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370" windowHeight="12165"/>
  </bookViews>
  <sheets>
    <sheet name="Claim Form Summary" sheetId="2" r:id="rId1"/>
    <sheet name="Data Fields" sheetId="13" r:id="rId2"/>
    <sheet name="Weighted Avg" sheetId="10" r:id="rId3"/>
    <sheet name="SSA" sheetId="3" r:id="rId4"/>
    <sheet name="Lines 1,2,3,4 " sheetId="5" r:id="rId5"/>
    <sheet name="Lines 5,6,7,8" sheetId="12" r:id="rId6"/>
    <sheet name="Line 9" sheetId="7" r:id="rId7"/>
    <sheet name="Line 10" sheetId="8" r:id="rId8"/>
    <sheet name="Lines 11 &amp; 12" sheetId="9" r:id="rId9"/>
    <sheet name="Lines 13 &amp; 14" sheetId="4" r:id="rId10"/>
  </sheets>
  <definedNames>
    <definedName name="_xlnm._FilterDatabase" localSheetId="2" hidden="1">'Weighted Avg'!$A$3:$H$28</definedName>
    <definedName name="_ftn1" localSheetId="1">'Data Fields'!#REF!</definedName>
    <definedName name="_ftnref1" localSheetId="1">'Lines 11 &amp; 12'!#REF!</definedName>
    <definedName name="_xlnm.Print_Area" localSheetId="0">'Claim Form Summary'!$A$1:$B$79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7" i="3" l="1"/>
  <c r="N58" i="3"/>
  <c r="N59" i="3"/>
  <c r="B88" i="2" l="1"/>
  <c r="B89" i="2"/>
  <c r="B91" i="2"/>
  <c r="B93" i="2"/>
  <c r="B94" i="2"/>
  <c r="B92" i="2"/>
  <c r="J79" i="3" l="1"/>
  <c r="N79" i="3"/>
  <c r="BH2" i="13" l="1"/>
  <c r="BF2" i="13"/>
  <c r="B55" i="2"/>
  <c r="AN2" i="13" s="1"/>
  <c r="E14" i="7" l="1"/>
  <c r="E13" i="7"/>
  <c r="E15" i="7" s="1"/>
  <c r="B53" i="2" s="1"/>
  <c r="AL2" i="13" s="1"/>
  <c r="B25" i="2" l="1"/>
  <c r="P2" i="13" s="1"/>
  <c r="B24" i="2"/>
  <c r="O2" i="13" s="1"/>
  <c r="B18" i="2"/>
  <c r="J2" i="13" s="1"/>
  <c r="B17" i="2"/>
  <c r="I2" i="13" s="1"/>
  <c r="E27" i="7" l="1"/>
  <c r="E26" i="7"/>
  <c r="G39" i="5"/>
  <c r="E39" i="5"/>
  <c r="E47" i="5"/>
  <c r="J9" i="3"/>
  <c r="F12" i="5"/>
  <c r="F4" i="5"/>
  <c r="F9" i="5"/>
  <c r="G9" i="5" s="1"/>
  <c r="F19" i="5"/>
  <c r="F20" i="5"/>
  <c r="F23" i="5"/>
  <c r="F27" i="5"/>
  <c r="F28" i="5"/>
  <c r="F32" i="5"/>
  <c r="F52" i="5"/>
  <c r="F53" i="5"/>
  <c r="F56" i="5"/>
  <c r="F57" i="5"/>
  <c r="F67" i="5"/>
  <c r="F68" i="5"/>
  <c r="F71" i="5"/>
  <c r="F72" i="5"/>
  <c r="F75" i="5"/>
  <c r="F76" i="5"/>
  <c r="F79" i="5"/>
  <c r="F80" i="5"/>
  <c r="B34" i="2"/>
  <c r="X2" i="13" s="1"/>
  <c r="E28" i="7" l="1"/>
  <c r="E12" i="5"/>
  <c r="G97" i="5"/>
  <c r="G96" i="5"/>
  <c r="G95" i="5"/>
  <c r="G92" i="5"/>
  <c r="G91" i="5"/>
  <c r="G93" i="5" s="1"/>
  <c r="B33" i="2" s="1"/>
  <c r="W2" i="13" s="1"/>
  <c r="G88" i="5"/>
  <c r="G87" i="5"/>
  <c r="G89" i="5" s="1"/>
  <c r="B32" i="2" s="1"/>
  <c r="V2" i="13" s="1"/>
  <c r="G84" i="5"/>
  <c r="G83" i="5"/>
  <c r="G85" i="5" s="1"/>
  <c r="B31" i="2" s="1"/>
  <c r="U2" i="13" s="1"/>
  <c r="G63" i="5"/>
  <c r="G64" i="5" s="1"/>
  <c r="G60" i="5"/>
  <c r="G61" i="5" s="1"/>
  <c r="G48" i="5"/>
  <c r="G47" i="5"/>
  <c r="G44" i="5"/>
  <c r="G43" i="5"/>
  <c r="G40" i="5"/>
  <c r="G36" i="5"/>
  <c r="G35" i="5"/>
  <c r="E52" i="5"/>
  <c r="G52" i="5"/>
  <c r="E53" i="5"/>
  <c r="E56" i="5"/>
  <c r="E57" i="5"/>
  <c r="E67" i="5"/>
  <c r="E68" i="5"/>
  <c r="G12" i="5"/>
  <c r="G13" i="5" s="1"/>
  <c r="B10" i="2" s="1"/>
  <c r="C2" i="13" s="1"/>
  <c r="J57" i="3"/>
  <c r="G53" i="5" l="1"/>
  <c r="G54" i="5" s="1"/>
  <c r="G41" i="5"/>
  <c r="G45" i="5"/>
  <c r="B19" i="2" s="1"/>
  <c r="K2" i="13" s="1"/>
  <c r="G57" i="5"/>
  <c r="G56" i="5"/>
  <c r="G49" i="5"/>
  <c r="B20" i="2" s="1"/>
  <c r="L2" i="13" s="1"/>
  <c r="G67" i="5"/>
  <c r="G37" i="5"/>
  <c r="G68" i="5"/>
  <c r="J80" i="3"/>
  <c r="L80" i="3" s="1"/>
  <c r="N80" i="3" s="1"/>
  <c r="L79" i="3"/>
  <c r="J74" i="3"/>
  <c r="L74" i="3" s="1"/>
  <c r="N74" i="3" s="1"/>
  <c r="J73" i="3"/>
  <c r="L73" i="3" s="1"/>
  <c r="N73" i="3" s="1"/>
  <c r="J68" i="3"/>
  <c r="L68" i="3" s="1"/>
  <c r="N68" i="3" s="1"/>
  <c r="J67" i="3"/>
  <c r="L67" i="3" s="1"/>
  <c r="N67" i="3" s="1"/>
  <c r="J66" i="3"/>
  <c r="L66" i="3" s="1"/>
  <c r="N66" i="3" s="1"/>
  <c r="J65" i="3"/>
  <c r="L65" i="3" s="1"/>
  <c r="N65" i="3" s="1"/>
  <c r="E15" i="5" s="1"/>
  <c r="G15" i="5" s="1"/>
  <c r="G16" i="5" s="1"/>
  <c r="B11" i="2" s="1"/>
  <c r="J60" i="3"/>
  <c r="L60" i="3" s="1"/>
  <c r="N60" i="3" s="1"/>
  <c r="J59" i="3"/>
  <c r="L59" i="3" s="1"/>
  <c r="J58" i="3"/>
  <c r="L58" i="3" s="1"/>
  <c r="L57" i="3"/>
  <c r="D2" i="13" l="1"/>
  <c r="G58" i="5"/>
  <c r="G69" i="5"/>
  <c r="E21" i="7" l="1"/>
  <c r="E20" i="7"/>
  <c r="E8" i="7"/>
  <c r="E7" i="7"/>
  <c r="E22" i="7" l="1"/>
  <c r="E9" i="7"/>
  <c r="C11" i="4"/>
  <c r="C20" i="4"/>
  <c r="B87" i="2" l="1"/>
  <c r="B86" i="2"/>
  <c r="B85" i="2"/>
  <c r="B84" i="2"/>
  <c r="B95" i="2" l="1"/>
  <c r="BI2" i="13" s="1"/>
  <c r="CA2" i="13"/>
  <c r="BZ2" i="13"/>
  <c r="BY2" i="13"/>
  <c r="BX2" i="13"/>
  <c r="BW2" i="13"/>
  <c r="BV2" i="13"/>
  <c r="BU2" i="13"/>
  <c r="BR2" i="13"/>
  <c r="BQ2" i="13"/>
  <c r="BP2" i="13"/>
  <c r="BO2" i="13"/>
  <c r="BN2" i="13"/>
  <c r="BM2" i="13"/>
  <c r="BL2" i="13"/>
  <c r="BK2" i="13"/>
  <c r="BJ2" i="13"/>
  <c r="BG2" i="13"/>
  <c r="BE2" i="13"/>
  <c r="BB2" i="13"/>
  <c r="BA2" i="13"/>
  <c r="AZ2" i="13"/>
  <c r="AY2" i="13"/>
  <c r="AX2" i="13"/>
  <c r="AW2" i="13"/>
  <c r="AJ2" i="13"/>
  <c r="H51" i="12" l="1"/>
  <c r="J51" i="12" s="1"/>
  <c r="L51" i="12" s="1"/>
  <c r="H50" i="12"/>
  <c r="J50" i="12" s="1"/>
  <c r="L50" i="12" s="1"/>
  <c r="L52" i="12" s="1"/>
  <c r="B50" i="2" s="1"/>
  <c r="H47" i="12"/>
  <c r="J47" i="12" s="1"/>
  <c r="L47" i="12" s="1"/>
  <c r="H46" i="12"/>
  <c r="J46" i="12" s="1"/>
  <c r="L46" i="12" s="1"/>
  <c r="L48" i="12" s="1"/>
  <c r="B49" i="2" s="1"/>
  <c r="AI2" i="13" s="1"/>
  <c r="H43" i="12"/>
  <c r="J43" i="12" s="1"/>
  <c r="L43" i="12" s="1"/>
  <c r="H42" i="12"/>
  <c r="J42" i="12" s="1"/>
  <c r="L42" i="12" s="1"/>
  <c r="H39" i="12"/>
  <c r="J39" i="12" s="1"/>
  <c r="L39" i="12" s="1"/>
  <c r="H38" i="12"/>
  <c r="J38" i="12" s="1"/>
  <c r="L38" i="12" s="1"/>
  <c r="H35" i="12"/>
  <c r="J35" i="12" s="1"/>
  <c r="L35" i="12" s="1"/>
  <c r="H34" i="12"/>
  <c r="J34" i="12" s="1"/>
  <c r="L34" i="12" s="1"/>
  <c r="H31" i="12"/>
  <c r="J31" i="12" s="1"/>
  <c r="L31" i="12" s="1"/>
  <c r="H30" i="12"/>
  <c r="J30" i="12" s="1"/>
  <c r="L30" i="12" s="1"/>
  <c r="H27" i="12"/>
  <c r="J27" i="12" s="1"/>
  <c r="L27" i="12" s="1"/>
  <c r="H26" i="12"/>
  <c r="J26" i="12" s="1"/>
  <c r="L26" i="12" s="1"/>
  <c r="H23" i="12"/>
  <c r="J23" i="12" s="1"/>
  <c r="L23" i="12" s="1"/>
  <c r="H22" i="12"/>
  <c r="J22" i="12" s="1"/>
  <c r="L22" i="12" s="1"/>
  <c r="H19" i="12"/>
  <c r="J19" i="12" s="1"/>
  <c r="L19" i="12" s="1"/>
  <c r="H18" i="12"/>
  <c r="J18" i="12" s="1"/>
  <c r="L18" i="12" s="1"/>
  <c r="H15" i="12"/>
  <c r="J15" i="12" s="1"/>
  <c r="L15" i="12" s="1"/>
  <c r="H14" i="12"/>
  <c r="J14" i="12" s="1"/>
  <c r="L14" i="12" s="1"/>
  <c r="H11" i="12"/>
  <c r="J11" i="12" s="1"/>
  <c r="L11" i="12" s="1"/>
  <c r="H10" i="12"/>
  <c r="J10" i="12" s="1"/>
  <c r="L10" i="12" s="1"/>
  <c r="H7" i="12"/>
  <c r="J7" i="12" s="1"/>
  <c r="L7" i="12" s="1"/>
  <c r="H6" i="12"/>
  <c r="J6" i="12" s="1"/>
  <c r="L6" i="12" s="1"/>
  <c r="L28" i="12" l="1"/>
  <c r="B42" i="2" s="1"/>
  <c r="AD2" i="13" s="1"/>
  <c r="L24" i="12"/>
  <c r="B41" i="2" s="1"/>
  <c r="AC2" i="13" s="1"/>
  <c r="L36" i="12"/>
  <c r="B45" i="2" s="1"/>
  <c r="AF2" i="13" s="1"/>
  <c r="L40" i="12"/>
  <c r="B47" i="2" s="1"/>
  <c r="AG2" i="13" s="1"/>
  <c r="L16" i="12"/>
  <c r="B39" i="2" s="1"/>
  <c r="AA2" i="13" s="1"/>
  <c r="L12" i="12"/>
  <c r="B37" i="2" s="1"/>
  <c r="Z2" i="13" s="1"/>
  <c r="L8" i="12"/>
  <c r="B36" i="2" s="1"/>
  <c r="Y2" i="13" s="1"/>
  <c r="L20" i="12"/>
  <c r="B40" i="2" s="1"/>
  <c r="AB2" i="13" s="1"/>
  <c r="L32" i="12"/>
  <c r="B44" i="2" s="1"/>
  <c r="AE2" i="13" s="1"/>
  <c r="L44" i="12"/>
  <c r="B48" i="2" s="1"/>
  <c r="AH2" i="13" s="1"/>
  <c r="B65" i="2" l="1"/>
  <c r="AU2" i="13" s="1"/>
  <c r="B63" i="2"/>
  <c r="AT2" i="13" s="1"/>
  <c r="B62" i="2"/>
  <c r="AS2" i="13" s="1"/>
  <c r="B54" i="2"/>
  <c r="AM2" i="13" s="1"/>
  <c r="B52" i="2"/>
  <c r="AK2" i="13" s="1"/>
  <c r="J52" i="3"/>
  <c r="J51" i="3"/>
  <c r="J49" i="3"/>
  <c r="J48" i="3"/>
  <c r="J42" i="3"/>
  <c r="J41" i="3"/>
  <c r="J39" i="3"/>
  <c r="J38" i="3"/>
  <c r="J32" i="3"/>
  <c r="J31" i="3"/>
  <c r="J29" i="3"/>
  <c r="J28" i="3"/>
  <c r="J26" i="3"/>
  <c r="J25" i="3"/>
  <c r="J23" i="3"/>
  <c r="J22" i="3"/>
  <c r="J16" i="3"/>
  <c r="J15" i="3"/>
  <c r="J13" i="3"/>
  <c r="J12" i="3"/>
  <c r="J10" i="3"/>
  <c r="J7" i="3"/>
  <c r="J6" i="3"/>
  <c r="H31" i="10" l="1"/>
  <c r="B90" i="2" s="1"/>
  <c r="BD2" i="13" s="1"/>
  <c r="G31" i="10"/>
  <c r="B32" i="9" l="1"/>
  <c r="C7" i="8"/>
  <c r="B57" i="2" s="1"/>
  <c r="AQ2" i="13" s="1"/>
  <c r="L52" i="3"/>
  <c r="N52" i="3" s="1"/>
  <c r="E80" i="5" s="1"/>
  <c r="L51" i="3"/>
  <c r="N51" i="3" s="1"/>
  <c r="E79" i="5" s="1"/>
  <c r="L49" i="3"/>
  <c r="N49" i="3" s="1"/>
  <c r="E32" i="5" s="1"/>
  <c r="L48" i="3"/>
  <c r="N48" i="3" s="1"/>
  <c r="L42" i="3"/>
  <c r="N42" i="3" s="1"/>
  <c r="E76" i="5" s="1"/>
  <c r="L41" i="3"/>
  <c r="N41" i="3" s="1"/>
  <c r="E75" i="5" s="1"/>
  <c r="L39" i="3"/>
  <c r="N39" i="3" s="1"/>
  <c r="E28" i="5" s="1"/>
  <c r="L38" i="3"/>
  <c r="N38" i="3" s="1"/>
  <c r="E27" i="5" s="1"/>
  <c r="L32" i="3"/>
  <c r="N32" i="3" s="1"/>
  <c r="E72" i="5" s="1"/>
  <c r="L31" i="3"/>
  <c r="N31" i="3" s="1"/>
  <c r="E71" i="5" s="1"/>
  <c r="L29" i="3"/>
  <c r="N29" i="3" s="1"/>
  <c r="L28" i="3"/>
  <c r="N28" i="3" s="1"/>
  <c r="L26" i="3"/>
  <c r="N26" i="3" s="1"/>
  <c r="L25" i="3"/>
  <c r="N25" i="3" s="1"/>
  <c r="E23" i="5" s="1"/>
  <c r="L23" i="3"/>
  <c r="N23" i="3" s="1"/>
  <c r="E9" i="5" s="1"/>
  <c r="L22" i="3"/>
  <c r="N22" i="3" s="1"/>
  <c r="G8" i="5" s="1"/>
  <c r="L16" i="3"/>
  <c r="N16" i="3" s="1"/>
  <c r="L15" i="3"/>
  <c r="N15" i="3" s="1"/>
  <c r="L13" i="3"/>
  <c r="N13" i="3" s="1"/>
  <c r="L12" i="3"/>
  <c r="N12" i="3" s="1"/>
  <c r="L10" i="3"/>
  <c r="N10" i="3" s="1"/>
  <c r="E20" i="5" s="1"/>
  <c r="L9" i="3"/>
  <c r="N9" i="3" s="1"/>
  <c r="E19" i="5" s="1"/>
  <c r="L7" i="3"/>
  <c r="N7" i="3" s="1"/>
  <c r="E5" i="5" s="1"/>
  <c r="G5" i="5" s="1"/>
  <c r="L6" i="3"/>
  <c r="N6" i="3" s="1"/>
  <c r="E4" i="5" s="1"/>
  <c r="G4" i="5" s="1"/>
  <c r="G10" i="5" l="1"/>
  <c r="B9" i="2" s="1"/>
  <c r="B2" i="13" s="1"/>
  <c r="C22" i="9"/>
  <c r="B15" i="9"/>
  <c r="B22" i="9" s="1"/>
  <c r="G80" i="5"/>
  <c r="G79" i="5"/>
  <c r="G72" i="5"/>
  <c r="G71" i="5"/>
  <c r="G76" i="5"/>
  <c r="G75" i="5"/>
  <c r="G32" i="5"/>
  <c r="G31" i="5"/>
  <c r="G24" i="5"/>
  <c r="G23" i="5"/>
  <c r="G28" i="5"/>
  <c r="G27" i="5"/>
  <c r="G20" i="5"/>
  <c r="G19" i="5"/>
  <c r="G29" i="5" l="1"/>
  <c r="B15" i="2" s="1"/>
  <c r="G2" i="13" s="1"/>
  <c r="G33" i="5"/>
  <c r="G77" i="5"/>
  <c r="B29" i="2" s="1"/>
  <c r="S2" i="13" s="1"/>
  <c r="G81" i="5"/>
  <c r="B30" i="2" s="1"/>
  <c r="T2" i="13" s="1"/>
  <c r="B22" i="2"/>
  <c r="M2" i="13" s="1"/>
  <c r="B27" i="2"/>
  <c r="Q2" i="13" s="1"/>
  <c r="G73" i="5"/>
  <c r="B28" i="2" s="1"/>
  <c r="R2" i="13" s="1"/>
  <c r="D22" i="9"/>
  <c r="F22" i="9" s="1"/>
  <c r="B23" i="2"/>
  <c r="N2" i="13" s="1"/>
  <c r="G25" i="5"/>
  <c r="B14" i="2" s="1"/>
  <c r="F2" i="13" s="1"/>
  <c r="G21" i="5"/>
  <c r="B13" i="2" s="1"/>
  <c r="E2" i="13" s="1"/>
  <c r="G6" i="5"/>
  <c r="B8" i="2" s="1"/>
  <c r="A2" i="13" l="1"/>
  <c r="B16" i="2"/>
  <c r="H2" i="13" s="1"/>
  <c r="BS2" i="13"/>
  <c r="G22" i="9"/>
  <c r="B61" i="2" s="1"/>
  <c r="AR2" i="13" s="1"/>
  <c r="BT2" i="13"/>
  <c r="B66" i="2" l="1"/>
  <c r="AV2" i="13" s="1"/>
</calcChain>
</file>

<file path=xl/sharedStrings.xml><?xml version="1.0" encoding="utf-8"?>
<sst xmlns="http://schemas.openxmlformats.org/spreadsheetml/2006/main" count="1016" uniqueCount="331">
  <si>
    <t>California LifeLine Report and Claim Form</t>
  </si>
  <si>
    <t>BASIC SERVICE RECOVERY</t>
  </si>
  <si>
    <t>ADMINISTRATIVE EXPENSE RECOVERY</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</si>
  <si>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</si>
  <si>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Signature ______________________________________</t>
  </si>
  <si>
    <t>Title __________________________</t>
  </si>
  <si>
    <t xml:space="preserve">Preparer _______________________________________ </t>
  </si>
  <si>
    <t>Date __________________________</t>
  </si>
  <si>
    <t>Address________________________________________</t>
  </si>
  <si>
    <t>Phone_________________________</t>
  </si>
  <si>
    <t xml:space="preserve">____________________________________________________  </t>
  </si>
  <si>
    <t>Email ____________________________</t>
  </si>
  <si>
    <t>Subscriber Statistics</t>
  </si>
  <si>
    <t>Type of Subscriber Data</t>
  </si>
  <si>
    <t>Count</t>
  </si>
  <si>
    <t>New Connections</t>
  </si>
  <si>
    <t>New Conversion</t>
  </si>
  <si>
    <t>End-of-month Total Subscribers</t>
  </si>
  <si>
    <t>(Col A)</t>
  </si>
  <si>
    <t>(Col B)</t>
  </si>
  <si>
    <t>(Col C)</t>
  </si>
  <si>
    <t>(Col D)</t>
  </si>
  <si>
    <t>(Col E)</t>
  </si>
  <si>
    <t>(Col F)</t>
  </si>
  <si>
    <t>(Col G)</t>
  </si>
  <si>
    <t>(Col H)</t>
  </si>
  <si>
    <t>(Col I)</t>
  </si>
  <si>
    <t>(Col J)</t>
  </si>
  <si>
    <t>Type of Service</t>
  </si>
  <si>
    <t>Regular Basic Service Rate</t>
  </si>
  <si>
    <t>Rate Group</t>
  </si>
  <si>
    <t>Flat</t>
  </si>
  <si>
    <t>Measured</t>
  </si>
  <si>
    <t>Claim Form Line #</t>
  </si>
  <si>
    <t>Service Description</t>
  </si>
  <si>
    <t>Reimbursement Amount Per Subscriber</t>
  </si>
  <si>
    <t>Weighted Average Subscriber Count</t>
  </si>
  <si>
    <t>Total</t>
  </si>
  <si>
    <t xml:space="preserve">Flat Rate </t>
  </si>
  <si>
    <t xml:space="preserve"> </t>
  </si>
  <si>
    <t>Connection Charges</t>
  </si>
  <si>
    <t>Conversion Charges</t>
  </si>
  <si>
    <t>Allowable Recovery Untimed Calls</t>
  </si>
  <si>
    <t>Calls</t>
  </si>
  <si>
    <t>Rate</t>
  </si>
  <si>
    <t>Amount</t>
  </si>
  <si>
    <t xml:space="preserve">Total </t>
  </si>
  <si>
    <t>Type of Expense</t>
  </si>
  <si>
    <t>Amount Remitted to Taxing/Surcharge Authority</t>
  </si>
  <si>
    <t>Bill and Keep / Rate Case Surcharge</t>
  </si>
  <si>
    <t>Federal Excise Tax</t>
  </si>
  <si>
    <t>Local Tax</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</si>
  <si>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</si>
  <si>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</si>
  <si>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</si>
  <si>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</si>
  <si>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</si>
  <si>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</si>
  <si>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</si>
  <si>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</si>
  <si>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</si>
  <si>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Subscriber Notifications</t>
  </si>
  <si>
    <t xml:space="preserve">       By Commission Order: ____________________________   </t>
  </si>
  <si>
    <t>1.  SSA Calculation</t>
  </si>
  <si>
    <t>Reimbursement for 1st LifeLine line</t>
  </si>
  <si>
    <t>Total  (Reimbursement Amount X Weighted Average)</t>
  </si>
  <si>
    <t>Incremental Administrative Expense calculation</t>
  </si>
  <si>
    <t>Total weighted average subscriber count</t>
  </si>
  <si>
    <t>Administrative Expense Cost Factor calculation</t>
  </si>
  <si>
    <t>(Col K)</t>
  </si>
  <si>
    <t>New Connection</t>
  </si>
  <si>
    <t>Email completed California LifeLine Claim Form and all supporting workpapers to lifelineclaim@cpuc.ca.gov</t>
  </si>
  <si>
    <t>Tribal Lands</t>
  </si>
  <si>
    <t>TTY Indicator</t>
  </si>
  <si>
    <t>Rate Group with Corresponding Tariffed Rate</t>
  </si>
  <si>
    <t>EOM Status Count</t>
  </si>
  <si>
    <t>LifeLine Rate</t>
  </si>
  <si>
    <t>Service Type</t>
  </si>
  <si>
    <t>Total Incremental Administrative Expense (from above chart) ($)</t>
  </si>
  <si>
    <t>Actual Incremental Administrative Cost per subscriber ($)</t>
  </si>
  <si>
    <t>Allowable Incremental Administrative Cost per subscriber (Enter the smaller amount from Col D or Col E) ($)</t>
  </si>
  <si>
    <t>Other expenses, true-ups and credits</t>
  </si>
  <si>
    <t>California LifeLine Administrator Weighted Average Report</t>
  </si>
  <si>
    <t>2.  Allowable SSA for Flat Rate Service, CA-only eligibility</t>
  </si>
  <si>
    <t>* C=California Only, F=Federal and California</t>
  </si>
  <si>
    <t>Reimbursement for 2nd Lifeline Line for TTY</t>
  </si>
  <si>
    <t>Reimbursement for Tribal Subscribers</t>
  </si>
  <si>
    <t>Reimbursement for 2nd LifeLine Line for TTY for Tribal Subscribers</t>
  </si>
  <si>
    <t>(Col L)</t>
  </si>
  <si>
    <t>F</t>
  </si>
  <si>
    <t>C</t>
  </si>
  <si>
    <t>4.  Allowable SSA for Measured Rate Service, CA-only eligibility</t>
  </si>
  <si>
    <t>Flat Rate (TTY)</t>
  </si>
  <si>
    <t>Flat Rate (Tribal)</t>
  </si>
  <si>
    <t>Flat Rate (TTY and Tribal)</t>
  </si>
  <si>
    <t>Measured Rate</t>
  </si>
  <si>
    <t>Measured Rate (TTY)</t>
  </si>
  <si>
    <t>Measured Rate (Tribal)</t>
  </si>
  <si>
    <t>Measured Rate (TTY and Tribal)</t>
  </si>
  <si>
    <t>Connection Charges (TTY)</t>
  </si>
  <si>
    <t>Connection Charges (Tribal)</t>
  </si>
  <si>
    <t>Connection Charges (TTY &amp; Tribal)</t>
  </si>
  <si>
    <t>Conversion Charges (TTY)</t>
  </si>
  <si>
    <t>Conversion Charges (Tribal)</t>
  </si>
  <si>
    <t>Conversion Charges (Tribal &amp; TTY)</t>
  </si>
  <si>
    <t>2.   Lines 1, 2, 3, 4 for monthly recurring charges</t>
  </si>
  <si>
    <t xml:space="preserve">EAS Additional Support </t>
  </si>
  <si>
    <t>(Col M)</t>
  </si>
  <si>
    <t>*Claimed amounts should be net of the support, if any, which the California LifeLine Service Provider expects to receive from the federal Lifeline Universal Service Fund (USF).</t>
  </si>
  <si>
    <t>Allowable Recovery Untimed Calls (TTY)</t>
  </si>
  <si>
    <t>EUCL Charge</t>
  </si>
  <si>
    <t xml:space="preserve">Federal Support </t>
  </si>
  <si>
    <t>(Col N)</t>
  </si>
  <si>
    <t>Incremental Administrative Cost per subscriber capped at $0.50 ($)</t>
  </si>
  <si>
    <t>Administrative Expense Cost Factor per subscriber</t>
  </si>
  <si>
    <t>State Makeup for Federal Support 
(if Funding Type is C)</t>
  </si>
  <si>
    <t>Lost Revenue (Col C+D-G-H-I)</t>
  </si>
  <si>
    <t xml:space="preserve">Amount of SSA Eligible for Reimbursement (Lesser of Col J 
or K) </t>
  </si>
  <si>
    <t>State Reimbursement Amount per Subscriber                   (Col I+L+M)</t>
  </si>
  <si>
    <t>4.3  Allowable SSA for Measured Rate Service, C (TTY and Tribal)</t>
  </si>
  <si>
    <t>Regular Charge</t>
  </si>
  <si>
    <t>Federal Support</t>
  </si>
  <si>
    <t>6.  Connection Charges, CA-only eligibility</t>
  </si>
  <si>
    <t>6.1  Connection Charges, C (Tribal)</t>
  </si>
  <si>
    <t>6.2  Connection Charges, C (TTY)</t>
  </si>
  <si>
    <t>6.3  Connection Charge, C (TTY and Tribal)</t>
  </si>
  <si>
    <t>8.  Conversion Charges, CA-only eligibility</t>
  </si>
  <si>
    <t>8.1  Conversion Charges, C (Tribal)</t>
  </si>
  <si>
    <t>8.2  Conversion Charges, C (TTY)</t>
  </si>
  <si>
    <t>8.3  Conversion Charge, C (TTY and Tribal)</t>
  </si>
  <si>
    <t>9.  Allowable Recovery – Untimed Calls</t>
  </si>
  <si>
    <t xml:space="preserve">9.1  Allowable Recovery – Untimed Calls (TTY) </t>
  </si>
  <si>
    <t xml:space="preserve">10.  Surcharges and Taxes </t>
  </si>
  <si>
    <t>11.  Incremental Administrative Expenses</t>
  </si>
  <si>
    <t xml:space="preserve">12.  Administrative Expense Cost Factor  </t>
  </si>
  <si>
    <t>13.  Implementation Costs -New Reporting Requirements (Non-Recurring):</t>
  </si>
  <si>
    <t>14.  Other expenses, true-ups and credits</t>
  </si>
  <si>
    <t xml:space="preserve">15.  TOTAL CLAIMS* </t>
  </si>
  <si>
    <t>1.  Allowable SSA for Flat Rate Service, F</t>
  </si>
  <si>
    <t>5.  Connection Charges, F</t>
  </si>
  <si>
    <t>5.1  Connection Charges, F (Tribal)</t>
  </si>
  <si>
    <t>7.  Conversion Charges, F</t>
  </si>
  <si>
    <t>7.1  Conversion Charges, F (Tribal)</t>
  </si>
  <si>
    <t>Quantity</t>
  </si>
  <si>
    <t>Maximum State Reimbursement Amount - $39</t>
  </si>
  <si>
    <t>Connection Charge</t>
  </si>
  <si>
    <t>Connecton Charge (Tribal)</t>
  </si>
  <si>
    <t>Conversion Charge</t>
  </si>
  <si>
    <t>Conversion Charge (Tribal)</t>
  </si>
  <si>
    <t>LifeLine Charge</t>
  </si>
  <si>
    <t xml:space="preserve">4.  Lines 9 and 9.1 for Untimed Calls </t>
  </si>
  <si>
    <t>9</t>
  </si>
  <si>
    <t>9.1</t>
  </si>
  <si>
    <t>6.  Line 10 for Surcharges and Taxes</t>
  </si>
  <si>
    <t>10</t>
  </si>
  <si>
    <t xml:space="preserve">7.  Line 11 and 12 for Administrative Expense Recovery </t>
  </si>
  <si>
    <t>Line 11 - Incremental Administrative Expense</t>
  </si>
  <si>
    <t>Line 12 - Administrative Expense Cost Factor</t>
  </si>
  <si>
    <t>Line 13- Implementation Costs</t>
  </si>
  <si>
    <t>Line 14 - Other Expenses and True-Ups</t>
  </si>
  <si>
    <t>Footnotes</t>
  </si>
  <si>
    <t>Regular Rate</t>
  </si>
  <si>
    <t>LifeLine Funding Type*</t>
  </si>
  <si>
    <t>3.  Lines 5, 6, 7, and 8 for non-recurring charges.</t>
  </si>
  <si>
    <t>Total Incremental Administrative Expense - (Col C x Col F) ($)</t>
  </si>
  <si>
    <t>Total Administrative Expense Cost Factor - 
(Col B x Col C)</t>
  </si>
  <si>
    <t xml:space="preserve"> (Choose either Line 11 or Line 12 Methodology)</t>
  </si>
  <si>
    <t>8.  Line 13 for Implementation Costs and 14 for Other Expenses</t>
  </si>
  <si>
    <t>2.3  Allowable SSA for Flat Rate Service, C (TTY and Tribal)</t>
  </si>
  <si>
    <t>RG-A</t>
  </si>
  <si>
    <t>N</t>
  </si>
  <si>
    <t>Y</t>
  </si>
  <si>
    <t>RG-B</t>
  </si>
  <si>
    <t>RG-I</t>
  </si>
  <si>
    <t>RG-D</t>
  </si>
  <si>
    <t>M</t>
  </si>
  <si>
    <t>RG-E</t>
  </si>
  <si>
    <t>RG-G</t>
  </si>
  <si>
    <t>RG-H</t>
  </si>
  <si>
    <t>F or C</t>
  </si>
  <si>
    <t>Y or N</t>
  </si>
  <si>
    <t xml:space="preserve">Flat </t>
  </si>
  <si>
    <t>Col (L)</t>
  </si>
  <si>
    <t>Connection</t>
  </si>
  <si>
    <t>Reconnection- nonpayment</t>
  </si>
  <si>
    <t>Service Description - Detail</t>
  </si>
  <si>
    <t>Lost Revenue 
(E-F-G)</t>
  </si>
  <si>
    <t>Amount of Charge Eligible for Reimbursment (Lesser of Col H or I)</t>
  </si>
  <si>
    <t>Total State Reimbursement Amount (J x K)</t>
  </si>
  <si>
    <t>Conversion</t>
  </si>
  <si>
    <t>End-of-month Flat Rate subscribers, F</t>
  </si>
  <si>
    <t>End-of-month Flat Rate subscribers, C</t>
  </si>
  <si>
    <t>End-of-month Measured Rate subscribers, F</t>
  </si>
  <si>
    <t>End-of-month Measured Rate subscribers, C</t>
  </si>
  <si>
    <t>Weighted Average Subscribers, F</t>
  </si>
  <si>
    <t>Weighted Average Subscribers, C</t>
  </si>
  <si>
    <t>C=California Only, F=Federal and California</t>
  </si>
  <si>
    <t>Claim Form Line 1, SSA FR, F</t>
  </si>
  <si>
    <t>Claim Form Line 1.1, SSA FR, F, Tribal</t>
  </si>
  <si>
    <t>Claim Form Line 2, SSA FR, C</t>
  </si>
  <si>
    <t>Claim Form Line 2.1, SSA FR, C, Tribal</t>
  </si>
  <si>
    <t>Claim Form Line 2.2, SSA FR, C, TTY</t>
  </si>
  <si>
    <t>Claim Form Line 2.3, SSA FR, C, TTY and Tribal</t>
  </si>
  <si>
    <t>Claim Form Line 3, SSA MR, F</t>
  </si>
  <si>
    <t>Claim Form Line 3.1, SSA MR, F, Tribal</t>
  </si>
  <si>
    <t>Claim Form Line 4, SSA MR, C</t>
  </si>
  <si>
    <t>Claim Form Line 4.1, SSA MR, C, Tribal</t>
  </si>
  <si>
    <t>Claim Form Line 4.2, SSA MR, C, TTY</t>
  </si>
  <si>
    <t>Claim Form Line 4.3, SSA MR, C, TTY and Tribal</t>
  </si>
  <si>
    <t>Claim Form Line 5, Connection, F</t>
  </si>
  <si>
    <t>Claim Form Line 5.1, Connection, F, Tribal</t>
  </si>
  <si>
    <t>Claim Form Line 6, Connection, C</t>
  </si>
  <si>
    <t>Claim Form Line 6.1, Connection, C, Tribal</t>
  </si>
  <si>
    <t>Claim Form Line 6.2, Connection, C, TTY</t>
  </si>
  <si>
    <t>Claim Form Line 6.3, Connection, C, TTY and Tribal</t>
  </si>
  <si>
    <t>Claim Form Line 7, Conversion, F</t>
  </si>
  <si>
    <t>Claim Form Line 7.1, Conversion, F, Tribal</t>
  </si>
  <si>
    <t>Claim Form Line 8, Conversion, C</t>
  </si>
  <si>
    <t>Claim Form Line 8.1, Conversion, C, Tribal</t>
  </si>
  <si>
    <t>Claim Form Line 8.2, Conversion, C, TTY</t>
  </si>
  <si>
    <t>Claim Form Line 8.3, Conversion, C, TTY and Tribal</t>
  </si>
  <si>
    <t>Claim Form Line 9, Untimed Calls</t>
  </si>
  <si>
    <t>Claim Form Line 9.1, Untimed Calls, TTY</t>
  </si>
  <si>
    <t>Claim Form Line 11, Incremental Admin Expenses</t>
  </si>
  <si>
    <t>Claim Form Line 12, Admin Expense Cost Factor</t>
  </si>
  <si>
    <t>Claim Form Line 13, Implementation</t>
  </si>
  <si>
    <t>Claim Form Line 14, Other charges, true-ups, credits</t>
  </si>
  <si>
    <t>EOM FR subscribers, F</t>
  </si>
  <si>
    <t>EOM FR subscribers, C</t>
  </si>
  <si>
    <t>EOM MR subscribers, F</t>
  </si>
  <si>
    <t>EOM MR subscribers, C</t>
  </si>
  <si>
    <t>EOM Total subscribers</t>
  </si>
  <si>
    <t>Weighted Average subscribers, F</t>
  </si>
  <si>
    <t>Weighted Average subscribers, C</t>
  </si>
  <si>
    <t>Line 10 - Bill and Keep / Rate Case Surcharge</t>
  </si>
  <si>
    <t>Line 10 - Federal Excise Tax</t>
  </si>
  <si>
    <t>Line 10 - Local Tax</t>
  </si>
  <si>
    <t>Line 11 - Incremental Admin Expense - Data Processing</t>
  </si>
  <si>
    <t>Line 11 - Incremental Admin Expense - Notification</t>
  </si>
  <si>
    <t>line 11 - Incremental Admin Expense - Accounting</t>
  </si>
  <si>
    <t>Line 11 - Incremental Admin Expense - Service Rep Costs</t>
  </si>
  <si>
    <t>Line 11 - Incremental Admin Expense - Legal</t>
  </si>
  <si>
    <t>Line 11 - Incremental Admin Expense - Deferred Payment Costs</t>
  </si>
  <si>
    <t>Line 11 - Actual Incremental Administrative Cost per subscriber</t>
  </si>
  <si>
    <t>Line 11 - Allowable Incremental Administrative Cost per subscriber</t>
  </si>
  <si>
    <t>Line 12 - Allowable Administrative Expense Cost Factor</t>
  </si>
  <si>
    <t>Line 12 - Implementation - Data Processing</t>
  </si>
  <si>
    <t>Line 12 - Implementation  - Notification</t>
  </si>
  <si>
    <t>Line 12 - Implementation  - Accounting</t>
  </si>
  <si>
    <t>Line 12 - Implementation  - Service Rep Costs</t>
  </si>
  <si>
    <t>Line 12 - Implementation  - Legal</t>
  </si>
  <si>
    <t>Line 14 - Other Expenses - true-ups and credits</t>
  </si>
  <si>
    <t>Weighted Average</t>
  </si>
  <si>
    <t>Claim Form Line 10, Surcharges/ Taxes</t>
  </si>
  <si>
    <t>Claim Form Line 15, Total Claims</t>
  </si>
  <si>
    <t>1.1  Allowable SSA for Flat Rate Service, F (Tribal)</t>
  </si>
  <si>
    <t>2.1  Allowable SSA for Flat Rate Service, C (Tribal)</t>
  </si>
  <si>
    <t>2.2  Allowable SSA for Flat Rate Service, C (TTY)</t>
  </si>
  <si>
    <t>3.  Allowable SSA for Measured Rate Service, F</t>
  </si>
  <si>
    <t>3.1  Allowable SSA for Measured Rate Service, F (Tribal)</t>
  </si>
  <si>
    <t>4.1  Allowable SSA for Measured Rate Service, C (Tribal)</t>
  </si>
  <si>
    <t>4.2  Allowable SSA for Measured Rate Service, C (TTY)</t>
  </si>
  <si>
    <r>
      <t xml:space="preserve">LifeLine Funding Type </t>
    </r>
    <r>
      <rPr>
        <vertAlign val="superscript"/>
        <sz val="10"/>
        <rFont val="Calibri"/>
        <family val="2"/>
        <scheme val="minor"/>
      </rPr>
      <t>1</t>
    </r>
  </si>
  <si>
    <r>
      <rPr>
        <vertAlign val="superscript"/>
        <sz val="10"/>
        <rFont val="Calibri"/>
        <family val="2"/>
        <scheme val="minor"/>
      </rPr>
      <t>1</t>
    </r>
    <r>
      <rPr>
        <sz val="10"/>
        <rFont val="Calibri"/>
        <family val="2"/>
        <scheme val="minor"/>
      </rPr>
      <t xml:space="preserve"> C=California Only, F=Federal and California</t>
    </r>
  </si>
  <si>
    <r>
      <t>California LifeLine Service Provider __</t>
    </r>
    <r>
      <rPr>
        <i/>
        <sz val="11"/>
        <rFont val="Calibri"/>
        <family val="2"/>
      </rPr>
      <t>Carrier B</t>
    </r>
    <r>
      <rPr>
        <sz val="11"/>
        <rFont val="Calibri"/>
        <family val="2"/>
      </rPr>
      <t>_____________</t>
    </r>
  </si>
  <si>
    <t xml:space="preserve">LifeLine Rate </t>
  </si>
  <si>
    <t>1.4 Allowable SSA for Flate Rate Service, F -Do Not Meet Federal Broadband Standards</t>
  </si>
  <si>
    <t>1.5 Allowable SSA for Flat Rate Service, F (Tribal) - Do Not Meet Broadband Standards</t>
  </si>
  <si>
    <t>3.4 Allowable SSA For Measured Rate Service, F -Do Not Meet Broadband Standards</t>
  </si>
  <si>
    <t>3.5 Allowable SSA For Measured Rate Service, F (Tribal) - Do Not Meet Broadband Standards</t>
  </si>
  <si>
    <t>Weighted Average Subscribers, F - Do Not Meet Federal Broadband Standards</t>
  </si>
  <si>
    <t>Total Weighted Average Subscribers</t>
  </si>
  <si>
    <t>Claim Form Line 1.4, SSA FR, F -Do Not Meet Federal Broadband Standards</t>
  </si>
  <si>
    <t>Claim Form Line 1.5, SSA FR, F, Tribal - Do Not Meet Broadband Standards</t>
  </si>
  <si>
    <t xml:space="preserve">Claim Form Line 3.4, SSA MR, F - Do Not Meet Broadband Standards </t>
  </si>
  <si>
    <t xml:space="preserve">Claim Form Line 3.5, SSA MR, F, Tribal - Do Not Meet Broadband Standards </t>
  </si>
  <si>
    <t>Reimbursement for 1st LifeLine line that Do not Meet Federal Broadband Standards</t>
  </si>
  <si>
    <r>
      <t xml:space="preserve">Maximum SSA - 
</t>
    </r>
    <r>
      <rPr>
        <b/>
        <sz val="10"/>
        <rFont val="Calibri"/>
        <family val="2"/>
        <scheme val="minor"/>
      </rPr>
      <t xml:space="preserve">$14.85 </t>
    </r>
    <r>
      <rPr>
        <b/>
        <vertAlign val="superscript"/>
        <sz val="10"/>
        <rFont val="Calibri"/>
        <family val="2"/>
        <scheme val="minor"/>
      </rPr>
      <t>2</t>
    </r>
  </si>
  <si>
    <t>Reimbursement for Tribal Subscribers that Do not Meet Federal Broadband Standards</t>
  </si>
  <si>
    <t>State Makeup for Federal Support 
(if Funding Type is F that do not meet federal broadband standards)</t>
  </si>
  <si>
    <r>
      <rPr>
        <vertAlign val="superscript"/>
        <sz val="10"/>
        <rFont val="Calibri"/>
        <family val="2"/>
        <scheme val="minor"/>
      </rPr>
      <t>2</t>
    </r>
    <r>
      <rPr>
        <sz val="10"/>
        <rFont val="Calibri"/>
        <family val="2"/>
        <scheme val="minor"/>
      </rPr>
      <t xml:space="preserve"> Maximum SSA is $14.85 from January 1, 2020 through December 31, 2020. The SSA is updated annually, effective January 1 of each year. After 2020, service providers should update maximum SSA to reflect the amount stated in the most recent SSA Administrative Letter, available at http://cpuc.ca.gov/General.aspx?id=1100</t>
    </r>
  </si>
  <si>
    <t>Weighted Average Subscribers, C - Do Not Meet Federal Broadband Standards</t>
  </si>
  <si>
    <t>2.4 Allowable SSA for Flat Rate Service, CA-only eligibility -Do Not Meet Federal Broadband Standards</t>
  </si>
  <si>
    <t>2.5 Allowable SSA for Flat Rate Service, C (Tribal) - Do Not Meet Federal Broadband Standards</t>
  </si>
  <si>
    <t>2.6 Allowable SSA for Flat Rate Service, C (TTY) - Do Not Meet Federal Broadband Standards</t>
  </si>
  <si>
    <t>2.7 Allowable SSA for Flat Rate Service, C (TTY and Tribal) - Do Not Meet Federal Broadband Standards</t>
  </si>
  <si>
    <t>4.4  Allowable SSA for Measured Rate Service, CA-only eligibility -Do Not Meet Broadband Standards</t>
  </si>
  <si>
    <t>4.5  Allowable SSA for Measured Rate Service, C (Tribal) -Do Not Meet Broadband Standards</t>
  </si>
  <si>
    <t>4.6  Allowable SSA for Measured Rate Service, C (TTY) -Do Not Meet Broadband Standards</t>
  </si>
  <si>
    <t>4.7  Allowable SSA for Measured Rate Service, C (TTY and Tribal) -Do Not Meet Broadband Standards</t>
  </si>
  <si>
    <t>For Period of __January 2020____________</t>
  </si>
  <si>
    <t>Meets Federal Standards</t>
  </si>
  <si>
    <t>State Makeup for Federal Support 
(if Funding Type C or F do not meet federal broadband standards)</t>
  </si>
  <si>
    <t>Flat*</t>
  </si>
  <si>
    <t>Measured*</t>
  </si>
  <si>
    <t>Reimbursement for 2nd Lifeline Line for TTY that Do not Meet Federal Broadband Standards</t>
  </si>
  <si>
    <t>Reimbursement for 2nd LifeLine Line for TTY for Tribal Subscribers that Do not Meet Federal Broadband Standards</t>
  </si>
  <si>
    <t>* Does not meet Federal Broadband Standards</t>
  </si>
  <si>
    <t>1-60</t>
  </si>
  <si>
    <t>Include Description</t>
  </si>
  <si>
    <t>Claim Form Line 2.4, SSA FR, C  - Do Not Meet Broadband Standards</t>
  </si>
  <si>
    <t>Claim Form Line 2.5, SSA FR, C, Tribal - Do Not Meet Broadband Standards</t>
  </si>
  <si>
    <t>Claim Form Line 2.6, SSA FR, C, TTY - Do Not Meet Broadband Standards</t>
  </si>
  <si>
    <t>Claim Form Line 2.7, SSA FR, C, TTY and Tribal - Do Not Meet Broadband Standards</t>
  </si>
  <si>
    <t xml:space="preserve">Claim Form Line 4.4, SSA MR, C - Do Not Meet Broadband Standards </t>
  </si>
  <si>
    <t xml:space="preserve">Claim Form Line 4.5, SSA MR, C, Tribal - Do Not Meet Broadband Standards </t>
  </si>
  <si>
    <t xml:space="preserve">Claim Form Line 4.6, SSA MR, C, TTY - Do Not Meet Broadband Standards </t>
  </si>
  <si>
    <t xml:space="preserve">Claim Form Line 4.7, SSA MR, C, TTY and Tribal - Do Not Meet Broadband Standards </t>
  </si>
  <si>
    <t>Claim Form Line 9a, Untimed Calls Adjustments</t>
  </si>
  <si>
    <t>Claim Form Line 9.1a, Untimed Calls, TTY Adjustments</t>
  </si>
  <si>
    <t>Weighted Average subscribers, F - Do Not Meet Federal Broadband Standards</t>
  </si>
  <si>
    <t>Weighted Average subscribers, C - Do Not Meet Federal Broadband Standards</t>
  </si>
  <si>
    <t>Total Weighted Average</t>
  </si>
  <si>
    <t xml:space="preserve">9a Allowable Recovery – Untimed Calls Adjustments </t>
  </si>
  <si>
    <t>9.1a Allowable Recovery-Untimed Calls (TTY) Adjustments</t>
  </si>
  <si>
    <t>Allowable Recovery Untimed Calls - Adjustments</t>
  </si>
  <si>
    <t>9.1a</t>
  </si>
  <si>
    <t>Allowable Recovery Untimed Calls (TTY) Adjustments</t>
  </si>
  <si>
    <t>9a</t>
  </si>
  <si>
    <t>CPCN  __1111_______</t>
  </si>
  <si>
    <t>Federal Broadband Standards</t>
  </si>
  <si>
    <t>** Do Not Meet Federal Broadband Standards</t>
  </si>
  <si>
    <t>Measured Rate (TTY and Tribal)**</t>
  </si>
  <si>
    <t>Measured Rate (TTY)**</t>
  </si>
  <si>
    <t>Measured Rate (Tribal)**</t>
  </si>
  <si>
    <t>Measured Rate**</t>
  </si>
  <si>
    <t>Flat Rate (TTY and Tribal)**</t>
  </si>
  <si>
    <t>Flat Rate (TTY)**</t>
  </si>
  <si>
    <t>Flat Rate (Tribal)**</t>
  </si>
  <si>
    <t>Flat**</t>
  </si>
  <si>
    <t>Flat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</si>
</sst>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43" formatCode="_(* #,##0.00_);_(* \(#,##0.00\);_(* &quot;-&quot;??_);_(@_)"/>
    <numFmt numFmtId="164" formatCode="&quot;$&quot;#,##0.00"/>
  </numFmts>
  <fonts count="45" x14ac:knownFonts="1">
    <font>
      <sz val="10"/>
      <name val="Arial"/>
    </font>
    <font>
      <sz val="12"/>
      <name val="Times New Roman"/>
      <family val="1"/>
    </font>
    <font>
      <sz val="14"/>
      <color indexed="8"/>
      <name val="Times New Roman"/>
      <family val="1"/>
    </font>
    <font>
      <sz val="11"/>
      <name val="Calibri"/>
      <family val="2"/>
    </font>
    <font>
      <sz val="11"/>
      <color indexed="8"/>
      <name val="Calibri"/>
      <family val="2"/>
    </font>
    <font>
      <u/>
      <sz val="11"/>
      <name val="Calibri"/>
      <family val="2"/>
    </font>
    <font>
      <b/>
      <sz val="11"/>
      <name val="Calibri"/>
      <family val="2"/>
    </font>
    <font>
      <sz val="9"/>
      <name val="Calibri"/>
      <family val="2"/>
    </font>
    <font>
      <sz val="10"/>
      <name val="Calibri"/>
      <family val="2"/>
    </font>
    <font>
      <sz val="10"/>
      <name val="Times New Roman"/>
      <family val="1"/>
    </font>
    <font>
      <sz val="10"/>
      <name val="Arial"/>
      <family val="2"/>
    </font>
    <font>
      <sz val="8"/>
      <name val="Arial"/>
      <family val="2"/>
    </font>
    <font>
      <b/>
      <sz val="10"/>
      <name val="Calibri"/>
      <family val="2"/>
    </font>
    <font>
      <b/>
      <sz val="11"/>
      <name val="Calibri"/>
      <family val="2"/>
    </font>
    <font>
      <sz val="10"/>
      <color rgb="FFFF0000"/>
      <name val="Arial"/>
      <family val="2"/>
    </font>
    <font>
      <sz val="11"/>
      <color rgb="FF1F497D"/>
      <name val="Calibri"/>
      <family val="2"/>
    </font>
    <font>
      <b/>
      <sz val="10"/>
      <color rgb="FFFF0000"/>
      <name val="Calibri"/>
      <family val="2"/>
    </font>
    <font>
      <sz val="10"/>
      <name val="Arial"/>
      <family val="2"/>
    </font>
    <font>
      <sz val="9"/>
      <name val="Calibri"/>
      <family val="2"/>
      <scheme val="minor"/>
    </font>
    <font>
      <u/>
      <sz val="11"/>
      <name val="Calibri"/>
      <family val="2"/>
      <scheme val="minor"/>
    </font>
    <font>
      <sz val="10"/>
      <name val="Calibri"/>
      <family val="2"/>
      <scheme val="minor"/>
    </font>
    <font>
      <b/>
      <u/>
      <sz val="10"/>
      <name val="Calibri"/>
      <family val="2"/>
    </font>
    <font>
      <b/>
      <sz val="12"/>
      <name val="Calibri"/>
      <family val="2"/>
      <scheme val="minor"/>
    </font>
    <font>
      <b/>
      <sz val="10"/>
      <name val="Calibri"/>
      <family val="2"/>
      <scheme val="minor"/>
    </font>
    <font>
      <b/>
      <sz val="11"/>
      <color indexed="8"/>
      <name val="Calibri"/>
      <family val="2"/>
      <scheme val="minor"/>
    </font>
    <font>
      <b/>
      <sz val="10"/>
      <color rgb="FFFF0000"/>
      <name val="Calibri"/>
      <family val="2"/>
      <scheme val="minor"/>
    </font>
    <font>
      <sz val="10"/>
      <color rgb="FFFF0000"/>
      <name val="Calibri"/>
      <family val="2"/>
      <scheme val="minor"/>
    </font>
    <font>
      <sz val="12"/>
      <name val="Calibri"/>
      <family val="2"/>
      <scheme val="minor"/>
    </font>
    <font>
      <sz val="11"/>
      <name val="Calibri"/>
      <family val="2"/>
      <scheme val="minor"/>
    </font>
    <font>
      <b/>
      <u/>
      <sz val="10"/>
      <name val="Calibri"/>
      <family val="2"/>
      <scheme val="minor"/>
    </font>
    <font>
      <b/>
      <sz val="12"/>
      <name val="Calibri"/>
      <family val="2"/>
    </font>
    <font>
      <b/>
      <u/>
      <sz val="11"/>
      <name val="Calibri"/>
      <family val="2"/>
      <scheme val="minor"/>
    </font>
    <font>
      <u/>
      <sz val="10"/>
      <name val="Calibri"/>
      <family val="2"/>
      <scheme val="minor"/>
    </font>
    <font>
      <sz val="10"/>
      <name val="Arial"/>
      <family val="2"/>
    </font>
    <font>
      <vertAlign val="superscript"/>
      <sz val="10"/>
      <name val="Calibri"/>
      <family val="2"/>
      <scheme val="minor"/>
    </font>
    <font>
      <sz val="10"/>
      <color rgb="FF0070C0"/>
      <name val="Calibri"/>
      <family val="2"/>
      <scheme val="minor"/>
    </font>
    <font>
      <b/>
      <sz val="10"/>
      <color rgb="FF0070C0"/>
      <name val="Calibri"/>
      <family val="2"/>
      <scheme val="minor"/>
    </font>
    <font>
      <sz val="10"/>
      <color rgb="FF0070C0"/>
      <name val="Arial"/>
      <family val="2"/>
    </font>
    <font>
      <sz val="10"/>
      <color rgb="FF00B0F0"/>
      <name val="Arial"/>
      <family val="2"/>
    </font>
    <font>
      <b/>
      <sz val="11"/>
      <name val="Calibri"/>
      <family val="2"/>
      <scheme val="minor"/>
    </font>
    <font>
      <sz val="10"/>
      <color rgb="FF7030A0"/>
      <name val="Arial"/>
      <family val="2"/>
    </font>
    <font>
      <sz val="10"/>
      <color indexed="8"/>
      <name val="Calibri"/>
      <family val="2"/>
      <scheme val="minor"/>
    </font>
    <font>
      <b/>
      <vertAlign val="superscript"/>
      <sz val="10"/>
      <name val="Calibri"/>
      <family val="2"/>
      <scheme val="minor"/>
    </font>
    <font>
      <sz val="11"/>
      <name val="Arial"/>
      <family val="2"/>
    </font>
    <font>
      <i/>
      <sz val="11"/>
      <name val="Calibri"/>
      <family val="2"/>
    </font>
  </fonts>
  <fills count="9">
    <fill>
      <patternFill patternType="none"/>
    </fill>
    <fill>
      <patternFill patternType="gray125"/>
    </fill>
    <fill>
      <patternFill patternType="solid">
        <fgColor indexed="13"/>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s>
  <cellStyleXfs count="7">
    <xf numFmtId="0" fontId="0" fillId="0" borderId="0"/>
    <xf numFmtId="0" fontId="10" fillId="0" borderId="0"/>
    <xf numFmtId="0" fontId="10" fillId="0" borderId="0"/>
    <xf numFmtId="44" fontId="17" fillId="0" borderId="0" applyFont="0" applyFill="0" applyBorder="0" applyAlignment="0" applyProtection="0"/>
    <xf numFmtId="43" fontId="33"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439">
    <xf numFmtId="0" fontId="0" fillId="0" borderId="0" xfId="0"/>
    <xf numFmtId="0" fontId="3" fillId="0" borderId="0" xfId="0" applyFont="1"/>
    <xf numFmtId="0" fontId="4" fillId="0" borderId="0" xfId="0" applyFont="1"/>
    <xf numFmtId="0" fontId="5" fillId="0" borderId="0" xfId="0" applyFont="1"/>
    <xf numFmtId="0" fontId="7" fillId="0" borderId="0" xfId="0" applyFont="1"/>
    <xf numFmtId="0" fontId="8" fillId="0" borderId="0" xfId="0" applyFont="1"/>
    <xf numFmtId="0" fontId="1" fillId="0" borderId="0" xfId="0" applyFont="1"/>
    <xf numFmtId="0" fontId="0" fillId="0" borderId="0" xfId="0" applyAlignment="1">
      <alignment wrapText="1"/>
    </xf>
    <xf numFmtId="0" fontId="6" fillId="0" borderId="0" xfId="0" applyFont="1"/>
    <xf numFmtId="0" fontId="7" fillId="0" borderId="0" xfId="0" applyFont="1" applyAlignment="1">
      <alignment horizontal="left" indent="6"/>
    </xf>
    <xf numFmtId="0" fontId="6" fillId="0" borderId="0" xfId="0" applyFont="1" applyAlignment="1"/>
    <xf numFmtId="49" fontId="0" fillId="0" borderId="0" xfId="0" applyNumberFormat="1"/>
    <xf numFmtId="0" fontId="0" fillId="0" borderId="0" xfId="0" applyFill="1"/>
    <xf numFmtId="0" fontId="12" fillId="0" borderId="0" xfId="0" applyFont="1" applyAlignment="1">
      <alignment horizontal="left"/>
    </xf>
    <xf numFmtId="0" fontId="12" fillId="0" borderId="10" xfId="0" applyFont="1" applyBorder="1" applyAlignment="1">
      <alignment horizontal="center" wrapText="1"/>
    </xf>
    <xf numFmtId="0" fontId="12" fillId="0" borderId="0" xfId="0" applyFont="1" applyAlignment="1"/>
    <xf numFmtId="0" fontId="12" fillId="0" borderId="0" xfId="0" applyFont="1" applyAlignment="1">
      <alignment horizontal="right"/>
    </xf>
    <xf numFmtId="0" fontId="12" fillId="0" borderId="0" xfId="0" applyFont="1"/>
    <xf numFmtId="0" fontId="12" fillId="0" borderId="0" xfId="0" applyFont="1" applyAlignment="1">
      <alignment wrapText="1"/>
    </xf>
    <xf numFmtId="0" fontId="12" fillId="0" borderId="0" xfId="0" applyFont="1" applyAlignment="1">
      <alignment horizontal="right" wrapText="1"/>
    </xf>
    <xf numFmtId="0" fontId="12" fillId="0" borderId="7" xfId="0" applyFont="1" applyBorder="1" applyAlignment="1">
      <alignment horizontal="left"/>
    </xf>
    <xf numFmtId="0" fontId="12" fillId="0" borderId="7" xfId="0" applyFont="1" applyBorder="1"/>
    <xf numFmtId="0" fontId="12" fillId="0" borderId="0" xfId="0" applyFont="1" applyBorder="1" applyAlignment="1">
      <alignment horizontal="center" wrapText="1"/>
    </xf>
    <xf numFmtId="4" fontId="12" fillId="0" borderId="0" xfId="0" applyNumberFormat="1" applyFont="1" applyAlignment="1"/>
    <xf numFmtId="4" fontId="12" fillId="0" borderId="0" xfId="0" applyNumberFormat="1" applyFont="1" applyAlignment="1">
      <alignment wrapText="1"/>
    </xf>
    <xf numFmtId="49" fontId="12" fillId="0" borderId="0" xfId="0" applyNumberFormat="1" applyFont="1" applyBorder="1" applyAlignment="1">
      <alignment horizontal="center" wrapText="1"/>
    </xf>
    <xf numFmtId="0" fontId="12" fillId="0" borderId="5" xfId="0" applyFont="1" applyBorder="1" applyAlignment="1">
      <alignment horizontal="center" wrapText="1"/>
    </xf>
    <xf numFmtId="49" fontId="12" fillId="0" borderId="14" xfId="0" applyNumberFormat="1" applyFont="1" applyBorder="1" applyAlignment="1">
      <alignment horizontal="center" wrapText="1"/>
    </xf>
    <xf numFmtId="4" fontId="12" fillId="0" borderId="0" xfId="0" applyNumberFormat="1" applyFont="1" applyFill="1" applyAlignment="1">
      <alignment horizontal="right" wrapText="1"/>
    </xf>
    <xf numFmtId="2" fontId="0" fillId="0" borderId="0" xfId="0" applyNumberFormat="1"/>
    <xf numFmtId="4" fontId="0" fillId="0" borderId="0" xfId="0" applyNumberFormat="1"/>
    <xf numFmtId="8" fontId="0" fillId="0" borderId="0" xfId="0" applyNumberFormat="1"/>
    <xf numFmtId="43" fontId="10" fillId="0" borderId="0" xfId="0" applyNumberFormat="1" applyFont="1"/>
    <xf numFmtId="3" fontId="0" fillId="0" borderId="0" xfId="0" applyNumberFormat="1"/>
    <xf numFmtId="0" fontId="14" fillId="0" borderId="0" xfId="0" applyFont="1"/>
    <xf numFmtId="0" fontId="14" fillId="0" borderId="0" xfId="0" applyFont="1" applyAlignment="1">
      <alignment horizontal="center"/>
    </xf>
    <xf numFmtId="0" fontId="15" fillId="0" borderId="0" xfId="0" applyFont="1" applyAlignment="1">
      <alignment vertical="center"/>
    </xf>
    <xf numFmtId="0" fontId="16" fillId="0" borderId="0" xfId="0" applyFont="1"/>
    <xf numFmtId="0" fontId="0" fillId="0" borderId="0" xfId="0"/>
    <xf numFmtId="0" fontId="6" fillId="0" borderId="0" xfId="0" applyFont="1" applyAlignment="1"/>
    <xf numFmtId="0" fontId="12" fillId="0" borderId="1" xfId="0" applyFont="1" applyBorder="1" applyAlignment="1">
      <alignment horizontal="center" vertical="top" wrapText="1"/>
    </xf>
    <xf numFmtId="0" fontId="10" fillId="0" borderId="0" xfId="0" applyFont="1"/>
    <xf numFmtId="0" fontId="20" fillId="0" borderId="0" xfId="0" applyFont="1"/>
    <xf numFmtId="0" fontId="22" fillId="0" borderId="0" xfId="0" applyFont="1"/>
    <xf numFmtId="0" fontId="18" fillId="0" borderId="0" xfId="0" applyFont="1" applyAlignment="1">
      <alignment wrapText="1"/>
    </xf>
    <xf numFmtId="0" fontId="23" fillId="0" borderId="0" xfId="0" applyFont="1"/>
    <xf numFmtId="0" fontId="20" fillId="0" borderId="0" xfId="0" applyFont="1" applyAlignment="1">
      <alignment wrapText="1"/>
    </xf>
    <xf numFmtId="0" fontId="24" fillId="0" borderId="15" xfId="0" applyFont="1" applyBorder="1" applyAlignment="1">
      <alignment horizontal="center" vertical="center" wrapText="1"/>
    </xf>
    <xf numFmtId="0" fontId="20" fillId="0" borderId="0" xfId="0" applyFont="1" applyFill="1"/>
    <xf numFmtId="0" fontId="20" fillId="0" borderId="1" xfId="0" applyFont="1" applyBorder="1" applyAlignment="1">
      <alignment wrapText="1"/>
    </xf>
    <xf numFmtId="0" fontId="26" fillId="0" borderId="0" xfId="0" applyFont="1"/>
    <xf numFmtId="0" fontId="26" fillId="0" borderId="0" xfId="0" applyFont="1" applyFill="1" applyAlignment="1">
      <alignment vertical="top" wrapText="1"/>
    </xf>
    <xf numFmtId="0" fontId="20" fillId="0" borderId="3" xfId="0" applyFont="1" applyBorder="1"/>
    <xf numFmtId="0" fontId="20" fillId="0" borderId="0" xfId="0" applyFont="1" applyFill="1" applyBorder="1"/>
    <xf numFmtId="0" fontId="20" fillId="0" borderId="0" xfId="0" applyFont="1" applyBorder="1"/>
    <xf numFmtId="0" fontId="20" fillId="0" borderId="14" xfId="0" applyFont="1" applyBorder="1"/>
    <xf numFmtId="0" fontId="20" fillId="0" borderId="5" xfId="0" applyFont="1" applyBorder="1"/>
    <xf numFmtId="0" fontId="20" fillId="0" borderId="2" xfId="0" applyFont="1" applyBorder="1"/>
    <xf numFmtId="0" fontId="20" fillId="0" borderId="4" xfId="0" applyFont="1" applyBorder="1"/>
    <xf numFmtId="0" fontId="20" fillId="0" borderId="0" xfId="0" applyFont="1" applyBorder="1" applyAlignment="1">
      <alignment wrapText="1"/>
    </xf>
    <xf numFmtId="0" fontId="28" fillId="0" borderId="0" xfId="0" applyFont="1" applyAlignment="1">
      <alignment wrapText="1"/>
    </xf>
    <xf numFmtId="0" fontId="20" fillId="0" borderId="0" xfId="0" applyFont="1" applyBorder="1" applyAlignment="1"/>
    <xf numFmtId="0" fontId="29" fillId="0" borderId="0" xfId="0" applyFont="1" applyAlignment="1">
      <alignment wrapText="1"/>
    </xf>
    <xf numFmtId="0" fontId="20" fillId="0" borderId="1" xfId="0" applyFont="1" applyBorder="1" applyAlignment="1">
      <alignment vertical="top" wrapText="1"/>
    </xf>
    <xf numFmtId="0" fontId="20" fillId="0" borderId="1" xfId="0" applyFont="1" applyBorder="1" applyAlignment="1">
      <alignment horizontal="center" vertical="top" wrapText="1"/>
    </xf>
    <xf numFmtId="49" fontId="30" fillId="0" borderId="0" xfId="0" applyNumberFormat="1" applyFont="1" applyAlignment="1">
      <alignment horizontal="left"/>
    </xf>
    <xf numFmtId="4" fontId="12" fillId="0" borderId="1" xfId="0" applyNumberFormat="1" applyFont="1" applyBorder="1" applyAlignment="1">
      <alignment horizontal="center" vertical="top" wrapText="1"/>
    </xf>
    <xf numFmtId="4" fontId="12" fillId="0" borderId="1" xfId="0" applyNumberFormat="1" applyFont="1" applyFill="1" applyBorder="1" applyAlignment="1">
      <alignment horizontal="center" vertical="top" wrapText="1"/>
    </xf>
    <xf numFmtId="0" fontId="20" fillId="0" borderId="1" xfId="0" applyFont="1" applyBorder="1" applyAlignment="1">
      <alignment horizontal="center" wrapText="1"/>
    </xf>
    <xf numFmtId="0" fontId="20" fillId="0" borderId="2" xfId="0" applyFont="1" applyBorder="1" applyAlignment="1">
      <alignment horizontal="center"/>
    </xf>
    <xf numFmtId="0" fontId="20" fillId="0" borderId="4" xfId="0" applyFont="1" applyBorder="1" applyAlignment="1">
      <alignment horizontal="center" vertical="top" wrapText="1"/>
    </xf>
    <xf numFmtId="0" fontId="20" fillId="0" borderId="4" xfId="0" applyFont="1" applyFill="1" applyBorder="1" applyAlignment="1">
      <alignment horizontal="center" vertical="top" wrapText="1"/>
    </xf>
    <xf numFmtId="0" fontId="20" fillId="0" borderId="6" xfId="0" applyFont="1" applyBorder="1" applyAlignment="1">
      <alignment horizontal="center" vertical="top" wrapText="1"/>
    </xf>
    <xf numFmtId="0" fontId="20" fillId="0" borderId="1" xfId="0" applyFont="1" applyFill="1" applyBorder="1" applyAlignment="1">
      <alignment horizontal="center" vertical="top" wrapText="1"/>
    </xf>
    <xf numFmtId="0" fontId="20" fillId="0" borderId="10" xfId="0" applyFont="1" applyBorder="1" applyAlignment="1">
      <alignment wrapText="1"/>
    </xf>
    <xf numFmtId="8" fontId="20" fillId="0" borderId="4" xfId="0" applyNumberFormat="1" applyFont="1" applyBorder="1" applyAlignment="1">
      <alignment horizontal="right"/>
    </xf>
    <xf numFmtId="8" fontId="20" fillId="0" borderId="4" xfId="0" applyNumberFormat="1" applyFont="1" applyFill="1" applyBorder="1" applyAlignment="1">
      <alignment horizontal="right"/>
    </xf>
    <xf numFmtId="0" fontId="20" fillId="0" borderId="3" xfId="0" applyFont="1" applyBorder="1" applyAlignment="1">
      <alignment wrapText="1"/>
    </xf>
    <xf numFmtId="0" fontId="20" fillId="0" borderId="16" xfId="0" applyFont="1" applyBorder="1" applyAlignment="1">
      <alignment wrapText="1"/>
    </xf>
    <xf numFmtId="8" fontId="20" fillId="0" borderId="5" xfId="0" applyNumberFormat="1" applyFont="1" applyBorder="1" applyAlignment="1">
      <alignment horizontal="right"/>
    </xf>
    <xf numFmtId="8" fontId="20" fillId="0" borderId="2" xfId="0" applyNumberFormat="1" applyFont="1" applyFill="1" applyBorder="1" applyAlignment="1">
      <alignment horizontal="right"/>
    </xf>
    <xf numFmtId="8" fontId="20" fillId="0" borderId="1" xfId="0" applyNumberFormat="1" applyFont="1" applyBorder="1" applyAlignment="1">
      <alignment horizontal="right"/>
    </xf>
    <xf numFmtId="0" fontId="20" fillId="0" borderId="14" xfId="0" applyFont="1" applyBorder="1" applyAlignment="1">
      <alignment wrapText="1"/>
    </xf>
    <xf numFmtId="0" fontId="10" fillId="0" borderId="0" xfId="0" applyFont="1" applyFill="1"/>
    <xf numFmtId="0" fontId="30" fillId="0" borderId="0" xfId="0" applyFont="1" applyAlignment="1">
      <alignment horizontal="left"/>
    </xf>
    <xf numFmtId="0" fontId="20" fillId="0" borderId="10" xfId="0" applyFont="1" applyBorder="1"/>
    <xf numFmtId="49" fontId="23" fillId="0" borderId="1" xfId="0" applyNumberFormat="1" applyFont="1" applyBorder="1" applyAlignment="1">
      <alignment vertical="top" wrapText="1"/>
    </xf>
    <xf numFmtId="49" fontId="23" fillId="0" borderId="7" xfId="0" applyNumberFormat="1" applyFont="1" applyBorder="1" applyAlignment="1">
      <alignment horizontal="center" vertical="top" wrapText="1"/>
    </xf>
    <xf numFmtId="0" fontId="20" fillId="0" borderId="3" xfId="0" applyFont="1" applyBorder="1" applyAlignment="1">
      <alignment horizontal="center" vertical="top" wrapText="1"/>
    </xf>
    <xf numFmtId="3" fontId="20" fillId="0" borderId="4" xfId="0" applyNumberFormat="1" applyFont="1" applyBorder="1" applyAlignment="1">
      <alignment horizontal="center" vertical="top" wrapText="1"/>
    </xf>
    <xf numFmtId="8" fontId="20" fillId="0" borderId="4" xfId="0" applyNumberFormat="1" applyFont="1" applyBorder="1" applyAlignment="1">
      <alignment horizontal="center" vertical="top" wrapText="1"/>
    </xf>
    <xf numFmtId="8" fontId="20" fillId="2" borderId="4" xfId="0" applyNumberFormat="1" applyFont="1" applyFill="1" applyBorder="1" applyAlignment="1">
      <alignment horizontal="center" vertical="top" wrapText="1"/>
    </xf>
    <xf numFmtId="49" fontId="20" fillId="0" borderId="0" xfId="0" applyNumberFormat="1" applyFont="1"/>
    <xf numFmtId="0" fontId="23" fillId="0" borderId="2" xfId="0" applyFont="1" applyBorder="1" applyAlignment="1">
      <alignment vertical="top" wrapText="1"/>
    </xf>
    <xf numFmtId="49" fontId="23" fillId="0" borderId="1" xfId="0" applyNumberFormat="1" applyFont="1" applyBorder="1" applyAlignment="1">
      <alignment horizontal="center" vertical="top" wrapText="1"/>
    </xf>
    <xf numFmtId="2" fontId="20" fillId="0" borderId="1" xfId="0" applyNumberFormat="1" applyFont="1" applyBorder="1" applyAlignment="1">
      <alignment vertical="top" wrapText="1"/>
    </xf>
    <xf numFmtId="49" fontId="20" fillId="0" borderId="3" xfId="0" applyNumberFormat="1" applyFont="1" applyBorder="1" applyAlignment="1">
      <alignment vertical="top" wrapText="1"/>
    </xf>
    <xf numFmtId="0" fontId="20" fillId="0" borderId="4" xfId="0" applyFont="1" applyBorder="1" applyAlignment="1">
      <alignment vertical="top" wrapText="1"/>
    </xf>
    <xf numFmtId="2" fontId="20" fillId="0" borderId="4" xfId="0" applyNumberFormat="1" applyFont="1" applyBorder="1" applyAlignment="1">
      <alignment vertical="top" wrapText="1"/>
    </xf>
    <xf numFmtId="49" fontId="23" fillId="0" borderId="3" xfId="0" applyNumberFormat="1" applyFont="1" applyBorder="1" applyAlignment="1">
      <alignment vertical="top" wrapText="1"/>
    </xf>
    <xf numFmtId="0" fontId="23" fillId="0" borderId="4" xfId="0" applyFont="1" applyBorder="1" applyAlignment="1">
      <alignment vertical="top" wrapText="1"/>
    </xf>
    <xf numFmtId="2" fontId="20" fillId="2" borderId="4" xfId="0" applyNumberFormat="1" applyFont="1" applyFill="1" applyBorder="1" applyAlignment="1">
      <alignment vertical="top" wrapText="1"/>
    </xf>
    <xf numFmtId="49" fontId="13" fillId="0" borderId="0" xfId="0" applyNumberFormat="1" applyFont="1" applyAlignment="1">
      <alignment horizontal="left"/>
    </xf>
    <xf numFmtId="0" fontId="20" fillId="0" borderId="0" xfId="0" applyFont="1" applyAlignment="1">
      <alignment horizontal="left" indent="4"/>
    </xf>
    <xf numFmtId="0" fontId="23" fillId="0" borderId="1" xfId="0" applyFont="1" applyBorder="1" applyAlignment="1">
      <alignment horizontal="center" wrapText="1"/>
    </xf>
    <xf numFmtId="0" fontId="23" fillId="0" borderId="1" xfId="0" applyFont="1" applyBorder="1" applyAlignment="1">
      <alignment horizontal="center"/>
    </xf>
    <xf numFmtId="0" fontId="28" fillId="0" borderId="0" xfId="0" applyFont="1" applyAlignment="1">
      <alignment horizontal="left" indent="4"/>
    </xf>
    <xf numFmtId="0" fontId="23" fillId="0" borderId="1" xfId="0" applyFont="1" applyBorder="1" applyAlignment="1">
      <alignment vertical="top" wrapText="1"/>
    </xf>
    <xf numFmtId="0" fontId="20" fillId="0" borderId="3" xfId="0" applyFont="1" applyBorder="1" applyAlignment="1">
      <alignment vertical="top" wrapText="1"/>
    </xf>
    <xf numFmtId="0" fontId="20" fillId="0" borderId="3" xfId="0" applyFont="1" applyBorder="1" applyAlignment="1">
      <alignment horizontal="left" vertical="top" wrapText="1" indent="1"/>
    </xf>
    <xf numFmtId="0" fontId="23" fillId="0" borderId="3" xfId="0" applyFont="1" applyBorder="1" applyAlignment="1">
      <alignment vertical="top" wrapText="1"/>
    </xf>
    <xf numFmtId="4" fontId="20" fillId="3" borderId="4" xfId="0" applyNumberFormat="1" applyFont="1" applyFill="1" applyBorder="1" applyAlignment="1">
      <alignment vertical="top" wrapText="1"/>
    </xf>
    <xf numFmtId="0" fontId="28" fillId="0" borderId="0" xfId="0" applyFont="1" applyAlignment="1">
      <alignment horizontal="left" indent="6"/>
    </xf>
    <xf numFmtId="0" fontId="28" fillId="0" borderId="0" xfId="0" applyFont="1"/>
    <xf numFmtId="0" fontId="31" fillId="0" borderId="0" xfId="0" applyFont="1"/>
    <xf numFmtId="0" fontId="23" fillId="0" borderId="7" xfId="0" applyFont="1" applyBorder="1" applyAlignment="1">
      <alignment horizontal="center"/>
    </xf>
    <xf numFmtId="0" fontId="23" fillId="0" borderId="7" xfId="0" applyFont="1" applyBorder="1" applyAlignment="1">
      <alignment vertical="top" wrapText="1"/>
    </xf>
    <xf numFmtId="0" fontId="23" fillId="0" borderId="9" xfId="0" applyFont="1" applyBorder="1" applyAlignment="1">
      <alignment vertical="top" wrapText="1"/>
    </xf>
    <xf numFmtId="0" fontId="23" fillId="0" borderId="7" xfId="0" applyFont="1" applyBorder="1" applyAlignment="1">
      <alignment wrapText="1"/>
    </xf>
    <xf numFmtId="0" fontId="20" fillId="0" borderId="2" xfId="0" applyFont="1" applyBorder="1" applyAlignment="1">
      <alignment vertical="top" wrapText="1"/>
    </xf>
    <xf numFmtId="8" fontId="20" fillId="0" borderId="1" xfId="0" applyNumberFormat="1" applyFont="1" applyFill="1" applyBorder="1" applyAlignment="1">
      <alignment horizontal="right"/>
    </xf>
    <xf numFmtId="8" fontId="20" fillId="0" borderId="6" xfId="0" applyNumberFormat="1" applyFont="1" applyBorder="1" applyAlignment="1">
      <alignment horizontal="right"/>
    </xf>
    <xf numFmtId="8" fontId="20" fillId="0" borderId="8" xfId="0" applyNumberFormat="1" applyFont="1" applyBorder="1" applyAlignment="1">
      <alignment horizontal="right"/>
    </xf>
    <xf numFmtId="2" fontId="20" fillId="0" borderId="1" xfId="4" applyNumberFormat="1" applyFont="1" applyBorder="1"/>
    <xf numFmtId="0" fontId="20" fillId="0" borderId="5" xfId="0" applyFont="1" applyFill="1" applyBorder="1"/>
    <xf numFmtId="49" fontId="6" fillId="0" borderId="0" xfId="0" applyNumberFormat="1" applyFont="1" applyAlignment="1">
      <alignment horizontal="left"/>
    </xf>
    <xf numFmtId="0" fontId="35" fillId="0" borderId="0" xfId="0" applyFont="1"/>
    <xf numFmtId="0" fontId="20" fillId="0" borderId="0" xfId="0" applyFont="1"/>
    <xf numFmtId="0" fontId="10" fillId="0" borderId="0" xfId="0" applyFont="1" applyAlignment="1">
      <alignment wrapText="1"/>
    </xf>
    <xf numFmtId="0" fontId="22" fillId="0" borderId="0" xfId="0" applyFont="1" applyBorder="1" applyAlignment="1">
      <alignment wrapText="1"/>
    </xf>
    <xf numFmtId="0" fontId="20" fillId="0" borderId="0" xfId="0" applyFont="1" applyBorder="1" applyAlignment="1">
      <alignment wrapText="1"/>
    </xf>
    <xf numFmtId="0" fontId="20" fillId="0" borderId="0" xfId="0" applyFont="1" applyFill="1" applyBorder="1" applyAlignment="1">
      <alignment wrapText="1"/>
    </xf>
    <xf numFmtId="0" fontId="37" fillId="0" borderId="0" xfId="0" applyFont="1"/>
    <xf numFmtId="8" fontId="20" fillId="0" borderId="0" xfId="0" applyNumberFormat="1" applyFont="1" applyBorder="1" applyAlignment="1">
      <alignment horizontal="right"/>
    </xf>
    <xf numFmtId="8" fontId="20" fillId="0" borderId="0" xfId="0" applyNumberFormat="1" applyFont="1" applyFill="1" applyBorder="1" applyAlignment="1">
      <alignment horizontal="right"/>
    </xf>
    <xf numFmtId="164" fontId="20" fillId="0" borderId="0" xfId="0" applyNumberFormat="1" applyFont="1" applyBorder="1"/>
    <xf numFmtId="0" fontId="25" fillId="0" borderId="0" xfId="0" applyFont="1"/>
    <xf numFmtId="0" fontId="36" fillId="0" borderId="0" xfId="0" applyFont="1" applyFill="1" applyAlignment="1">
      <alignment vertical="top" wrapText="1"/>
    </xf>
    <xf numFmtId="164" fontId="20" fillId="0" borderId="14" xfId="0" applyNumberFormat="1" applyFont="1" applyBorder="1"/>
    <xf numFmtId="164" fontId="20" fillId="0" borderId="5" xfId="0" applyNumberFormat="1" applyFont="1" applyBorder="1"/>
    <xf numFmtId="164" fontId="20" fillId="0" borderId="1" xfId="0" applyNumberFormat="1" applyFont="1" applyBorder="1"/>
    <xf numFmtId="164" fontId="20" fillId="0" borderId="6" xfId="0" applyNumberFormat="1" applyFont="1" applyBorder="1"/>
    <xf numFmtId="164" fontId="20" fillId="0" borderId="4" xfId="0" applyNumberFormat="1" applyFont="1" applyBorder="1" applyAlignment="1">
      <alignment horizontal="right"/>
    </xf>
    <xf numFmtId="164" fontId="20" fillId="0" borderId="5" xfId="0" applyNumberFormat="1" applyFont="1" applyBorder="1" applyAlignment="1">
      <alignment horizontal="right"/>
    </xf>
    <xf numFmtId="164" fontId="20" fillId="0" borderId="1" xfId="0" applyNumberFormat="1" applyFont="1" applyBorder="1" applyAlignment="1">
      <alignment horizontal="right"/>
    </xf>
    <xf numFmtId="164" fontId="20" fillId="0" borderId="3" xfId="0" applyNumberFormat="1" applyFont="1" applyBorder="1"/>
    <xf numFmtId="49" fontId="8" fillId="0" borderId="1" xfId="0" applyNumberFormat="1" applyFont="1" applyBorder="1" applyAlignment="1">
      <alignment horizontal="center" wrapText="1"/>
    </xf>
    <xf numFmtId="49" fontId="8" fillId="0" borderId="14" xfId="0" applyNumberFormat="1" applyFont="1" applyBorder="1" applyAlignment="1">
      <alignment horizontal="center" wrapText="1"/>
    </xf>
    <xf numFmtId="49" fontId="8" fillId="0" borderId="0" xfId="0" applyNumberFormat="1" applyFont="1" applyBorder="1" applyAlignment="1">
      <alignment horizontal="center" wrapText="1"/>
    </xf>
    <xf numFmtId="164" fontId="8" fillId="0" borderId="1" xfId="0" applyNumberFormat="1" applyFont="1" applyBorder="1" applyAlignment="1">
      <alignment horizontal="right" wrapText="1"/>
    </xf>
    <xf numFmtId="164" fontId="12" fillId="0" borderId="5" xfId="0" applyNumberFormat="1" applyFont="1" applyBorder="1" applyAlignment="1">
      <alignment horizontal="center" wrapText="1"/>
    </xf>
    <xf numFmtId="164" fontId="12" fillId="0" borderId="0" xfId="0" applyNumberFormat="1" applyFont="1" applyAlignment="1">
      <alignment horizontal="center" wrapText="1"/>
    </xf>
    <xf numFmtId="164" fontId="12" fillId="0" borderId="0" xfId="0" applyNumberFormat="1" applyFont="1" applyBorder="1" applyAlignment="1">
      <alignment horizontal="center" wrapText="1"/>
    </xf>
    <xf numFmtId="164" fontId="8" fillId="0" borderId="5" xfId="0" applyNumberFormat="1" applyFont="1" applyBorder="1" applyAlignment="1">
      <alignment horizontal="center" wrapText="1"/>
    </xf>
    <xf numFmtId="164" fontId="8" fillId="0" borderId="0" xfId="0" applyNumberFormat="1" applyFont="1" applyAlignment="1">
      <alignment horizontal="center" wrapText="1"/>
    </xf>
    <xf numFmtId="164" fontId="8" fillId="0" borderId="0" xfId="0" applyNumberFormat="1" applyFont="1" applyAlignment="1">
      <alignment wrapText="1"/>
    </xf>
    <xf numFmtId="164" fontId="8" fillId="0" borderId="0" xfId="0" applyNumberFormat="1" applyFont="1" applyBorder="1" applyAlignment="1">
      <alignment horizontal="center" wrapText="1"/>
    </xf>
    <xf numFmtId="164" fontId="12" fillId="0" borderId="1" xfId="0" applyNumberFormat="1" applyFont="1" applyFill="1" applyBorder="1" applyAlignment="1">
      <alignment horizontal="right" wrapText="1"/>
    </xf>
    <xf numFmtId="164" fontId="12" fillId="0" borderId="0" xfId="0" applyNumberFormat="1" applyFont="1" applyFill="1" applyAlignment="1">
      <alignment horizontal="right" wrapText="1"/>
    </xf>
    <xf numFmtId="164" fontId="12" fillId="0" borderId="0" xfId="0" applyNumberFormat="1" applyFont="1" applyFill="1" applyBorder="1" applyAlignment="1">
      <alignment horizontal="right" wrapText="1"/>
    </xf>
    <xf numFmtId="164" fontId="20" fillId="0" borderId="4" xfId="0" applyNumberFormat="1" applyFont="1" applyBorder="1" applyAlignment="1">
      <alignment vertical="top" wrapText="1"/>
    </xf>
    <xf numFmtId="164" fontId="20" fillId="3" borderId="4" xfId="0" applyNumberFormat="1" applyFont="1" applyFill="1" applyBorder="1" applyAlignment="1">
      <alignment vertical="top" wrapText="1"/>
    </xf>
    <xf numFmtId="164" fontId="20" fillId="0" borderId="1" xfId="3" applyNumberFormat="1" applyFont="1" applyBorder="1"/>
    <xf numFmtId="0" fontId="14" fillId="0" borderId="0" xfId="2" applyFont="1" applyAlignment="1"/>
    <xf numFmtId="0" fontId="10" fillId="0" borderId="0" xfId="2" applyFont="1" applyAlignment="1"/>
    <xf numFmtId="44" fontId="18" fillId="0" borderId="11" xfId="3" applyFont="1" applyBorder="1" applyAlignment="1"/>
    <xf numFmtId="0" fontId="8" fillId="0" borderId="1" xfId="0" applyNumberFormat="1" applyFont="1" applyBorder="1" applyAlignment="1">
      <alignment horizontal="right" wrapText="1"/>
    </xf>
    <xf numFmtId="0" fontId="12" fillId="0" borderId="2" xfId="0" applyNumberFormat="1" applyFont="1" applyBorder="1" applyAlignment="1">
      <alignment horizontal="right" wrapText="1"/>
    </xf>
    <xf numFmtId="0" fontId="12" fillId="0" borderId="0" xfId="0" applyNumberFormat="1" applyFont="1" applyAlignment="1">
      <alignment horizontal="right" wrapText="1"/>
    </xf>
    <xf numFmtId="0" fontId="12" fillId="0" borderId="0" xfId="0" applyNumberFormat="1" applyFont="1" applyBorder="1" applyAlignment="1">
      <alignment horizontal="right" wrapText="1"/>
    </xf>
    <xf numFmtId="0" fontId="8" fillId="0" borderId="2" xfId="0" applyNumberFormat="1" applyFont="1" applyBorder="1" applyAlignment="1">
      <alignment horizontal="right" wrapText="1"/>
    </xf>
    <xf numFmtId="0" fontId="8" fillId="0" borderId="0" xfId="0" applyNumberFormat="1" applyFont="1" applyAlignment="1">
      <alignment horizontal="right" wrapText="1"/>
    </xf>
    <xf numFmtId="0" fontId="8" fillId="0" borderId="0" xfId="0" applyNumberFormat="1" applyFont="1" applyBorder="1" applyAlignment="1">
      <alignment horizontal="right" wrapText="1"/>
    </xf>
    <xf numFmtId="164" fontId="20" fillId="0" borderId="2" xfId="0" applyNumberFormat="1" applyFont="1" applyBorder="1" applyAlignment="1">
      <alignment horizontal="right" wrapText="1"/>
    </xf>
    <xf numFmtId="164" fontId="20" fillId="0" borderId="4" xfId="0" applyNumberFormat="1" applyFont="1" applyBorder="1" applyAlignment="1">
      <alignment horizontal="right" wrapText="1"/>
    </xf>
    <xf numFmtId="164" fontId="20" fillId="2" borderId="4" xfId="0" applyNumberFormat="1" applyFont="1" applyFill="1" applyBorder="1" applyAlignment="1">
      <alignment horizontal="right" wrapText="1"/>
    </xf>
    <xf numFmtId="164" fontId="20" fillId="0" borderId="0" xfId="0" applyNumberFormat="1" applyFont="1" applyAlignment="1">
      <alignment horizontal="right"/>
    </xf>
    <xf numFmtId="0" fontId="40" fillId="0" borderId="0" xfId="0" applyFont="1"/>
    <xf numFmtId="0" fontId="20" fillId="0" borderId="0" xfId="0" applyFont="1"/>
    <xf numFmtId="44" fontId="18" fillId="0" borderId="0" xfId="3" applyFont="1" applyFill="1" applyAlignment="1"/>
    <xf numFmtId="44" fontId="18" fillId="0" borderId="18" xfId="3" applyFont="1" applyFill="1" applyBorder="1" applyAlignment="1"/>
    <xf numFmtId="0" fontId="18" fillId="0" borderId="0" xfId="0" applyFont="1" applyFill="1"/>
    <xf numFmtId="44" fontId="18" fillId="0" borderId="0" xfId="3" applyFont="1" applyFill="1" applyBorder="1" applyAlignment="1"/>
    <xf numFmtId="0" fontId="41" fillId="0" borderId="15" xfId="0" applyFont="1" applyBorder="1" applyAlignment="1">
      <alignment horizontal="center" wrapText="1"/>
    </xf>
    <xf numFmtId="0" fontId="41" fillId="0" borderId="15" xfId="0" applyFont="1" applyBorder="1" applyAlignment="1">
      <alignment horizontal="left" wrapText="1"/>
    </xf>
    <xf numFmtId="0" fontId="20" fillId="0" borderId="15" xfId="0" applyFont="1" applyBorder="1" applyAlignment="1">
      <alignment horizontal="center" wrapText="1"/>
    </xf>
    <xf numFmtId="0" fontId="41" fillId="0" borderId="15" xfId="0" applyFont="1" applyBorder="1" applyAlignment="1">
      <alignment horizontal="right" wrapText="1"/>
    </xf>
    <xf numFmtId="49" fontId="20" fillId="0" borderId="17" xfId="0" applyNumberFormat="1" applyFont="1" applyBorder="1" applyAlignment="1">
      <alignment horizontal="center"/>
    </xf>
    <xf numFmtId="49" fontId="20" fillId="0" borderId="17" xfId="0" applyNumberFormat="1" applyFont="1" applyBorder="1" applyAlignment="1">
      <alignment horizontal="left"/>
    </xf>
    <xf numFmtId="0" fontId="20" fillId="0" borderId="17" xfId="0" applyFont="1" applyBorder="1" applyAlignment="1">
      <alignment horizontal="center"/>
    </xf>
    <xf numFmtId="49" fontId="20" fillId="0" borderId="17" xfId="0" applyNumberFormat="1" applyFont="1" applyFill="1" applyBorder="1" applyAlignment="1">
      <alignment horizontal="center"/>
    </xf>
    <xf numFmtId="43" fontId="20" fillId="0" borderId="15" xfId="0" applyNumberFormat="1" applyFont="1" applyBorder="1" applyAlignment="1">
      <alignment horizontal="right"/>
    </xf>
    <xf numFmtId="2" fontId="20" fillId="0" borderId="15" xfId="0" applyNumberFormat="1" applyFont="1" applyBorder="1" applyAlignment="1">
      <alignment horizontal="right"/>
    </xf>
    <xf numFmtId="0" fontId="20" fillId="2" borderId="1" xfId="0" applyFont="1" applyFill="1" applyBorder="1" applyAlignment="1">
      <alignment horizontal="right" vertical="center"/>
    </xf>
    <xf numFmtId="0" fontId="20" fillId="2" borderId="2" xfId="0" applyFont="1" applyFill="1" applyBorder="1" applyAlignment="1">
      <alignment horizontal="right" vertical="center"/>
    </xf>
    <xf numFmtId="49" fontId="20" fillId="0" borderId="4" xfId="0" applyNumberFormat="1" applyFont="1" applyBorder="1" applyAlignment="1">
      <alignment horizontal="center"/>
    </xf>
    <xf numFmtId="49" fontId="20" fillId="0" borderId="5" xfId="0" applyNumberFormat="1" applyFont="1" applyBorder="1" applyAlignment="1">
      <alignment horizontal="center"/>
    </xf>
    <xf numFmtId="49" fontId="20" fillId="0" borderId="1" xfId="0" applyNumberFormat="1" applyFont="1" applyBorder="1" applyAlignment="1">
      <alignment horizontal="center"/>
    </xf>
    <xf numFmtId="0" fontId="20" fillId="0" borderId="5" xfId="0" applyFont="1" applyBorder="1" applyAlignment="1">
      <alignment horizontal="center"/>
    </xf>
    <xf numFmtId="0" fontId="20" fillId="0" borderId="1" xfId="0" applyFont="1" applyBorder="1" applyAlignment="1">
      <alignment horizontal="center"/>
    </xf>
    <xf numFmtId="0" fontId="20" fillId="0" borderId="0" xfId="0" applyFont="1" applyBorder="1" applyAlignment="1">
      <alignment horizontal="center"/>
    </xf>
    <xf numFmtId="0" fontId="20" fillId="0" borderId="3" xfId="0" applyFont="1" applyBorder="1" applyAlignment="1">
      <alignment horizontal="center"/>
    </xf>
    <xf numFmtId="164" fontId="20" fillId="0" borderId="2" xfId="0" applyNumberFormat="1" applyFont="1" applyBorder="1"/>
    <xf numFmtId="164" fontId="20" fillId="0" borderId="4" xfId="0" applyNumberFormat="1" applyFont="1" applyBorder="1"/>
    <xf numFmtId="0" fontId="22" fillId="0" borderId="0" xfId="2" applyFont="1" applyAlignment="1">
      <alignment horizontal="left"/>
    </xf>
    <xf numFmtId="0" fontId="10" fillId="0" borderId="0" xfId="2"/>
    <xf numFmtId="0" fontId="1" fillId="0" borderId="0" xfId="2" applyFont="1"/>
    <xf numFmtId="0" fontId="10" fillId="0" borderId="0" xfId="2" applyAlignment="1">
      <alignment wrapText="1"/>
    </xf>
    <xf numFmtId="0" fontId="8" fillId="0" borderId="0" xfId="2" applyFont="1" applyAlignment="1">
      <alignment wrapText="1"/>
    </xf>
    <xf numFmtId="0" fontId="8" fillId="0" borderId="1" xfId="2" applyFont="1" applyBorder="1" applyAlignment="1">
      <alignment horizontal="center"/>
    </xf>
    <xf numFmtId="0" fontId="12" fillId="0" borderId="1" xfId="2" applyFont="1" applyBorder="1" applyAlignment="1">
      <alignment horizontal="center" vertical="center" wrapText="1"/>
    </xf>
    <xf numFmtId="0" fontId="8" fillId="0" borderId="1" xfId="2" applyFont="1" applyBorder="1" applyAlignment="1">
      <alignment horizontal="center" vertical="center" wrapText="1"/>
    </xf>
    <xf numFmtId="164" fontId="8" fillId="0" borderId="1" xfId="2" applyNumberFormat="1" applyFont="1" applyFill="1" applyBorder="1"/>
    <xf numFmtId="0" fontId="12" fillId="0" borderId="21" xfId="2" applyFont="1" applyBorder="1" applyAlignment="1">
      <alignment horizontal="center" vertical="center" wrapText="1"/>
    </xf>
    <xf numFmtId="0" fontId="12" fillId="0" borderId="3" xfId="2" applyFont="1" applyBorder="1" applyAlignment="1">
      <alignment horizontal="center" vertical="center" wrapText="1"/>
    </xf>
    <xf numFmtId="0" fontId="8" fillId="0" borderId="23" xfId="2" applyFont="1" applyBorder="1"/>
    <xf numFmtId="164" fontId="8" fillId="5" borderId="1" xfId="2" applyNumberFormat="1" applyFont="1" applyFill="1" applyBorder="1"/>
    <xf numFmtId="0" fontId="8" fillId="0" borderId="0" xfId="2" applyFont="1" applyBorder="1"/>
    <xf numFmtId="164" fontId="8" fillId="0" borderId="0" xfId="2" applyNumberFormat="1" applyFont="1" applyFill="1" applyBorder="1"/>
    <xf numFmtId="0" fontId="12" fillId="0" borderId="0" xfId="2" applyFont="1" applyBorder="1" applyAlignment="1">
      <alignment horizontal="center" vertical="center" wrapText="1"/>
    </xf>
    <xf numFmtId="0" fontId="8" fillId="0" borderId="5" xfId="2" applyFont="1" applyBorder="1"/>
    <xf numFmtId="164" fontId="8" fillId="0" borderId="5" xfId="2" applyNumberFormat="1" applyFont="1" applyFill="1" applyBorder="1"/>
    <xf numFmtId="0" fontId="38" fillId="0" borderId="0" xfId="2" applyFont="1"/>
    <xf numFmtId="0" fontId="3" fillId="0" borderId="8" xfId="2" applyFont="1" applyBorder="1"/>
    <xf numFmtId="0" fontId="14" fillId="0" borderId="0" xfId="2" applyFont="1"/>
    <xf numFmtId="164" fontId="8" fillId="0" borderId="1" xfId="2" applyNumberFormat="1" applyFont="1" applyBorder="1" applyAlignment="1">
      <alignment horizontal="right" vertical="center" wrapText="1"/>
    </xf>
    <xf numFmtId="164" fontId="8" fillId="0" borderId="1" xfId="2" applyNumberFormat="1" applyFont="1" applyBorder="1" applyAlignment="1">
      <alignment horizontal="right"/>
    </xf>
    <xf numFmtId="164" fontId="8" fillId="0" borderId="0" xfId="2" applyNumberFormat="1" applyFont="1" applyBorder="1" applyAlignment="1">
      <alignment horizontal="right" wrapText="1"/>
    </xf>
    <xf numFmtId="164" fontId="8" fillId="0" borderId="22" xfId="2" applyNumberFormat="1" applyFont="1" applyBorder="1" applyAlignment="1">
      <alignment horizontal="right" wrapText="1"/>
    </xf>
    <xf numFmtId="164" fontId="8" fillId="0" borderId="23" xfId="2" applyNumberFormat="1" applyFont="1" applyBorder="1" applyAlignment="1">
      <alignment horizontal="right" vertical="top" wrapText="1"/>
    </xf>
    <xf numFmtId="164" fontId="8" fillId="0" borderId="0" xfId="2" applyNumberFormat="1" applyFont="1" applyBorder="1" applyAlignment="1">
      <alignment horizontal="right"/>
    </xf>
    <xf numFmtId="164" fontId="8" fillId="0" borderId="5" xfId="2" applyNumberFormat="1" applyFont="1" applyBorder="1" applyAlignment="1">
      <alignment horizontal="right" wrapText="1"/>
    </xf>
    <xf numFmtId="164" fontId="8" fillId="0" borderId="5" xfId="2" applyNumberFormat="1" applyFont="1" applyBorder="1" applyAlignment="1">
      <alignment horizontal="right" vertical="top" wrapText="1"/>
    </xf>
    <xf numFmtId="164" fontId="8" fillId="0" borderId="5" xfId="2" applyNumberFormat="1" applyFont="1" applyBorder="1" applyAlignment="1">
      <alignment horizontal="right"/>
    </xf>
    <xf numFmtId="0" fontId="23" fillId="0" borderId="1" xfId="2" applyFont="1" applyBorder="1" applyAlignment="1">
      <alignment horizontal="center" vertical="center" wrapText="1"/>
    </xf>
    <xf numFmtId="0" fontId="8" fillId="0" borderId="1" xfId="2" applyFont="1" applyBorder="1" applyAlignment="1">
      <alignment horizontal="left" vertical="center" wrapText="1"/>
    </xf>
    <xf numFmtId="164" fontId="20" fillId="0" borderId="7" xfId="0" applyNumberFormat="1" applyFont="1" applyBorder="1" applyAlignment="1">
      <alignment vertical="top" wrapText="1"/>
    </xf>
    <xf numFmtId="164" fontId="20" fillId="0" borderId="10" xfId="0" applyNumberFormat="1" applyFont="1" applyBorder="1" applyAlignment="1">
      <alignment vertical="top" wrapText="1"/>
    </xf>
    <xf numFmtId="164" fontId="20" fillId="0" borderId="3" xfId="0" applyNumberFormat="1" applyFont="1" applyBorder="1" applyAlignment="1">
      <alignment vertical="top" wrapText="1"/>
    </xf>
    <xf numFmtId="0" fontId="20" fillId="0" borderId="0" xfId="2" applyFont="1"/>
    <xf numFmtId="0" fontId="20" fillId="0" borderId="0" xfId="2" applyFont="1" applyFill="1"/>
    <xf numFmtId="0" fontId="10" fillId="0" borderId="0" xfId="2" applyFont="1" applyAlignment="1"/>
    <xf numFmtId="0" fontId="10" fillId="0" borderId="0" xfId="2" applyFont="1" applyFill="1"/>
    <xf numFmtId="0" fontId="20" fillId="0" borderId="1" xfId="2" applyFont="1" applyBorder="1" applyAlignment="1">
      <alignment horizontal="center" vertical="top" wrapText="1"/>
    </xf>
    <xf numFmtId="0" fontId="10" fillId="0" borderId="0" xfId="2" applyFont="1" applyAlignment="1">
      <alignment wrapText="1"/>
    </xf>
    <xf numFmtId="0" fontId="20" fillId="0" borderId="0" xfId="2" applyFont="1" applyAlignment="1"/>
    <xf numFmtId="0" fontId="20" fillId="0" borderId="4" xfId="2" applyFont="1" applyBorder="1" applyAlignment="1">
      <alignment horizontal="center" vertical="top" wrapText="1"/>
    </xf>
    <xf numFmtId="0" fontId="20" fillId="0" borderId="0" xfId="0" applyFont="1"/>
    <xf numFmtId="0" fontId="20" fillId="0" borderId="0" xfId="0" applyFont="1" applyBorder="1" applyAlignment="1">
      <alignment wrapText="1"/>
    </xf>
    <xf numFmtId="0" fontId="20" fillId="0" borderId="0" xfId="0" applyFont="1" applyBorder="1"/>
    <xf numFmtId="0" fontId="20" fillId="0" borderId="10" xfId="0" applyFont="1" applyBorder="1" applyAlignment="1">
      <alignment vertical="top" wrapText="1"/>
    </xf>
    <xf numFmtId="0" fontId="20" fillId="0" borderId="3" xfId="0" applyFont="1" applyBorder="1" applyAlignment="1">
      <alignment vertical="top" wrapText="1"/>
    </xf>
    <xf numFmtId="4" fontId="18" fillId="0" borderId="0" xfId="0" applyNumberFormat="1" applyFont="1" applyAlignment="1">
      <alignment wrapText="1"/>
    </xf>
    <xf numFmtId="8" fontId="18" fillId="0" borderId="0" xfId="0" applyNumberFormat="1" applyFont="1" applyAlignment="1">
      <alignment wrapText="1"/>
    </xf>
    <xf numFmtId="4" fontId="18" fillId="6" borderId="0" xfId="0" applyNumberFormat="1" applyFont="1" applyFill="1" applyAlignment="1">
      <alignment wrapText="1"/>
    </xf>
    <xf numFmtId="2" fontId="18" fillId="0" borderId="0" xfId="0" applyNumberFormat="1" applyFont="1" applyAlignment="1">
      <alignment wrapText="1"/>
    </xf>
    <xf numFmtId="43" fontId="18" fillId="6" borderId="0" xfId="0" applyNumberFormat="1" applyFont="1" applyFill="1" applyAlignment="1">
      <alignment wrapText="1"/>
    </xf>
    <xf numFmtId="3" fontId="18" fillId="0" borderId="0" xfId="0" applyNumberFormat="1" applyFont="1" applyAlignment="1">
      <alignment wrapText="1"/>
    </xf>
    <xf numFmtId="44" fontId="18" fillId="0" borderId="0" xfId="0" applyNumberFormat="1" applyFont="1" applyAlignment="1">
      <alignment wrapText="1"/>
    </xf>
    <xf numFmtId="44" fontId="18" fillId="6" borderId="0" xfId="0" applyNumberFormat="1" applyFont="1" applyFill="1" applyAlignment="1">
      <alignment wrapText="1"/>
    </xf>
    <xf numFmtId="0" fontId="39" fillId="0" borderId="1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5" xfId="0" applyNumberFormat="1" applyFont="1" applyBorder="1" applyAlignment="1">
      <alignment horizontal="center"/>
    </xf>
    <xf numFmtId="49" fontId="20" fillId="0" borderId="15" xfId="0" applyNumberFormat="1" applyFont="1" applyBorder="1" applyAlignment="1">
      <alignment horizontal="left"/>
    </xf>
    <xf numFmtId="0" fontId="18" fillId="0" borderId="15" xfId="0" applyNumberFormat="1" applyFont="1" applyBorder="1" applyAlignment="1">
      <alignment horizontal="center"/>
    </xf>
    <xf numFmtId="0" fontId="20" fillId="0" borderId="15" xfId="0" applyFont="1" applyBorder="1" applyAlignment="1">
      <alignment horizontal="center"/>
    </xf>
    <xf numFmtId="164" fontId="20" fillId="0" borderId="15" xfId="0" applyNumberFormat="1" applyFont="1" applyBorder="1" applyAlignment="1">
      <alignment horizontal="right"/>
    </xf>
    <xf numFmtId="0" fontId="18" fillId="0" borderId="15" xfId="0" applyNumberFormat="1" applyFont="1" applyFill="1" applyBorder="1" applyAlignment="1">
      <alignment horizontal="center"/>
    </xf>
    <xf numFmtId="0" fontId="20" fillId="0" borderId="12" xfId="0" applyFont="1" applyBorder="1" applyAlignment="1">
      <alignment horizontal="center"/>
    </xf>
    <xf numFmtId="8" fontId="20" fillId="4" borderId="4" xfId="0" applyNumberFormat="1" applyFont="1" applyFill="1" applyBorder="1" applyAlignment="1">
      <alignment horizontal="center"/>
    </xf>
    <xf numFmtId="0" fontId="20" fillId="0" borderId="4" xfId="0" applyFont="1" applyBorder="1" applyAlignment="1">
      <alignment horizontal="center"/>
    </xf>
    <xf numFmtId="8" fontId="20" fillId="4" borderId="4" xfId="0" applyNumberFormat="1" applyFont="1" applyFill="1" applyBorder="1" applyAlignment="1">
      <alignment horizontal="right"/>
    </xf>
    <xf numFmtId="8" fontId="20" fillId="4" borderId="1" xfId="0" applyNumberFormat="1" applyFont="1" applyFill="1" applyBorder="1" applyAlignment="1">
      <alignment horizontal="right"/>
    </xf>
    <xf numFmtId="0" fontId="20" fillId="0" borderId="0" xfId="0" applyFont="1" applyAlignment="1">
      <alignment horizontal="center"/>
    </xf>
    <xf numFmtId="0" fontId="20" fillId="0" borderId="7" xfId="0" applyFont="1" applyBorder="1" applyAlignment="1">
      <alignment horizontal="center"/>
    </xf>
    <xf numFmtId="8" fontId="20" fillId="4" borderId="1" xfId="0" applyNumberFormat="1" applyFont="1" applyFill="1" applyBorder="1" applyAlignment="1">
      <alignment horizontal="center"/>
    </xf>
    <xf numFmtId="0" fontId="20" fillId="0" borderId="7" xfId="0" applyFont="1" applyBorder="1" applyAlignment="1">
      <alignment wrapText="1"/>
    </xf>
    <xf numFmtId="164" fontId="20" fillId="0" borderId="2" xfId="3" applyNumberFormat="1" applyFont="1" applyBorder="1"/>
    <xf numFmtId="0" fontId="20" fillId="0" borderId="6" xfId="0" applyFont="1" applyBorder="1" applyAlignment="1">
      <alignment horizontal="center"/>
    </xf>
    <xf numFmtId="164" fontId="20" fillId="0" borderId="4" xfId="3" applyNumberFormat="1" applyFont="1" applyBorder="1"/>
    <xf numFmtId="164" fontId="20" fillId="0" borderId="0" xfId="3" applyNumberFormat="1" applyFont="1" applyBorder="1"/>
    <xf numFmtId="164" fontId="20" fillId="4" borderId="1" xfId="0" applyNumberFormat="1" applyFont="1" applyFill="1" applyBorder="1"/>
    <xf numFmtId="164" fontId="20" fillId="0" borderId="2" xfId="0" applyNumberFormat="1" applyFont="1" applyFill="1" applyBorder="1"/>
    <xf numFmtId="164" fontId="20" fillId="4" borderId="3" xfId="0" applyNumberFormat="1" applyFont="1" applyFill="1" applyBorder="1"/>
    <xf numFmtId="164" fontId="20" fillId="0" borderId="4" xfId="0" applyNumberFormat="1" applyFont="1" applyFill="1" applyBorder="1"/>
    <xf numFmtId="164" fontId="20" fillId="4" borderId="4" xfId="0" applyNumberFormat="1" applyFont="1" applyFill="1" applyBorder="1" applyAlignment="1">
      <alignment horizontal="right"/>
    </xf>
    <xf numFmtId="164" fontId="20" fillId="4" borderId="1" xfId="0" applyNumberFormat="1" applyFont="1" applyFill="1" applyBorder="1" applyAlignment="1">
      <alignment horizontal="right"/>
    </xf>
    <xf numFmtId="0" fontId="20" fillId="0" borderId="0" xfId="2" applyFont="1" applyAlignment="1">
      <alignment horizontal="center"/>
    </xf>
    <xf numFmtId="49" fontId="12" fillId="0" borderId="1" xfId="0" applyNumberFormat="1" applyFont="1" applyBorder="1" applyAlignment="1">
      <alignment horizontal="center" wrapText="1"/>
    </xf>
    <xf numFmtId="49" fontId="12" fillId="0" borderId="5" xfId="0" applyNumberFormat="1" applyFont="1" applyBorder="1" applyAlignment="1">
      <alignment horizontal="center" wrapText="1"/>
    </xf>
    <xf numFmtId="164" fontId="12" fillId="2" borderId="1" xfId="0" applyNumberFormat="1" applyFont="1" applyFill="1" applyBorder="1" applyAlignment="1">
      <alignment horizontal="right" wrapText="1"/>
    </xf>
    <xf numFmtId="0" fontId="12" fillId="0" borderId="0" xfId="0" applyFont="1" applyAlignment="1">
      <alignment horizontal="center"/>
    </xf>
    <xf numFmtId="0" fontId="8" fillId="0" borderId="0" xfId="0" applyFont="1" applyAlignment="1">
      <alignment horizontal="center"/>
    </xf>
    <xf numFmtId="0" fontId="10" fillId="0" borderId="0" xfId="2" applyFont="1"/>
    <xf numFmtId="0" fontId="8" fillId="0" borderId="20" xfId="2" applyFont="1" applyBorder="1" applyAlignment="1">
      <alignment horizontal="center"/>
    </xf>
    <xf numFmtId="0" fontId="8" fillId="0" borderId="7" xfId="2" applyFont="1" applyBorder="1" applyAlignment="1">
      <alignment wrapText="1"/>
    </xf>
    <xf numFmtId="0" fontId="8" fillId="0" borderId="8" xfId="2" applyFont="1" applyBorder="1" applyAlignment="1">
      <alignment wrapText="1"/>
    </xf>
    <xf numFmtId="0" fontId="8" fillId="0" borderId="1" xfId="2" applyFont="1" applyBorder="1" applyAlignment="1">
      <alignment horizontal="center" wrapText="1"/>
    </xf>
    <xf numFmtId="164" fontId="8" fillId="0" borderId="14" xfId="2" applyNumberFormat="1" applyFont="1" applyBorder="1" applyAlignment="1">
      <alignment horizontal="right" wrapText="1"/>
    </xf>
    <xf numFmtId="0" fontId="8" fillId="0" borderId="5" xfId="2" applyFont="1" applyBorder="1" applyAlignment="1">
      <alignment horizontal="right" wrapText="1"/>
    </xf>
    <xf numFmtId="0" fontId="8" fillId="0" borderId="5" xfId="2" applyFont="1" applyBorder="1" applyAlignment="1">
      <alignment wrapText="1"/>
    </xf>
    <xf numFmtId="0" fontId="8" fillId="0" borderId="24" xfId="2" applyFont="1" applyBorder="1" applyAlignment="1">
      <alignment horizontal="center"/>
    </xf>
    <xf numFmtId="0" fontId="8" fillId="0" borderId="0" xfId="2" applyFont="1" applyBorder="1" applyAlignment="1">
      <alignment wrapText="1"/>
    </xf>
    <xf numFmtId="0" fontId="8" fillId="0" borderId="0" xfId="2" applyFont="1" applyBorder="1" applyAlignment="1">
      <alignment horizontal="center" wrapText="1"/>
    </xf>
    <xf numFmtId="0" fontId="10" fillId="0" borderId="0" xfId="2" applyFont="1" applyBorder="1"/>
    <xf numFmtId="0" fontId="8" fillId="0" borderId="1" xfId="2" applyFont="1" applyBorder="1" applyAlignment="1">
      <alignment wrapText="1"/>
    </xf>
    <xf numFmtId="0" fontId="8" fillId="0" borderId="14" xfId="2" applyFont="1" applyBorder="1" applyAlignment="1">
      <alignment horizontal="center"/>
    </xf>
    <xf numFmtId="0" fontId="8" fillId="0" borderId="5" xfId="2" applyFont="1" applyBorder="1" applyAlignment="1">
      <alignment horizontal="center" wrapText="1"/>
    </xf>
    <xf numFmtId="0" fontId="8" fillId="0" borderId="1" xfId="2" applyFont="1" applyBorder="1" applyAlignment="1">
      <alignment horizontal="left" wrapText="1"/>
    </xf>
    <xf numFmtId="0" fontId="8" fillId="0" borderId="8" xfId="2" applyFont="1" applyBorder="1" applyAlignment="1">
      <alignment horizontal="left" wrapText="1"/>
    </xf>
    <xf numFmtId="164" fontId="8" fillId="0" borderId="14" xfId="2" applyNumberFormat="1" applyFont="1" applyBorder="1" applyAlignment="1">
      <alignment wrapText="1"/>
    </xf>
    <xf numFmtId="164" fontId="8" fillId="0" borderId="5" xfId="2" applyNumberFormat="1" applyFont="1" applyBorder="1" applyAlignment="1">
      <alignment wrapText="1"/>
    </xf>
    <xf numFmtId="0" fontId="43" fillId="0" borderId="0" xfId="0" applyFont="1"/>
    <xf numFmtId="0" fontId="39" fillId="0" borderId="1" xfId="0" applyFont="1" applyBorder="1" applyAlignment="1">
      <alignment horizontal="center"/>
    </xf>
    <xf numFmtId="0" fontId="20" fillId="0" borderId="0" xfId="0" applyFont="1"/>
    <xf numFmtId="0" fontId="20" fillId="0" borderId="0" xfId="0" applyFont="1" applyBorder="1" applyAlignment="1">
      <alignment wrapText="1"/>
    </xf>
    <xf numFmtId="164" fontId="20" fillId="0" borderId="0" xfId="0" applyNumberFormat="1" applyFont="1" applyBorder="1" applyAlignment="1">
      <alignment horizontal="right"/>
    </xf>
    <xf numFmtId="49" fontId="20" fillId="0" borderId="0" xfId="0" applyNumberFormat="1" applyFont="1" applyBorder="1" applyAlignment="1">
      <alignment horizontal="center"/>
    </xf>
    <xf numFmtId="164" fontId="20" fillId="0" borderId="0" xfId="5" applyNumberFormat="1" applyFont="1" applyBorder="1" applyAlignment="1">
      <alignment horizontal="right"/>
    </xf>
    <xf numFmtId="164" fontId="20" fillId="7" borderId="0" xfId="0" applyNumberFormat="1" applyFont="1" applyFill="1" applyBorder="1" applyAlignment="1">
      <alignment horizontal="center"/>
    </xf>
    <xf numFmtId="8" fontId="20" fillId="0" borderId="0" xfId="0" applyNumberFormat="1" applyFont="1" applyAlignment="1">
      <alignment horizontal="right"/>
    </xf>
    <xf numFmtId="49" fontId="20" fillId="0" borderId="0" xfId="0" applyNumberFormat="1" applyFont="1" applyAlignment="1">
      <alignment horizontal="center"/>
    </xf>
    <xf numFmtId="164" fontId="20" fillId="0" borderId="0" xfId="5" applyNumberFormat="1" applyFont="1" applyFill="1" applyBorder="1" applyAlignment="1">
      <alignment horizontal="right"/>
    </xf>
    <xf numFmtId="164" fontId="20" fillId="0" borderId="0" xfId="0" applyNumberFormat="1" applyFont="1" applyAlignment="1">
      <alignment horizontal="center"/>
    </xf>
    <xf numFmtId="164" fontId="20" fillId="0" borderId="0" xfId="0" applyNumberFormat="1" applyFont="1"/>
    <xf numFmtId="164" fontId="20" fillId="8" borderId="4" xfId="0" applyNumberFormat="1" applyFont="1" applyFill="1" applyBorder="1" applyAlignment="1">
      <alignment horizontal="right"/>
    </xf>
    <xf numFmtId="164" fontId="20" fillId="8" borderId="4" xfId="0" applyNumberFormat="1" applyFont="1" applyFill="1" applyBorder="1" applyAlignment="1">
      <alignment horizontal="center"/>
    </xf>
    <xf numFmtId="0" fontId="12" fillId="5" borderId="7" xfId="0" applyFont="1" applyFill="1" applyBorder="1" applyAlignment="1">
      <alignment horizontal="left"/>
    </xf>
    <xf numFmtId="0" fontId="12" fillId="5" borderId="1" xfId="0" applyFont="1" applyFill="1" applyBorder="1" applyAlignment="1">
      <alignment horizontal="left" wrapText="1"/>
    </xf>
    <xf numFmtId="49" fontId="12" fillId="5" borderId="1" xfId="0" applyNumberFormat="1" applyFont="1" applyFill="1" applyBorder="1" applyAlignment="1">
      <alignment horizontal="center" wrapText="1"/>
    </xf>
    <xf numFmtId="49" fontId="8" fillId="5" borderId="1" xfId="0" applyNumberFormat="1" applyFont="1" applyFill="1" applyBorder="1" applyAlignment="1">
      <alignment horizontal="center" wrapText="1"/>
    </xf>
    <xf numFmtId="164" fontId="8" fillId="5" borderId="1" xfId="0" applyNumberFormat="1" applyFont="1" applyFill="1" applyBorder="1" applyAlignment="1">
      <alignment horizontal="right" wrapText="1"/>
    </xf>
    <xf numFmtId="0" fontId="8" fillId="5" borderId="1" xfId="0" applyFont="1" applyFill="1" applyBorder="1" applyAlignment="1">
      <alignment horizontal="right" wrapText="1"/>
    </xf>
    <xf numFmtId="164" fontId="12" fillId="5" borderId="1" xfId="0" applyNumberFormat="1" applyFont="1" applyFill="1" applyBorder="1" applyAlignment="1">
      <alignment horizontal="right" wrapText="1"/>
    </xf>
    <xf numFmtId="0" fontId="12" fillId="5" borderId="5" xfId="0" applyFont="1" applyFill="1" applyBorder="1" applyAlignment="1">
      <alignment horizontal="center" wrapText="1"/>
    </xf>
    <xf numFmtId="49" fontId="12" fillId="5" borderId="5" xfId="0" applyNumberFormat="1" applyFont="1" applyFill="1" applyBorder="1" applyAlignment="1">
      <alignment horizontal="center" wrapText="1"/>
    </xf>
    <xf numFmtId="49" fontId="8" fillId="5" borderId="14" xfId="0" applyNumberFormat="1" applyFont="1" applyFill="1" applyBorder="1" applyAlignment="1">
      <alignment horizontal="center" wrapText="1"/>
    </xf>
    <xf numFmtId="164" fontId="8" fillId="5" borderId="5" xfId="0" applyNumberFormat="1" applyFont="1" applyFill="1" applyBorder="1" applyAlignment="1">
      <alignment horizontal="center" wrapText="1"/>
    </xf>
    <xf numFmtId="0" fontId="8" fillId="5" borderId="2" xfId="0" applyFont="1" applyFill="1" applyBorder="1" applyAlignment="1">
      <alignment horizontal="right" wrapText="1"/>
    </xf>
    <xf numFmtId="0" fontId="12" fillId="0" borderId="0" xfId="0" applyFont="1" applyAlignment="1">
      <alignment horizontal="center" wrapText="1"/>
    </xf>
    <xf numFmtId="49" fontId="12" fillId="0" borderId="0" xfId="0" applyNumberFormat="1" applyFont="1" applyAlignment="1">
      <alignment horizontal="center" wrapText="1"/>
    </xf>
    <xf numFmtId="49" fontId="8" fillId="0" borderId="0" xfId="0" applyNumberFormat="1" applyFont="1" applyAlignment="1">
      <alignment horizontal="center" wrapText="1"/>
    </xf>
    <xf numFmtId="0" fontId="8" fillId="0" borderId="0" xfId="0" applyFont="1" applyAlignment="1">
      <alignment horizontal="right" wrapText="1"/>
    </xf>
    <xf numFmtId="164" fontId="12" fillId="0" borderId="0" xfId="0" applyNumberFormat="1" applyFont="1" applyAlignment="1">
      <alignment horizontal="right" wrapText="1"/>
    </xf>
    <xf numFmtId="0" fontId="12" fillId="5" borderId="7" xfId="0" applyFont="1" applyFill="1" applyBorder="1" applyAlignment="1">
      <alignment wrapText="1"/>
    </xf>
    <xf numFmtId="0" fontId="12" fillId="5" borderId="10" xfId="0" applyFont="1" applyFill="1" applyBorder="1" applyAlignment="1">
      <alignment horizontal="center" wrapText="1"/>
    </xf>
    <xf numFmtId="0" fontId="12" fillId="7" borderId="8" xfId="0" applyFont="1" applyFill="1" applyBorder="1" applyAlignment="1">
      <alignment horizontal="center" wrapText="1"/>
    </xf>
    <xf numFmtId="49" fontId="12" fillId="7" borderId="5" xfId="0" applyNumberFormat="1" applyFont="1" applyFill="1" applyBorder="1" applyAlignment="1">
      <alignment horizontal="center" wrapText="1"/>
    </xf>
    <xf numFmtId="49" fontId="8" fillId="7" borderId="14" xfId="0" applyNumberFormat="1" applyFont="1" applyFill="1" applyBorder="1" applyAlignment="1">
      <alignment horizontal="center" wrapText="1"/>
    </xf>
    <xf numFmtId="164" fontId="8" fillId="7" borderId="5" xfId="0" applyNumberFormat="1" applyFont="1" applyFill="1" applyBorder="1" applyAlignment="1">
      <alignment horizontal="center" wrapText="1"/>
    </xf>
    <xf numFmtId="0" fontId="8" fillId="7" borderId="2" xfId="0" applyFont="1" applyFill="1" applyBorder="1" applyAlignment="1">
      <alignment horizontal="right" wrapText="1"/>
    </xf>
    <xf numFmtId="164" fontId="12" fillId="7" borderId="1" xfId="0" applyNumberFormat="1" applyFont="1" applyFill="1" applyBorder="1" applyAlignment="1">
      <alignment horizontal="right" wrapText="1"/>
    </xf>
    <xf numFmtId="0" fontId="12" fillId="5" borderId="7" xfId="0" applyFont="1" applyFill="1" applyBorder="1" applyAlignment="1">
      <alignment vertical="top" wrapText="1"/>
    </xf>
    <xf numFmtId="0" fontId="12" fillId="7" borderId="0" xfId="0" applyFont="1" applyFill="1" applyAlignment="1">
      <alignment horizontal="center" wrapText="1"/>
    </xf>
    <xf numFmtId="49" fontId="12" fillId="7" borderId="0" xfId="0" applyNumberFormat="1" applyFont="1" applyFill="1" applyAlignment="1">
      <alignment horizontal="center" wrapText="1"/>
    </xf>
    <xf numFmtId="49" fontId="8" fillId="7" borderId="0" xfId="0" applyNumberFormat="1" applyFont="1" applyFill="1" applyAlignment="1">
      <alignment horizontal="center" wrapText="1"/>
    </xf>
    <xf numFmtId="164" fontId="8" fillId="7" borderId="0" xfId="0" applyNumberFormat="1" applyFont="1" applyFill="1" applyAlignment="1">
      <alignment horizontal="center" wrapText="1"/>
    </xf>
    <xf numFmtId="0" fontId="8" fillId="7" borderId="0" xfId="0" applyFont="1" applyFill="1" applyAlignment="1">
      <alignment horizontal="right" wrapText="1"/>
    </xf>
    <xf numFmtId="164" fontId="12" fillId="7" borderId="0" xfId="0" applyNumberFormat="1" applyFont="1" applyFill="1" applyAlignment="1">
      <alignment horizontal="right" wrapText="1"/>
    </xf>
    <xf numFmtId="0" fontId="12" fillId="5" borderId="10" xfId="0" applyFont="1" applyFill="1" applyBorder="1" applyAlignment="1">
      <alignment horizontal="left" wrapText="1"/>
    </xf>
    <xf numFmtId="4" fontId="12" fillId="0" borderId="0" xfId="0" applyNumberFormat="1" applyFont="1" applyAlignment="1">
      <alignment horizontal="right" wrapText="1"/>
    </xf>
    <xf numFmtId="49" fontId="20" fillId="0" borderId="3" xfId="0" applyNumberFormat="1" applyFont="1" applyBorder="1" applyAlignment="1">
      <alignment horizontal="center" vertical="top" wrapText="1"/>
    </xf>
    <xf numFmtId="4" fontId="18" fillId="5" borderId="0" xfId="0" applyNumberFormat="1" applyFont="1" applyFill="1" applyAlignment="1">
      <alignment wrapText="1"/>
    </xf>
    <xf numFmtId="44" fontId="18" fillId="5" borderId="0" xfId="0" applyNumberFormat="1" applyFont="1" applyFill="1" applyAlignment="1">
      <alignment wrapText="1"/>
    </xf>
    <xf numFmtId="8" fontId="18" fillId="5" borderId="0" xfId="0" applyNumberFormat="1" applyFont="1" applyFill="1" applyAlignment="1">
      <alignment wrapText="1"/>
    </xf>
    <xf numFmtId="0" fontId="18" fillId="5" borderId="0" xfId="0" applyFont="1" applyFill="1" applyAlignment="1">
      <alignment wrapText="1"/>
    </xf>
    <xf numFmtId="3" fontId="18" fillId="5" borderId="0" xfId="0" applyNumberFormat="1" applyFont="1" applyFill="1" applyAlignment="1">
      <alignment wrapText="1"/>
    </xf>
    <xf numFmtId="0" fontId="8" fillId="5" borderId="0" xfId="0" applyFont="1" applyFill="1"/>
    <xf numFmtId="0" fontId="2" fillId="0" borderId="0" xfId="0" applyFont="1" applyAlignment="1">
      <alignment horizontal="center"/>
    </xf>
    <xf numFmtId="0" fontId="0" fillId="0" borderId="0" xfId="0" applyAlignment="1"/>
    <xf numFmtId="0" fontId="3" fillId="0" borderId="0" xfId="0" applyFont="1" applyAlignment="1">
      <alignment horizontal="center"/>
    </xf>
    <xf numFmtId="0" fontId="39" fillId="0" borderId="1" xfId="0" applyFont="1" applyBorder="1" applyAlignment="1">
      <alignment horizontal="center"/>
    </xf>
    <xf numFmtId="0" fontId="20" fillId="0" borderId="0" xfId="0" applyFont="1"/>
    <xf numFmtId="0" fontId="20" fillId="0" borderId="0" xfId="0" applyFont="1" applyBorder="1" applyAlignment="1">
      <alignment wrapText="1"/>
    </xf>
    <xf numFmtId="0" fontId="20" fillId="0" borderId="0" xfId="0" applyFont="1" applyBorder="1"/>
    <xf numFmtId="0" fontId="23" fillId="0" borderId="1" xfId="0" applyFont="1" applyBorder="1" applyAlignment="1">
      <alignment horizontal="left"/>
    </xf>
    <xf numFmtId="0" fontId="20" fillId="0" borderId="0" xfId="2" applyFont="1" applyAlignment="1">
      <alignment horizontal="left" vertical="top" wrapText="1"/>
    </xf>
    <xf numFmtId="0" fontId="23" fillId="5" borderId="1" xfId="0" applyFont="1" applyFill="1" applyBorder="1" applyAlignment="1">
      <alignment horizontal="left"/>
    </xf>
    <xf numFmtId="0" fontId="20" fillId="0" borderId="0" xfId="0" applyFont="1" applyAlignment="1">
      <alignment horizontal="left" wrapText="1"/>
    </xf>
    <xf numFmtId="0" fontId="8" fillId="0" borderId="14" xfId="2" applyFont="1" applyBorder="1" applyAlignment="1">
      <alignment horizontal="center" wrapText="1"/>
    </xf>
    <xf numFmtId="0" fontId="8" fillId="0" borderId="5" xfId="2" applyFont="1" applyBorder="1" applyAlignment="1">
      <alignment horizontal="center" wrapText="1"/>
    </xf>
    <xf numFmtId="0" fontId="8" fillId="0" borderId="2" xfId="2" applyFont="1" applyBorder="1" applyAlignment="1">
      <alignment horizontal="center" wrapText="1"/>
    </xf>
    <xf numFmtId="0" fontId="8" fillId="0" borderId="12" xfId="2" applyFont="1" applyBorder="1" applyAlignment="1">
      <alignment horizontal="center"/>
    </xf>
    <xf numFmtId="0" fontId="8" fillId="0" borderId="0" xfId="2" applyFont="1" applyBorder="1" applyAlignment="1">
      <alignment horizontal="center"/>
    </xf>
    <xf numFmtId="0" fontId="20" fillId="0" borderId="14" xfId="0" applyFont="1" applyBorder="1" applyAlignment="1">
      <alignment horizontal="center" vertical="top" wrapText="1"/>
    </xf>
    <xf numFmtId="0" fontId="20" fillId="0" borderId="5" xfId="0" applyFont="1" applyBorder="1" applyAlignment="1">
      <alignment horizontal="center" vertical="top" wrapText="1"/>
    </xf>
    <xf numFmtId="0" fontId="20" fillId="0" borderId="2" xfId="0" applyFont="1" applyBorder="1" applyAlignment="1">
      <alignment horizontal="center" vertical="top" wrapText="1"/>
    </xf>
    <xf numFmtId="49" fontId="22" fillId="0" borderId="0" xfId="0" applyNumberFormat="1" applyFont="1" applyAlignment="1">
      <alignment horizontal="left"/>
    </xf>
    <xf numFmtId="0" fontId="27" fillId="0" borderId="0" xfId="0" applyFont="1" applyAlignment="1">
      <alignment horizontal="left"/>
    </xf>
    <xf numFmtId="0" fontId="20" fillId="0" borderId="7" xfId="0" applyFont="1" applyBorder="1" applyAlignment="1">
      <alignment vertical="top" wrapText="1"/>
    </xf>
    <xf numFmtId="0" fontId="20" fillId="0" borderId="10" xfId="0" applyFont="1" applyBorder="1" applyAlignment="1">
      <alignment vertical="top" wrapText="1"/>
    </xf>
    <xf numFmtId="0" fontId="20" fillId="0" borderId="3" xfId="0" applyFont="1" applyBorder="1" applyAlignment="1">
      <alignment vertical="top" wrapText="1"/>
    </xf>
    <xf numFmtId="0" fontId="20" fillId="0" borderId="1" xfId="0" applyFont="1" applyFill="1" applyBorder="1" applyAlignment="1">
      <alignment horizontal="center" wrapText="1"/>
    </xf>
    <xf numFmtId="0" fontId="20" fillId="0" borderId="2" xfId="0" applyFont="1" applyFill="1" applyBorder="1" applyAlignment="1">
      <alignment horizontal="center"/>
    </xf>
    <xf numFmtId="0" fontId="20" fillId="0" borderId="4" xfId="2" applyFont="1" applyFill="1" applyBorder="1" applyAlignment="1">
      <alignment horizontal="center" vertical="top" wrapText="1"/>
    </xf>
    <xf numFmtId="0" fontId="20" fillId="0" borderId="1" xfId="2"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12" xfId="0" applyFont="1" applyFill="1" applyBorder="1" applyAlignment="1">
      <alignment horizontal="center"/>
    </xf>
    <xf numFmtId="0" fontId="20" fillId="0" borderId="3" xfId="0" applyFont="1" applyFill="1" applyBorder="1" applyAlignment="1">
      <alignment wrapText="1"/>
    </xf>
    <xf numFmtId="49" fontId="20" fillId="0" borderId="4" xfId="0" applyNumberFormat="1" applyFont="1" applyFill="1" applyBorder="1" applyAlignment="1">
      <alignment horizontal="center"/>
    </xf>
    <xf numFmtId="164" fontId="20" fillId="0" borderId="4" xfId="5" applyNumberFormat="1" applyFont="1" applyFill="1" applyBorder="1" applyAlignment="1">
      <alignment horizontal="right"/>
    </xf>
    <xf numFmtId="164" fontId="20" fillId="0" borderId="4" xfId="0" applyNumberFormat="1" applyFont="1" applyFill="1" applyBorder="1" applyAlignment="1">
      <alignment horizontal="right"/>
    </xf>
    <xf numFmtId="164" fontId="20" fillId="0" borderId="4" xfId="0" applyNumberFormat="1" applyFont="1" applyFill="1" applyBorder="1" applyAlignment="1">
      <alignment horizontal="center"/>
    </xf>
    <xf numFmtId="8" fontId="20" fillId="0" borderId="13" xfId="0" applyNumberFormat="1" applyFont="1" applyFill="1" applyBorder="1" applyAlignment="1">
      <alignment horizontal="right"/>
    </xf>
    <xf numFmtId="0" fontId="20" fillId="0" borderId="1" xfId="0" applyFont="1" applyFill="1" applyBorder="1" applyAlignment="1">
      <alignment horizontal="center"/>
    </xf>
    <xf numFmtId="0" fontId="20" fillId="0" borderId="7" xfId="0" applyFont="1" applyFill="1" applyBorder="1" applyAlignment="1">
      <alignment horizontal="center"/>
    </xf>
    <xf numFmtId="0" fontId="20" fillId="0" borderId="10" xfId="0" applyFont="1" applyFill="1" applyBorder="1" applyAlignment="1">
      <alignment horizontal="center"/>
    </xf>
    <xf numFmtId="0" fontId="20" fillId="0" borderId="3" xfId="0" applyFont="1" applyFill="1" applyBorder="1" applyAlignment="1">
      <alignment horizontal="center"/>
    </xf>
    <xf numFmtId="8" fontId="20" fillId="0" borderId="3" xfId="0" applyNumberFormat="1" applyFont="1" applyFill="1" applyBorder="1" applyAlignment="1">
      <alignment horizontal="right"/>
    </xf>
    <xf numFmtId="0" fontId="7" fillId="0" borderId="0" xfId="0" applyFont="1" applyFill="1" applyAlignment="1">
      <alignment horizontal="left" indent="4"/>
    </xf>
    <xf numFmtId="0" fontId="7" fillId="0" borderId="0" xfId="0" applyFont="1" applyFill="1"/>
    <xf numFmtId="44" fontId="18" fillId="0" borderId="19" xfId="3" applyFont="1" applyFill="1" applyBorder="1" applyAlignment="1"/>
    <xf numFmtId="0" fontId="7" fillId="0" borderId="0" xfId="2" applyFont="1" applyFill="1" applyAlignment="1">
      <alignment horizontal="left" indent="4"/>
    </xf>
    <xf numFmtId="8" fontId="18" fillId="0" borderId="0" xfId="3" applyNumberFormat="1" applyFont="1" applyFill="1" applyAlignment="1"/>
    <xf numFmtId="8" fontId="18" fillId="0" borderId="18" xfId="3" applyNumberFormat="1" applyFont="1" applyFill="1" applyBorder="1" applyAlignment="1"/>
    <xf numFmtId="44" fontId="18" fillId="0" borderId="11" xfId="3" applyFont="1" applyFill="1" applyBorder="1" applyAlignment="1"/>
    <xf numFmtId="0" fontId="8" fillId="0" borderId="0" xfId="0" applyFont="1" applyFill="1" applyAlignment="1">
      <alignment horizontal="left" indent="2"/>
    </xf>
    <xf numFmtId="0" fontId="19" fillId="0" borderId="0" xfId="0" applyFont="1" applyFill="1"/>
    <xf numFmtId="44" fontId="18" fillId="0" borderId="11" xfId="3" applyFont="1" applyFill="1" applyBorder="1"/>
    <xf numFmtId="44" fontId="18" fillId="0" borderId="0" xfId="3" applyFont="1" applyFill="1"/>
    <xf numFmtId="0" fontId="8" fillId="0" borderId="0" xfId="0" applyFont="1" applyFill="1"/>
    <xf numFmtId="0" fontId="1" fillId="0" borderId="0" xfId="0" applyFont="1" applyFill="1"/>
    <xf numFmtId="0" fontId="32" fillId="0" borderId="0" xfId="0" applyFont="1" applyFill="1" applyAlignment="1">
      <alignment horizontal="left" vertical="top" wrapText="1"/>
    </xf>
    <xf numFmtId="0" fontId="9" fillId="0" borderId="0" xfId="0" applyFont="1" applyFill="1" applyAlignment="1">
      <alignment horizontal="justify"/>
    </xf>
    <xf numFmtId="0" fontId="20" fillId="0" borderId="0" xfId="0" applyFont="1" applyFill="1" applyAlignment="1">
      <alignment horizontal="justify"/>
    </xf>
    <xf numFmtId="0" fontId="3" fillId="0" borderId="0" xfId="0" applyFont="1" applyFill="1"/>
    <xf numFmtId="0" fontId="7" fillId="0" borderId="0" xfId="0" applyFont="1" applyFill="1" applyAlignment="1">
      <alignment wrapText="1"/>
    </xf>
    <xf numFmtId="0" fontId="21" fillId="0" borderId="0" xfId="0" applyFont="1" applyFill="1"/>
    <xf numFmtId="0" fontId="12" fillId="0" borderId="1" xfId="0" applyFont="1" applyFill="1" applyBorder="1" applyAlignment="1">
      <alignment vertical="top" wrapText="1"/>
    </xf>
    <xf numFmtId="0" fontId="12" fillId="0" borderId="2" xfId="0" applyFont="1" applyFill="1" applyBorder="1" applyAlignment="1">
      <alignment vertical="top" wrapText="1"/>
    </xf>
    <xf numFmtId="0" fontId="8" fillId="0" borderId="3" xfId="0" applyFont="1" applyFill="1" applyBorder="1" applyAlignment="1">
      <alignment vertical="top" wrapText="1"/>
    </xf>
    <xf numFmtId="4" fontId="8" fillId="0" borderId="4" xfId="0" applyNumberFormat="1" applyFont="1" applyFill="1" applyBorder="1" applyAlignment="1">
      <alignment vertical="top" wrapText="1"/>
    </xf>
    <xf numFmtId="0" fontId="8" fillId="0" borderId="3" xfId="2" applyFont="1" applyFill="1" applyBorder="1" applyAlignment="1">
      <alignment vertical="top" wrapText="1"/>
    </xf>
    <xf numFmtId="0" fontId="8" fillId="0" borderId="1" xfId="2" applyFont="1" applyFill="1" applyBorder="1" applyAlignment="1">
      <alignment vertical="top" wrapText="1"/>
    </xf>
    <xf numFmtId="4" fontId="10" fillId="0" borderId="1" xfId="0" applyNumberFormat="1" applyFont="1" applyFill="1" applyBorder="1"/>
    <xf numFmtId="0" fontId="24" fillId="0" borderId="15" xfId="0" applyFont="1" applyFill="1" applyBorder="1" applyAlignment="1">
      <alignment horizontal="center" vertical="center" wrapText="1"/>
    </xf>
    <xf numFmtId="0" fontId="41" fillId="0" borderId="15" xfId="0" applyFont="1" applyFill="1" applyBorder="1" applyAlignment="1">
      <alignment horizontal="center" wrapText="1"/>
    </xf>
    <xf numFmtId="0" fontId="20" fillId="0" borderId="15" xfId="0" applyFont="1" applyFill="1" applyBorder="1" applyAlignment="1">
      <alignment horizontal="center" vertical="center" wrapText="1"/>
    </xf>
    <xf numFmtId="0" fontId="20" fillId="0" borderId="15" xfId="0" applyFont="1" applyFill="1" applyBorder="1" applyAlignment="1">
      <alignment horizontal="center"/>
    </xf>
  </cellXfs>
  <cellStyles count="7">
    <cellStyle name="Comma" xfId="4" builtinId="3"/>
    <cellStyle name="Comma 2" xfId="6"/>
    <cellStyle name="Currency" xfId="3" builtinId="4"/>
    <cellStyle name="Currency 2" xfId="5"/>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
  <sheetViews>
    <sheetView tabSelected="1" zoomScaleNormal="100" workbookViewId="0">
      <selection activeCell="A15" sqref="A15"/>
    </sheetView>
  </sheetViews>
  <sheetFormatPr defaultRowHeight="12.75" x14ac:dyDescent="0.2"/>
  <cols>
    <col min="1" max="1" width="77.85546875" customWidth="1"/>
    <col min="2" max="2" width="30.28515625" customWidth="1"/>
  </cols>
  <sheetData>
    <row r="1" spans="1:4" ht="18.75" x14ac:dyDescent="0.3">
      <c r="A1" s="368" t="s">
        <v>0</v>
      </c>
      <c r="B1" s="369"/>
    </row>
    <row r="2" spans="1:4" ht="15" x14ac:dyDescent="0.25">
      <c r="A2" s="370" t="s">
        <v>290</v>
      </c>
      <c r="B2" s="369"/>
    </row>
    <row r="3" spans="1:4" ht="15" x14ac:dyDescent="0.25">
      <c r="A3" s="1"/>
    </row>
    <row r="4" spans="1:4" ht="15" x14ac:dyDescent="0.25">
      <c r="A4" s="1" t="s">
        <v>264</v>
      </c>
    </row>
    <row r="5" spans="1:4" ht="15" x14ac:dyDescent="0.25">
      <c r="A5" s="1" t="s">
        <v>319</v>
      </c>
    </row>
    <row r="6" spans="1:4" ht="15" x14ac:dyDescent="0.25">
      <c r="A6" s="2"/>
    </row>
    <row r="7" spans="1:4" ht="15" x14ac:dyDescent="0.25">
      <c r="A7" s="3" t="s">
        <v>1</v>
      </c>
    </row>
    <row r="8" spans="1:4" x14ac:dyDescent="0.2">
      <c r="A8" s="4" t="s">
        <v>138</v>
      </c>
      <c r="B8" s="165">
        <f>ROUND('Lines 1,2,3,4 '!G6,2)</f>
        <v>444.73</v>
      </c>
    </row>
    <row r="9" spans="1:4" x14ac:dyDescent="0.2">
      <c r="A9" s="409" t="s">
        <v>255</v>
      </c>
      <c r="B9" s="180">
        <f>ROUND('Lines 1,2,3,4 '!G10,2)</f>
        <v>0</v>
      </c>
      <c r="D9" s="132"/>
    </row>
    <row r="10" spans="1:4" s="38" customFormat="1" x14ac:dyDescent="0.2">
      <c r="A10" s="409" t="s">
        <v>266</v>
      </c>
      <c r="B10" s="180">
        <f>ROUND('Lines 1,2,3,4 '!G13,2)</f>
        <v>552.65</v>
      </c>
      <c r="D10" s="132"/>
    </row>
    <row r="11" spans="1:4" s="38" customFormat="1" x14ac:dyDescent="0.2">
      <c r="A11" s="409" t="s">
        <v>267</v>
      </c>
      <c r="B11" s="180">
        <f>ROUND('Lines 1,2,3,4 '!G16,2)</f>
        <v>0</v>
      </c>
      <c r="D11" s="132"/>
    </row>
    <row r="12" spans="1:4" x14ac:dyDescent="0.2">
      <c r="A12" s="409"/>
      <c r="B12" s="182"/>
    </row>
    <row r="13" spans="1:4" x14ac:dyDescent="0.2">
      <c r="A13" s="410" t="s">
        <v>83</v>
      </c>
      <c r="B13" s="180">
        <f>ROUND('Lines 1,2,3,4 '!G21,2)</f>
        <v>721.2</v>
      </c>
    </row>
    <row r="14" spans="1:4" x14ac:dyDescent="0.2">
      <c r="A14" s="409" t="s">
        <v>256</v>
      </c>
      <c r="B14" s="180">
        <f>ROUND('Lines 1,2,3,4 '!G25,2)</f>
        <v>152.25</v>
      </c>
    </row>
    <row r="15" spans="1:4" x14ac:dyDescent="0.2">
      <c r="A15" s="409" t="s">
        <v>257</v>
      </c>
      <c r="B15" s="180">
        <f>ROUND('Lines 1,2,3,4 '!G29,2)</f>
        <v>87.65</v>
      </c>
    </row>
    <row r="16" spans="1:4" x14ac:dyDescent="0.2">
      <c r="A16" s="409" t="s">
        <v>168</v>
      </c>
      <c r="B16" s="180">
        <f>ROUND('Lines 1,2,3,4 '!G33,2)</f>
        <v>18.05</v>
      </c>
    </row>
    <row r="17" spans="1:2" s="38" customFormat="1" x14ac:dyDescent="0.2">
      <c r="A17" s="409" t="s">
        <v>282</v>
      </c>
      <c r="B17" s="180">
        <f>ROUND('Lines 1,2,3,4 '!G37,2)</f>
        <v>0</v>
      </c>
    </row>
    <row r="18" spans="1:2" s="38" customFormat="1" x14ac:dyDescent="0.2">
      <c r="A18" s="409" t="s">
        <v>283</v>
      </c>
      <c r="B18" s="180">
        <f>ROUND('Lines 1,2,3,4 '!G41,2)</f>
        <v>187.25</v>
      </c>
    </row>
    <row r="19" spans="1:2" s="38" customFormat="1" x14ac:dyDescent="0.2">
      <c r="A19" s="409" t="s">
        <v>284</v>
      </c>
      <c r="B19" s="180">
        <f>ROUND('Lines 1,2,3,4 '!G45,2)</f>
        <v>0</v>
      </c>
    </row>
    <row r="20" spans="1:2" s="38" customFormat="1" x14ac:dyDescent="0.2">
      <c r="A20" s="409" t="s">
        <v>285</v>
      </c>
      <c r="B20" s="180">
        <f>ROUND('Lines 1,2,3,4 '!G49,2)</f>
        <v>43.5</v>
      </c>
    </row>
    <row r="21" spans="1:2" s="38" customFormat="1" x14ac:dyDescent="0.2">
      <c r="A21" s="409"/>
      <c r="B21" s="180"/>
    </row>
    <row r="22" spans="1:2" x14ac:dyDescent="0.2">
      <c r="A22" s="410" t="s">
        <v>258</v>
      </c>
      <c r="B22" s="179">
        <f>ROUND('Lines 1,2,3,4 '!G54,2)</f>
        <v>582.03</v>
      </c>
    </row>
    <row r="23" spans="1:2" x14ac:dyDescent="0.2">
      <c r="A23" s="409" t="s">
        <v>259</v>
      </c>
      <c r="B23" s="180">
        <f>ROUND('Lines 1,2,3,4 '!G58,2)</f>
        <v>0</v>
      </c>
    </row>
    <row r="24" spans="1:2" s="38" customFormat="1" x14ac:dyDescent="0.2">
      <c r="A24" s="409" t="s">
        <v>268</v>
      </c>
      <c r="B24" s="180">
        <f>ROUND('Lines 1,2,3,4 '!G61,2)</f>
        <v>0</v>
      </c>
    </row>
    <row r="25" spans="1:2" s="38" customFormat="1" x14ac:dyDescent="0.2">
      <c r="A25" s="409" t="s">
        <v>269</v>
      </c>
      <c r="B25" s="180">
        <f>ROUND('Lines 1,2,3,4 '!G64,2)</f>
        <v>0</v>
      </c>
    </row>
    <row r="26" spans="1:2" x14ac:dyDescent="0.2">
      <c r="A26" s="409"/>
      <c r="B26" s="411"/>
    </row>
    <row r="27" spans="1:2" x14ac:dyDescent="0.2">
      <c r="A27" s="410" t="s">
        <v>91</v>
      </c>
      <c r="B27" s="179">
        <f>ROUND('Lines 1,2,3,4 '!G69,2)</f>
        <v>931.19</v>
      </c>
    </row>
    <row r="28" spans="1:2" x14ac:dyDescent="0.2">
      <c r="A28" s="409" t="s">
        <v>260</v>
      </c>
      <c r="B28" s="180">
        <f>ROUND('Lines 1,2,3,4 '!G73,2)</f>
        <v>235.44</v>
      </c>
    </row>
    <row r="29" spans="1:2" x14ac:dyDescent="0.2">
      <c r="A29" s="409" t="s">
        <v>261</v>
      </c>
      <c r="B29" s="180">
        <f>ROUND('Lines 1,2,3,4 '!G77,2)</f>
        <v>48.02</v>
      </c>
    </row>
    <row r="30" spans="1:2" x14ac:dyDescent="0.2">
      <c r="A30" s="409" t="s">
        <v>119</v>
      </c>
      <c r="B30" s="182">
        <f>ROUND('Lines 1,2,3,4 '!G81,2)</f>
        <v>35.19</v>
      </c>
    </row>
    <row r="31" spans="1:2" s="38" customFormat="1" x14ac:dyDescent="0.2">
      <c r="A31" s="409" t="s">
        <v>286</v>
      </c>
      <c r="B31" s="182">
        <f>ROUND('Lines 1,2,3,4 '!G85,2)</f>
        <v>0</v>
      </c>
    </row>
    <row r="32" spans="1:2" s="38" customFormat="1" x14ac:dyDescent="0.2">
      <c r="A32" s="409" t="s">
        <v>287</v>
      </c>
      <c r="B32" s="182">
        <f>ROUND('Lines 1,2,3,4 '!G89,2)</f>
        <v>0</v>
      </c>
    </row>
    <row r="33" spans="1:12" s="38" customFormat="1" x14ac:dyDescent="0.2">
      <c r="A33" s="409" t="s">
        <v>288</v>
      </c>
      <c r="B33" s="182">
        <f>ROUND('Lines 1,2,3,4 '!G93,2)</f>
        <v>0</v>
      </c>
    </row>
    <row r="34" spans="1:12" s="38" customFormat="1" x14ac:dyDescent="0.2">
      <c r="A34" s="409" t="s">
        <v>289</v>
      </c>
      <c r="B34" s="182">
        <f>ROUND('Lines 1,2,3,4 '!G97,2)</f>
        <v>0</v>
      </c>
    </row>
    <row r="35" spans="1:12" x14ac:dyDescent="0.2">
      <c r="A35" s="410"/>
      <c r="B35" s="411"/>
    </row>
    <row r="36" spans="1:12" x14ac:dyDescent="0.2">
      <c r="A36" s="410" t="s">
        <v>139</v>
      </c>
      <c r="B36" s="179">
        <f>'Lines 5,6,7,8'!L8</f>
        <v>210</v>
      </c>
    </row>
    <row r="37" spans="1:12" x14ac:dyDescent="0.2">
      <c r="A37" s="412" t="s">
        <v>140</v>
      </c>
      <c r="B37" s="180">
        <f>'Lines 5,6,7,8'!L12</f>
        <v>0</v>
      </c>
    </row>
    <row r="38" spans="1:12" x14ac:dyDescent="0.2">
      <c r="A38" s="412"/>
      <c r="B38" s="181"/>
    </row>
    <row r="39" spans="1:12" s="38" customFormat="1" x14ac:dyDescent="0.2">
      <c r="A39" s="410" t="s">
        <v>122</v>
      </c>
      <c r="B39" s="179">
        <f>'Lines 5,6,7,8'!L16</f>
        <v>70</v>
      </c>
      <c r="E39" s="177"/>
      <c r="F39"/>
      <c r="G39"/>
      <c r="H39"/>
      <c r="I39"/>
      <c r="J39"/>
      <c r="K39"/>
      <c r="L39"/>
    </row>
    <row r="40" spans="1:12" s="38" customFormat="1" x14ac:dyDescent="0.2">
      <c r="A40" s="412" t="s">
        <v>123</v>
      </c>
      <c r="B40" s="180">
        <f>'Lines 5,6,7,8'!L20</f>
        <v>36</v>
      </c>
      <c r="F40"/>
      <c r="G40"/>
      <c r="H40"/>
      <c r="I40"/>
      <c r="J40"/>
      <c r="K40"/>
      <c r="L40"/>
    </row>
    <row r="41" spans="1:12" s="38" customFormat="1" x14ac:dyDescent="0.2">
      <c r="A41" s="412" t="s">
        <v>124</v>
      </c>
      <c r="B41" s="180">
        <f>'Lines 5,6,7,8'!L24</f>
        <v>0</v>
      </c>
      <c r="F41"/>
      <c r="G41"/>
      <c r="H41"/>
      <c r="I41"/>
      <c r="J41"/>
      <c r="K41"/>
      <c r="L41"/>
    </row>
    <row r="42" spans="1:12" s="38" customFormat="1" x14ac:dyDescent="0.2">
      <c r="A42" s="412" t="s">
        <v>125</v>
      </c>
      <c r="B42" s="180">
        <f>'Lines 5,6,7,8'!L28</f>
        <v>0</v>
      </c>
      <c r="F42"/>
      <c r="G42"/>
      <c r="H42"/>
      <c r="I42"/>
      <c r="J42"/>
      <c r="K42"/>
      <c r="L42"/>
    </row>
    <row r="43" spans="1:12" x14ac:dyDescent="0.2">
      <c r="A43" s="410"/>
      <c r="B43" s="179"/>
    </row>
    <row r="44" spans="1:12" s="38" customFormat="1" x14ac:dyDescent="0.2">
      <c r="A44" s="410" t="s">
        <v>141</v>
      </c>
      <c r="B44" s="179">
        <f>'Lines 5,6,7,8'!L32</f>
        <v>0</v>
      </c>
      <c r="F44"/>
      <c r="G44"/>
      <c r="H44"/>
      <c r="I44"/>
      <c r="J44"/>
      <c r="K44"/>
      <c r="L44"/>
    </row>
    <row r="45" spans="1:12" s="38" customFormat="1" x14ac:dyDescent="0.2">
      <c r="A45" s="412" t="s">
        <v>142</v>
      </c>
      <c r="B45" s="180">
        <f>'Lines 5,6,7,8'!L36</f>
        <v>0</v>
      </c>
      <c r="F45"/>
      <c r="G45"/>
      <c r="H45"/>
      <c r="I45"/>
      <c r="J45"/>
      <c r="K45"/>
      <c r="L45"/>
    </row>
    <row r="46" spans="1:12" s="38" customFormat="1" x14ac:dyDescent="0.2">
      <c r="A46" s="412"/>
      <c r="B46" s="182"/>
      <c r="F46"/>
      <c r="G46"/>
      <c r="H46"/>
      <c r="I46"/>
      <c r="J46"/>
      <c r="K46"/>
      <c r="L46"/>
    </row>
    <row r="47" spans="1:12" x14ac:dyDescent="0.2">
      <c r="A47" s="410" t="s">
        <v>126</v>
      </c>
      <c r="B47" s="179">
        <f>'Lines 5,6,7,8'!L40</f>
        <v>0</v>
      </c>
    </row>
    <row r="48" spans="1:12" x14ac:dyDescent="0.2">
      <c r="A48" s="412" t="s">
        <v>127</v>
      </c>
      <c r="B48" s="180">
        <f>'Lines 5,6,7,8'!L44</f>
        <v>0</v>
      </c>
    </row>
    <row r="49" spans="1:2" x14ac:dyDescent="0.2">
      <c r="A49" s="412" t="s">
        <v>128</v>
      </c>
      <c r="B49" s="180">
        <f>'Lines 5,6,7,8'!L48</f>
        <v>0</v>
      </c>
    </row>
    <row r="50" spans="1:2" x14ac:dyDescent="0.2">
      <c r="A50" s="412" t="s">
        <v>129</v>
      </c>
      <c r="B50" s="180">
        <f>'Lines 5,6,7,8'!L52</f>
        <v>0</v>
      </c>
    </row>
    <row r="51" spans="1:2" x14ac:dyDescent="0.2">
      <c r="A51" s="410"/>
      <c r="B51" s="179"/>
    </row>
    <row r="52" spans="1:2" x14ac:dyDescent="0.2">
      <c r="A52" s="410" t="s">
        <v>130</v>
      </c>
      <c r="B52" s="179">
        <f>ROUND('Line 9'!E9,2)</f>
        <v>20.7</v>
      </c>
    </row>
    <row r="53" spans="1:2" s="38" customFormat="1" x14ac:dyDescent="0.2">
      <c r="A53" s="409" t="s">
        <v>313</v>
      </c>
      <c r="B53" s="413">
        <f>'Line 9'!E15</f>
        <v>-5</v>
      </c>
    </row>
    <row r="54" spans="1:2" x14ac:dyDescent="0.2">
      <c r="A54" s="409" t="s">
        <v>131</v>
      </c>
      <c r="B54" s="180">
        <f>ROUND('Line 9'!E22,2)</f>
        <v>0</v>
      </c>
    </row>
    <row r="55" spans="1:2" s="38" customFormat="1" x14ac:dyDescent="0.2">
      <c r="A55" s="409" t="s">
        <v>314</v>
      </c>
      <c r="B55" s="414">
        <f>'Line 9'!E28</f>
        <v>0</v>
      </c>
    </row>
    <row r="56" spans="1:2" x14ac:dyDescent="0.2">
      <c r="A56" s="410"/>
      <c r="B56" s="179"/>
    </row>
    <row r="57" spans="1:2" x14ac:dyDescent="0.2">
      <c r="A57" s="410" t="s">
        <v>132</v>
      </c>
      <c r="B57" s="415">
        <f>ROUND('Line 10'!C7,2)</f>
        <v>0</v>
      </c>
    </row>
    <row r="58" spans="1:2" x14ac:dyDescent="0.2">
      <c r="A58" s="416"/>
      <c r="B58" s="179"/>
    </row>
    <row r="59" spans="1:2" ht="15" x14ac:dyDescent="0.25">
      <c r="A59" s="417" t="s">
        <v>2</v>
      </c>
      <c r="B59" s="179"/>
    </row>
    <row r="60" spans="1:2" x14ac:dyDescent="0.2">
      <c r="A60" s="181" t="s">
        <v>166</v>
      </c>
      <c r="B60" s="179"/>
    </row>
    <row r="61" spans="1:2" x14ac:dyDescent="0.2">
      <c r="A61" s="410" t="s">
        <v>133</v>
      </c>
      <c r="B61" s="179">
        <f>ROUND('Lines 11 &amp; 12'!G22,2)</f>
        <v>75</v>
      </c>
    </row>
    <row r="62" spans="1:2" x14ac:dyDescent="0.2">
      <c r="A62" s="410" t="s">
        <v>134</v>
      </c>
      <c r="B62" s="180">
        <f>ROUND('Lines 11 &amp; 12'!D32,2)</f>
        <v>0</v>
      </c>
    </row>
    <row r="63" spans="1:2" x14ac:dyDescent="0.2">
      <c r="A63" s="410" t="s">
        <v>135</v>
      </c>
      <c r="B63" s="418">
        <f>ROUND('Lines 13 &amp; 14'!C11,2)</f>
        <v>0</v>
      </c>
    </row>
    <row r="64" spans="1:2" x14ac:dyDescent="0.2">
      <c r="A64" s="410" t="s">
        <v>62</v>
      </c>
      <c r="B64" s="419"/>
    </row>
    <row r="65" spans="1:2" x14ac:dyDescent="0.2">
      <c r="A65" s="410" t="s">
        <v>136</v>
      </c>
      <c r="B65" s="418">
        <f>ROUND('Lines 13 &amp; 14'!C20,2)</f>
        <v>0</v>
      </c>
    </row>
    <row r="66" spans="1:2" ht="19.5" customHeight="1" x14ac:dyDescent="0.2">
      <c r="A66" s="420" t="s">
        <v>137</v>
      </c>
      <c r="B66" s="418">
        <f>SUM(B8:B65)</f>
        <v>4445.8499999999995</v>
      </c>
    </row>
    <row r="67" spans="1:2" ht="15.75" x14ac:dyDescent="0.25">
      <c r="A67" s="421"/>
      <c r="B67" s="83"/>
    </row>
    <row r="68" spans="1:2" ht="44.85" customHeight="1" x14ac:dyDescent="0.2">
      <c r="A68" s="422" t="s">
        <v>3</v>
      </c>
      <c r="B68" s="422"/>
    </row>
    <row r="69" spans="1:2" x14ac:dyDescent="0.2">
      <c r="A69" s="423"/>
      <c r="B69" s="83"/>
    </row>
    <row r="70" spans="1:2" x14ac:dyDescent="0.2">
      <c r="A70" s="424" t="s">
        <v>4</v>
      </c>
      <c r="B70" s="424" t="s">
        <v>5</v>
      </c>
    </row>
    <row r="71" spans="1:2" ht="19.149999999999999" customHeight="1" x14ac:dyDescent="0.2">
      <c r="A71" s="424" t="s">
        <v>6</v>
      </c>
      <c r="B71" s="424" t="s">
        <v>7</v>
      </c>
    </row>
    <row r="72" spans="1:2" x14ac:dyDescent="0.2">
      <c r="A72" s="48" t="s">
        <v>8</v>
      </c>
      <c r="B72" s="48" t="s">
        <v>9</v>
      </c>
    </row>
    <row r="73" spans="1:2" x14ac:dyDescent="0.2">
      <c r="A73" s="48" t="s">
        <v>10</v>
      </c>
      <c r="B73" s="48" t="s">
        <v>11</v>
      </c>
    </row>
    <row r="74" spans="1:2" ht="15" x14ac:dyDescent="0.25">
      <c r="A74" s="425"/>
      <c r="B74" s="83"/>
    </row>
    <row r="75" spans="1:2" x14ac:dyDescent="0.2">
      <c r="A75" s="83"/>
      <c r="B75" s="83"/>
    </row>
    <row r="76" spans="1:2" ht="27.95" customHeight="1" x14ac:dyDescent="0.2">
      <c r="A76" s="426" t="s">
        <v>108</v>
      </c>
      <c r="B76" s="426"/>
    </row>
    <row r="77" spans="1:2" x14ac:dyDescent="0.2">
      <c r="A77" s="420"/>
      <c r="B77" s="83"/>
    </row>
    <row r="78" spans="1:2" x14ac:dyDescent="0.2">
      <c r="A78" s="48" t="s">
        <v>71</v>
      </c>
      <c r="B78" s="83"/>
    </row>
    <row r="79" spans="1:2" x14ac:dyDescent="0.2">
      <c r="A79" s="83"/>
      <c r="B79" s="83"/>
    </row>
    <row r="80" spans="1:2" x14ac:dyDescent="0.2">
      <c r="A80" s="83"/>
      <c r="B80" s="83"/>
    </row>
    <row r="81" spans="1:2" x14ac:dyDescent="0.2">
      <c r="A81" s="427" t="s">
        <v>12</v>
      </c>
      <c r="B81" s="83"/>
    </row>
    <row r="82" spans="1:2" ht="13.5" thickBot="1" x14ac:dyDescent="0.25">
      <c r="A82" s="420"/>
      <c r="B82" s="83"/>
    </row>
    <row r="83" spans="1:2" ht="13.5" thickBot="1" x14ac:dyDescent="0.25">
      <c r="A83" s="428" t="s">
        <v>13</v>
      </c>
      <c r="B83" s="429" t="s">
        <v>14</v>
      </c>
    </row>
    <row r="84" spans="1:2" ht="13.5" thickBot="1" x14ac:dyDescent="0.25">
      <c r="A84" s="430" t="s">
        <v>15</v>
      </c>
      <c r="B84" s="431">
        <f>SUM('Lines 5,6,7,8'!K6:K27)</f>
        <v>15</v>
      </c>
    </row>
    <row r="85" spans="1:2" ht="13.5" thickBot="1" x14ac:dyDescent="0.25">
      <c r="A85" s="430" t="s">
        <v>16</v>
      </c>
      <c r="B85" s="431">
        <f>SUM('Lines 5,6,7,8'!K30:K52)</f>
        <v>7</v>
      </c>
    </row>
    <row r="86" spans="1:2" ht="13.5" thickBot="1" x14ac:dyDescent="0.25">
      <c r="A86" s="430" t="s">
        <v>190</v>
      </c>
      <c r="B86" s="431">
        <f>SUM('Weighted Avg'!H4,'Weighted Avg'!H7,'Weighted Avg'!H10,'Weighted Avg'!H13)</f>
        <v>81</v>
      </c>
    </row>
    <row r="87" spans="1:2" ht="13.5" thickBot="1" x14ac:dyDescent="0.25">
      <c r="A87" s="430" t="s">
        <v>191</v>
      </c>
      <c r="B87" s="431">
        <f>SUM('Weighted Avg'!H5,'Weighted Avg'!H6,'Weighted Avg'!H8:H9,'Weighted Avg'!H11:H12,'Weighted Avg'!H14:H15)</f>
        <v>51</v>
      </c>
    </row>
    <row r="88" spans="1:2" ht="13.5" thickBot="1" x14ac:dyDescent="0.25">
      <c r="A88" s="430" t="s">
        <v>192</v>
      </c>
      <c r="B88" s="431">
        <f>SUM('Weighted Avg'!H17,'Weighted Avg'!H19,'Weighted Avg'!H23,'Weighted Avg'!H26)</f>
        <v>95</v>
      </c>
    </row>
    <row r="89" spans="1:2" ht="13.5" thickBot="1" x14ac:dyDescent="0.25">
      <c r="A89" s="430" t="s">
        <v>193</v>
      </c>
      <c r="B89" s="431">
        <f>SUM('Weighted Avg'!H18,'Weighted Avg'!H20:H22,'Weighted Avg'!H24:H25,'Weighted Avg'!H27:H28)</f>
        <v>76</v>
      </c>
    </row>
    <row r="90" spans="1:2" ht="13.5" thickBot="1" x14ac:dyDescent="0.25">
      <c r="A90" s="430" t="s">
        <v>17</v>
      </c>
      <c r="B90" s="431">
        <f>'Weighted Avg'!H31</f>
        <v>303</v>
      </c>
    </row>
    <row r="91" spans="1:2" ht="13.5" thickBot="1" x14ac:dyDescent="0.25">
      <c r="A91" s="432" t="s">
        <v>194</v>
      </c>
      <c r="B91" s="431">
        <f>SUM('Weighted Avg'!G4,'Weighted Avg'!G13,'Weighted Avg'!G17,'Weighted Avg'!G19,'Weighted Avg'!G23,'Weighted Avg'!G26)</f>
        <v>130.25</v>
      </c>
    </row>
    <row r="92" spans="1:2" s="38" customFormat="1" ht="13.5" thickBot="1" x14ac:dyDescent="0.25">
      <c r="A92" s="432" t="s">
        <v>270</v>
      </c>
      <c r="B92" s="431">
        <f>SUM('Weighted Avg'!G7,'Weighted Avg'!G10)</f>
        <v>40</v>
      </c>
    </row>
    <row r="93" spans="1:2" ht="13.5" thickBot="1" x14ac:dyDescent="0.25">
      <c r="A93" s="432" t="s">
        <v>195</v>
      </c>
      <c r="B93" s="431">
        <f>SUM('Weighted Avg'!G5,'Weighted Avg'!G6,'Weighted Avg'!G8,'Weighted Avg'!G9,'Weighted Avg'!G11,'Weighted Avg'!G15,'Weighted Avg'!G18,'Weighted Avg'!G20,'Weighted Avg'!G21,'Weighted Avg'!G22,'Weighted Avg'!G24,'Weighted Avg'!G25,'Weighted Avg'!G27,'Weighted Avg'!G28)</f>
        <v>126.5</v>
      </c>
    </row>
    <row r="94" spans="1:2" s="38" customFormat="1" ht="13.5" thickBot="1" x14ac:dyDescent="0.25">
      <c r="A94" s="432" t="s">
        <v>281</v>
      </c>
      <c r="B94" s="431">
        <f>SUM('Weighted Avg'!G12,'Weighted Avg'!G14)</f>
        <v>9</v>
      </c>
    </row>
    <row r="95" spans="1:2" ht="13.5" thickBot="1" x14ac:dyDescent="0.25">
      <c r="A95" s="433" t="s">
        <v>271</v>
      </c>
      <c r="B95" s="434">
        <f>SUM(B91:B94)</f>
        <v>305.75</v>
      </c>
    </row>
    <row r="96" spans="1:2" x14ac:dyDescent="0.2">
      <c r="A96" s="41"/>
      <c r="B96" s="41"/>
    </row>
    <row r="97" spans="1:2" x14ac:dyDescent="0.2">
      <c r="A97" s="247" t="s">
        <v>196</v>
      </c>
      <c r="B97" s="41"/>
    </row>
    <row r="98" spans="1:2" x14ac:dyDescent="0.2">
      <c r="A98" s="41"/>
      <c r="B98" s="41"/>
    </row>
    <row r="100" spans="1:2" x14ac:dyDescent="0.2">
      <c r="A100" s="34"/>
    </row>
  </sheetData>
  <mergeCells count="4">
    <mergeCell ref="A76:B76"/>
    <mergeCell ref="A68:B68"/>
    <mergeCell ref="A1:B1"/>
    <mergeCell ref="A2:B2"/>
  </mergeCells>
  <phoneticPr fontId="11" type="noConversion"/>
  <pageMargins left="0.2" right="0.2" top="0.5" bottom="0.75" header="0.3" footer="0.3"/>
  <pageSetup scale="79" orientation="portrait" r:id="rId1"/>
  <headerFooter alignWithMargins="0">
    <oddHeader xml:space="preserve">&amp;L&amp;KFF0000SAMPLE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A23" sqref="A23"/>
    </sheetView>
  </sheetViews>
  <sheetFormatPr defaultRowHeight="12.75" x14ac:dyDescent="0.2"/>
  <cols>
    <col min="1" max="1" width="12" customWidth="1"/>
    <col min="2" max="2" width="36.42578125" customWidth="1"/>
    <col min="3" max="3" width="21.5703125" customWidth="1"/>
    <col min="4" max="4" width="37.85546875" customWidth="1"/>
  </cols>
  <sheetData>
    <row r="1" spans="1:4" ht="15" x14ac:dyDescent="0.25">
      <c r="A1" s="125" t="s">
        <v>167</v>
      </c>
      <c r="B1" s="10"/>
    </row>
    <row r="2" spans="1:4" s="38" customFormat="1" ht="15" x14ac:dyDescent="0.25">
      <c r="A2" s="102"/>
      <c r="B2" s="39"/>
    </row>
    <row r="3" spans="1:4" s="38" customFormat="1" ht="15" x14ac:dyDescent="0.25">
      <c r="A3" s="114" t="s">
        <v>158</v>
      </c>
      <c r="B3" s="39"/>
    </row>
    <row r="4" spans="1:4" ht="16.5" thickBot="1" x14ac:dyDescent="0.3">
      <c r="A4" s="6"/>
    </row>
    <row r="5" spans="1:4" ht="26.25" thickBot="1" x14ac:dyDescent="0.25">
      <c r="A5" s="118" t="s">
        <v>33</v>
      </c>
      <c r="B5" s="116" t="s">
        <v>47</v>
      </c>
      <c r="C5" s="117" t="s">
        <v>45</v>
      </c>
      <c r="D5" s="117" t="s">
        <v>52</v>
      </c>
    </row>
    <row r="6" spans="1:4" ht="21.2" customHeight="1" thickBot="1" x14ac:dyDescent="0.25">
      <c r="A6" s="115">
        <v>13</v>
      </c>
      <c r="B6" s="63" t="s">
        <v>53</v>
      </c>
      <c r="C6" s="173"/>
      <c r="D6" s="119"/>
    </row>
    <row r="7" spans="1:4" ht="19.5" customHeight="1" thickBot="1" x14ac:dyDescent="0.25">
      <c r="A7" s="85"/>
      <c r="B7" s="108" t="s">
        <v>61</v>
      </c>
      <c r="C7" s="174"/>
      <c r="D7" s="97"/>
    </row>
    <row r="8" spans="1:4" ht="23.25" customHeight="1" thickBot="1" x14ac:dyDescent="0.25">
      <c r="A8" s="85"/>
      <c r="B8" s="108" t="s">
        <v>55</v>
      </c>
      <c r="C8" s="174"/>
      <c r="D8" s="97"/>
    </row>
    <row r="9" spans="1:4" ht="13.5" thickBot="1" x14ac:dyDescent="0.25">
      <c r="A9" s="85"/>
      <c r="B9" s="108" t="s">
        <v>56</v>
      </c>
      <c r="C9" s="174"/>
      <c r="D9" s="97"/>
    </row>
    <row r="10" spans="1:4" ht="13.5" thickBot="1" x14ac:dyDescent="0.25">
      <c r="A10" s="52"/>
      <c r="B10" s="108" t="s">
        <v>57</v>
      </c>
      <c r="C10" s="174"/>
      <c r="D10" s="97"/>
    </row>
    <row r="11" spans="1:4" ht="13.5" thickBot="1" x14ac:dyDescent="0.25">
      <c r="A11" s="42"/>
      <c r="B11" s="110" t="s">
        <v>37</v>
      </c>
      <c r="C11" s="175">
        <f>SUM(C6:C10)</f>
        <v>0</v>
      </c>
      <c r="D11" s="97"/>
    </row>
    <row r="12" spans="1:4" x14ac:dyDescent="0.2">
      <c r="A12" s="42"/>
      <c r="B12" s="42"/>
      <c r="C12" s="176"/>
      <c r="D12" s="42"/>
    </row>
    <row r="13" spans="1:4" x14ac:dyDescent="0.2">
      <c r="A13" s="42"/>
      <c r="B13" s="42"/>
      <c r="C13" s="176"/>
      <c r="D13" s="42"/>
    </row>
    <row r="14" spans="1:4" x14ac:dyDescent="0.2">
      <c r="A14" s="42"/>
      <c r="B14" s="42"/>
      <c r="C14" s="176"/>
      <c r="D14" s="42"/>
    </row>
    <row r="15" spans="1:4" x14ac:dyDescent="0.2">
      <c r="A15" s="42"/>
      <c r="B15" s="42"/>
      <c r="C15" s="176"/>
      <c r="D15" s="42"/>
    </row>
    <row r="16" spans="1:4" ht="15" x14ac:dyDescent="0.25">
      <c r="A16" s="114" t="s">
        <v>159</v>
      </c>
      <c r="B16" s="42"/>
      <c r="C16" s="42"/>
      <c r="D16" s="42"/>
    </row>
    <row r="17" spans="1:4" ht="13.5" customHeight="1" thickBot="1" x14ac:dyDescent="0.25">
      <c r="B17" s="42"/>
      <c r="C17" s="42"/>
      <c r="D17" s="42"/>
    </row>
    <row r="18" spans="1:4" ht="26.25" thickBot="1" x14ac:dyDescent="0.25">
      <c r="A18" s="118" t="s">
        <v>33</v>
      </c>
      <c r="B18" s="107" t="s">
        <v>81</v>
      </c>
      <c r="C18" s="93" t="s">
        <v>45</v>
      </c>
      <c r="D18" s="93" t="s">
        <v>52</v>
      </c>
    </row>
    <row r="19" spans="1:4" ht="13.5" thickBot="1" x14ac:dyDescent="0.25">
      <c r="A19" s="105">
        <v>14</v>
      </c>
      <c r="B19" s="108"/>
      <c r="C19" s="174"/>
      <c r="D19" s="97"/>
    </row>
    <row r="20" spans="1:4" ht="13.5" thickBot="1" x14ac:dyDescent="0.25">
      <c r="A20" s="42"/>
      <c r="B20" s="110" t="s">
        <v>37</v>
      </c>
      <c r="C20" s="175">
        <f>SUM(C19)</f>
        <v>0</v>
      </c>
      <c r="D20" s="97"/>
    </row>
    <row r="23" spans="1:4" x14ac:dyDescent="0.2">
      <c r="A23" s="34"/>
    </row>
  </sheetData>
  <phoneticPr fontId="11"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5"/>
  <sheetViews>
    <sheetView topLeftCell="BB1" workbookViewId="0">
      <selection activeCell="BE29" sqref="BE29"/>
    </sheetView>
  </sheetViews>
  <sheetFormatPr defaultColWidth="9.140625" defaultRowHeight="12.75" x14ac:dyDescent="0.2"/>
  <cols>
    <col min="1" max="45" width="13.28515625" style="38" customWidth="1"/>
    <col min="46" max="46" width="13.85546875" style="38" customWidth="1"/>
    <col min="47" max="73" width="13.28515625" style="38" customWidth="1"/>
    <col min="74" max="78" width="13.42578125" style="38" customWidth="1"/>
    <col min="79" max="79" width="13.28515625" style="38" customWidth="1"/>
    <col min="80" max="16384" width="9.140625" style="38"/>
  </cols>
  <sheetData>
    <row r="1" spans="1:79" s="46" customFormat="1" ht="84" x14ac:dyDescent="0.2">
      <c r="A1" s="252" t="s">
        <v>197</v>
      </c>
      <c r="B1" s="252" t="s">
        <v>198</v>
      </c>
      <c r="C1" s="362" t="s">
        <v>272</v>
      </c>
      <c r="D1" s="362" t="s">
        <v>273</v>
      </c>
      <c r="E1" s="252" t="s">
        <v>199</v>
      </c>
      <c r="F1" s="252" t="s">
        <v>200</v>
      </c>
      <c r="G1" s="252" t="s">
        <v>201</v>
      </c>
      <c r="H1" s="252" t="s">
        <v>202</v>
      </c>
      <c r="I1" s="362" t="s">
        <v>300</v>
      </c>
      <c r="J1" s="362" t="s">
        <v>301</v>
      </c>
      <c r="K1" s="362" t="s">
        <v>302</v>
      </c>
      <c r="L1" s="362" t="s">
        <v>303</v>
      </c>
      <c r="M1" s="252" t="s">
        <v>203</v>
      </c>
      <c r="N1" s="252" t="s">
        <v>204</v>
      </c>
      <c r="O1" s="362" t="s">
        <v>274</v>
      </c>
      <c r="P1" s="362" t="s">
        <v>275</v>
      </c>
      <c r="Q1" s="252" t="s">
        <v>205</v>
      </c>
      <c r="R1" s="252" t="s">
        <v>206</v>
      </c>
      <c r="S1" s="252" t="s">
        <v>207</v>
      </c>
      <c r="T1" s="252" t="s">
        <v>208</v>
      </c>
      <c r="U1" s="362" t="s">
        <v>304</v>
      </c>
      <c r="V1" s="362" t="s">
        <v>305</v>
      </c>
      <c r="W1" s="362" t="s">
        <v>306</v>
      </c>
      <c r="X1" s="362" t="s">
        <v>307</v>
      </c>
      <c r="Y1" s="44" t="s">
        <v>209</v>
      </c>
      <c r="Z1" s="44" t="s">
        <v>210</v>
      </c>
      <c r="AA1" s="44" t="s">
        <v>211</v>
      </c>
      <c r="AB1" s="44" t="s">
        <v>212</v>
      </c>
      <c r="AC1" s="44" t="s">
        <v>213</v>
      </c>
      <c r="AD1" s="44" t="s">
        <v>214</v>
      </c>
      <c r="AE1" s="44" t="s">
        <v>215</v>
      </c>
      <c r="AF1" s="44" t="s">
        <v>216</v>
      </c>
      <c r="AG1" s="44" t="s">
        <v>217</v>
      </c>
      <c r="AH1" s="44" t="s">
        <v>218</v>
      </c>
      <c r="AI1" s="44" t="s">
        <v>219</v>
      </c>
      <c r="AJ1" s="44" t="s">
        <v>220</v>
      </c>
      <c r="AK1" s="253" t="s">
        <v>221</v>
      </c>
      <c r="AL1" s="364" t="s">
        <v>308</v>
      </c>
      <c r="AM1" s="253" t="s">
        <v>222</v>
      </c>
      <c r="AN1" s="364" t="s">
        <v>309</v>
      </c>
      <c r="AO1" s="254"/>
      <c r="AP1" s="254"/>
      <c r="AQ1" s="255" t="s">
        <v>253</v>
      </c>
      <c r="AR1" s="252" t="s">
        <v>223</v>
      </c>
      <c r="AS1" s="253" t="s">
        <v>224</v>
      </c>
      <c r="AT1" s="44" t="s">
        <v>225</v>
      </c>
      <c r="AU1" s="44" t="s">
        <v>226</v>
      </c>
      <c r="AV1" s="252" t="s">
        <v>254</v>
      </c>
      <c r="AW1" s="44" t="s">
        <v>70</v>
      </c>
      <c r="AX1" s="44" t="s">
        <v>16</v>
      </c>
      <c r="AY1" s="44" t="s">
        <v>227</v>
      </c>
      <c r="AZ1" s="44" t="s">
        <v>228</v>
      </c>
      <c r="BA1" s="44" t="s">
        <v>229</v>
      </c>
      <c r="BB1" s="44" t="s">
        <v>230</v>
      </c>
      <c r="BC1" s="256"/>
      <c r="BD1" s="257" t="s">
        <v>231</v>
      </c>
      <c r="BE1" s="44" t="s">
        <v>232</v>
      </c>
      <c r="BF1" s="365" t="s">
        <v>310</v>
      </c>
      <c r="BG1" s="44" t="s">
        <v>233</v>
      </c>
      <c r="BH1" s="365" t="s">
        <v>311</v>
      </c>
      <c r="BI1" s="365" t="s">
        <v>312</v>
      </c>
      <c r="BJ1" s="255" t="s">
        <v>234</v>
      </c>
      <c r="BK1" s="255" t="s">
        <v>235</v>
      </c>
      <c r="BL1" s="255" t="s">
        <v>236</v>
      </c>
      <c r="BM1" s="252" t="s">
        <v>237</v>
      </c>
      <c r="BN1" s="252" t="s">
        <v>238</v>
      </c>
      <c r="BO1" s="252" t="s">
        <v>239</v>
      </c>
      <c r="BP1" s="252" t="s">
        <v>240</v>
      </c>
      <c r="BQ1" s="252" t="s">
        <v>241</v>
      </c>
      <c r="BR1" s="252" t="s">
        <v>242</v>
      </c>
      <c r="BS1" s="252" t="s">
        <v>243</v>
      </c>
      <c r="BT1" s="252" t="s">
        <v>244</v>
      </c>
      <c r="BU1" s="253" t="s">
        <v>245</v>
      </c>
      <c r="BV1" s="44" t="s">
        <v>246</v>
      </c>
      <c r="BW1" s="44" t="s">
        <v>247</v>
      </c>
      <c r="BX1" s="44" t="s">
        <v>248</v>
      </c>
      <c r="BY1" s="44" t="s">
        <v>249</v>
      </c>
      <c r="BZ1" s="44" t="s">
        <v>250</v>
      </c>
      <c r="CA1" s="44" t="s">
        <v>251</v>
      </c>
    </row>
    <row r="2" spans="1:79" s="46" customFormat="1" x14ac:dyDescent="0.2">
      <c r="A2" s="258">
        <f>'Claim Form Summary'!B8</f>
        <v>444.73</v>
      </c>
      <c r="B2" s="258">
        <f>'Claim Form Summary'!B9</f>
        <v>0</v>
      </c>
      <c r="C2" s="363">
        <f>'Claim Form Summary'!B10</f>
        <v>552.65</v>
      </c>
      <c r="D2" s="363">
        <f>'Claim Form Summary'!B11</f>
        <v>0</v>
      </c>
      <c r="E2" s="258">
        <f>'Claim Form Summary'!B13</f>
        <v>721.2</v>
      </c>
      <c r="F2" s="258">
        <f>'Claim Form Summary'!B14</f>
        <v>152.25</v>
      </c>
      <c r="G2" s="258">
        <f>'Claim Form Summary'!B15</f>
        <v>87.65</v>
      </c>
      <c r="H2" s="258">
        <f>'Claim Form Summary'!B16</f>
        <v>18.05</v>
      </c>
      <c r="I2" s="363">
        <f>'Claim Form Summary'!B17</f>
        <v>0</v>
      </c>
      <c r="J2" s="363">
        <f>'Claim Form Summary'!B18</f>
        <v>187.25</v>
      </c>
      <c r="K2" s="363">
        <f>'Claim Form Summary'!B19</f>
        <v>0</v>
      </c>
      <c r="L2" s="363">
        <f>'Claim Form Summary'!B20</f>
        <v>43.5</v>
      </c>
      <c r="M2" s="258">
        <f>'Claim Form Summary'!B22</f>
        <v>582.03</v>
      </c>
      <c r="N2" s="258">
        <f>'Claim Form Summary'!B23</f>
        <v>0</v>
      </c>
      <c r="O2" s="363">
        <f>'Claim Form Summary'!B24</f>
        <v>0</v>
      </c>
      <c r="P2" s="363">
        <f>'Claim Form Summary'!B25</f>
        <v>0</v>
      </c>
      <c r="Q2" s="258">
        <f>'Claim Form Summary'!B27</f>
        <v>931.19</v>
      </c>
      <c r="R2" s="258">
        <f>'Claim Form Summary'!B28</f>
        <v>235.44</v>
      </c>
      <c r="S2" s="258">
        <f>'Claim Form Summary'!B29</f>
        <v>48.02</v>
      </c>
      <c r="T2" s="258">
        <f>'Claim Form Summary'!B30</f>
        <v>35.19</v>
      </c>
      <c r="U2" s="363">
        <f>'Claim Form Summary'!B31</f>
        <v>0</v>
      </c>
      <c r="V2" s="363">
        <f>'Claim Form Summary'!B32</f>
        <v>0</v>
      </c>
      <c r="W2" s="363">
        <f>'Claim Form Summary'!B33</f>
        <v>0</v>
      </c>
      <c r="X2" s="363">
        <f>'Claim Form Summary'!B34</f>
        <v>0</v>
      </c>
      <c r="Y2" s="258">
        <f>'Claim Form Summary'!B36</f>
        <v>210</v>
      </c>
      <c r="Z2" s="258">
        <f>'Claim Form Summary'!B37</f>
        <v>0</v>
      </c>
      <c r="AA2" s="258">
        <f>'Claim Form Summary'!B39</f>
        <v>70</v>
      </c>
      <c r="AB2" s="258">
        <f>'Claim Form Summary'!B40</f>
        <v>36</v>
      </c>
      <c r="AC2" s="258">
        <f>'Claim Form Summary'!B41</f>
        <v>0</v>
      </c>
      <c r="AD2" s="258">
        <f>'Claim Form Summary'!B42</f>
        <v>0</v>
      </c>
      <c r="AE2" s="258">
        <f>'Claim Form Summary'!B44</f>
        <v>0</v>
      </c>
      <c r="AF2" s="258">
        <f>'Claim Form Summary'!B45</f>
        <v>0</v>
      </c>
      <c r="AG2" s="258">
        <f>'Claim Form Summary'!B47</f>
        <v>0</v>
      </c>
      <c r="AH2" s="258">
        <f>'Claim Form Summary'!B48</f>
        <v>0</v>
      </c>
      <c r="AI2" s="258">
        <f>'Claim Form Summary'!B49</f>
        <v>0</v>
      </c>
      <c r="AJ2" s="258">
        <f>'Claim Form Summary'!B3</f>
        <v>0</v>
      </c>
      <c r="AK2" s="258">
        <f>'Claim Form Summary'!B52</f>
        <v>20.7</v>
      </c>
      <c r="AL2" s="364">
        <f>'Claim Form Summary'!B53</f>
        <v>-5</v>
      </c>
      <c r="AM2" s="258">
        <f>'Claim Form Summary'!B54</f>
        <v>0</v>
      </c>
      <c r="AN2" s="364">
        <f>'Claim Form Summary'!B55</f>
        <v>0</v>
      </c>
      <c r="AO2" s="259"/>
      <c r="AP2" s="259"/>
      <c r="AQ2" s="258">
        <f>'Claim Form Summary'!B57</f>
        <v>0</v>
      </c>
      <c r="AR2" s="258">
        <f>'Claim Form Summary'!B61</f>
        <v>75</v>
      </c>
      <c r="AS2" s="258">
        <f>'Claim Form Summary'!B62</f>
        <v>0</v>
      </c>
      <c r="AT2" s="258">
        <f>'Claim Form Summary'!B63</f>
        <v>0</v>
      </c>
      <c r="AU2" s="258">
        <f>'Claim Form Summary'!B65</f>
        <v>0</v>
      </c>
      <c r="AV2" s="258">
        <f>'Claim Form Summary'!B66</f>
        <v>4445.8499999999995</v>
      </c>
      <c r="AW2" s="257">
        <f>'Claim Form Summary'!B84</f>
        <v>15</v>
      </c>
      <c r="AX2" s="257">
        <f>'Claim Form Summary'!B85</f>
        <v>7</v>
      </c>
      <c r="AY2" s="257">
        <f>'Claim Form Summary'!B86</f>
        <v>81</v>
      </c>
      <c r="AZ2" s="257">
        <f>'Claim Form Summary'!B87</f>
        <v>51</v>
      </c>
      <c r="BA2" s="257">
        <f>'Claim Form Summary'!B88</f>
        <v>95</v>
      </c>
      <c r="BB2" s="257">
        <f>'Claim Form Summary'!B89</f>
        <v>76</v>
      </c>
      <c r="BC2" s="256"/>
      <c r="BD2" s="257">
        <f>'Claim Form Summary'!B90</f>
        <v>303</v>
      </c>
      <c r="BE2" s="257">
        <f>'Claim Form Summary'!B91</f>
        <v>130.25</v>
      </c>
      <c r="BF2" s="366">
        <f>'Claim Form Summary'!B92</f>
        <v>40</v>
      </c>
      <c r="BG2" s="257">
        <f>'Claim Form Summary'!B93</f>
        <v>126.5</v>
      </c>
      <c r="BH2" s="366">
        <f>'Claim Form Summary'!B94</f>
        <v>9</v>
      </c>
      <c r="BI2" s="366">
        <f>'Claim Form Summary'!B95</f>
        <v>305.75</v>
      </c>
      <c r="BJ2" s="258">
        <f>'Line 10'!C4</f>
        <v>0</v>
      </c>
      <c r="BK2" s="258">
        <f>'Line 10'!C5</f>
        <v>0</v>
      </c>
      <c r="BL2" s="258">
        <f>'Line 10'!C6</f>
        <v>0</v>
      </c>
      <c r="BM2" s="258">
        <f>'Lines 11 &amp; 12'!B7</f>
        <v>0</v>
      </c>
      <c r="BN2" s="258">
        <f>'Lines 11 &amp; 12'!B8</f>
        <v>0</v>
      </c>
      <c r="BO2" s="258">
        <f>'Lines 11 &amp; 12'!B9</f>
        <v>50</v>
      </c>
      <c r="BP2" s="258">
        <f>'Lines 11 &amp; 12'!B10</f>
        <v>25</v>
      </c>
      <c r="BQ2" s="258">
        <f>'Lines 11 &amp; 12'!B11</f>
        <v>0</v>
      </c>
      <c r="BR2" s="258">
        <f>SUM('Lines 11 &amp; 12'!B12:B14)</f>
        <v>0</v>
      </c>
      <c r="BS2" s="258">
        <f>'Lines 11 &amp; 12'!D22</f>
        <v>0.24529844644317253</v>
      </c>
      <c r="BT2" s="258">
        <f>'Lines 11 &amp; 12'!F22</f>
        <v>0.24529844644317253</v>
      </c>
      <c r="BU2" s="258">
        <f>'Lines 11 &amp; 12'!D32</f>
        <v>0</v>
      </c>
      <c r="BV2" s="258">
        <f>'Lines 13 &amp; 14'!C6</f>
        <v>0</v>
      </c>
      <c r="BW2" s="258">
        <f>'Lines 13 &amp; 14'!C7</f>
        <v>0</v>
      </c>
      <c r="BX2" s="258">
        <f>'Lines 13 &amp; 14'!C8</f>
        <v>0</v>
      </c>
      <c r="BY2" s="258">
        <f>'Lines 13 &amp; 14'!C9</f>
        <v>0</v>
      </c>
      <c r="BZ2" s="258">
        <f>'Lines 13 &amp; 14'!C10</f>
        <v>0</v>
      </c>
      <c r="CA2" s="258">
        <f>'Lines 13 &amp; 14'!C20</f>
        <v>0</v>
      </c>
    </row>
    <row r="3" spans="1:79" x14ac:dyDescent="0.2">
      <c r="A3" s="30"/>
      <c r="B3" s="30"/>
      <c r="C3" s="30"/>
      <c r="D3" s="30"/>
      <c r="E3" s="30"/>
      <c r="F3" s="30"/>
      <c r="G3" s="30"/>
      <c r="H3" s="30"/>
      <c r="I3" s="30"/>
      <c r="J3" s="30"/>
      <c r="K3" s="30"/>
      <c r="L3" s="30"/>
      <c r="M3" s="30"/>
      <c r="N3" s="30"/>
      <c r="O3" s="30"/>
      <c r="P3" s="30"/>
      <c r="Q3" s="30"/>
      <c r="R3" s="30"/>
      <c r="S3" s="30"/>
      <c r="T3" s="30"/>
      <c r="U3" s="30"/>
      <c r="V3" s="30"/>
      <c r="W3" s="30"/>
      <c r="X3" s="30"/>
      <c r="AK3" s="31"/>
      <c r="AL3" s="31"/>
      <c r="AM3" s="31"/>
      <c r="AN3" s="31"/>
      <c r="AO3" s="30"/>
      <c r="AP3" s="30"/>
      <c r="AQ3" s="29"/>
      <c r="AR3" s="30"/>
      <c r="AS3" s="31"/>
      <c r="AV3" s="30"/>
      <c r="BC3" s="32"/>
      <c r="BD3" s="33"/>
      <c r="BJ3" s="29"/>
      <c r="BK3" s="29"/>
      <c r="BL3" s="29"/>
      <c r="BM3" s="30"/>
      <c r="BN3" s="30"/>
      <c r="BO3" s="30"/>
      <c r="BP3" s="30"/>
      <c r="BQ3" s="30"/>
      <c r="BR3" s="30"/>
      <c r="BS3" s="30"/>
      <c r="BT3" s="30"/>
      <c r="BU3" s="31"/>
    </row>
    <row r="4" spans="1:79" x14ac:dyDescent="0.2">
      <c r="A4" s="34"/>
    </row>
    <row r="5" spans="1:79" customFormat="1" x14ac:dyDescent="0.2">
      <c r="C5" s="38"/>
      <c r="D5" s="38"/>
      <c r="I5" s="38"/>
      <c r="J5" s="38"/>
      <c r="K5" s="38"/>
      <c r="L5" s="38"/>
      <c r="O5" s="38"/>
      <c r="P5" s="38"/>
      <c r="U5" s="38"/>
      <c r="V5" s="38"/>
      <c r="W5" s="38"/>
      <c r="X5" s="38"/>
      <c r="AL5" s="38"/>
      <c r="AN5" s="38"/>
      <c r="BF5" s="38"/>
      <c r="BH5" s="38"/>
      <c r="BI5" s="38"/>
    </row>
    <row r="6" spans="1:79" customFormat="1" x14ac:dyDescent="0.2">
      <c r="C6" s="38"/>
      <c r="D6" s="38"/>
      <c r="I6" s="38"/>
      <c r="J6" s="38"/>
      <c r="K6" s="38"/>
      <c r="L6" s="38"/>
      <c r="O6" s="38"/>
      <c r="P6" s="38"/>
      <c r="U6" s="38"/>
      <c r="V6" s="38"/>
      <c r="W6" s="38"/>
      <c r="X6" s="38"/>
      <c r="AL6" s="38"/>
      <c r="AN6" s="38"/>
      <c r="BF6" s="38"/>
      <c r="BH6" s="38"/>
      <c r="BI6" s="38"/>
    </row>
    <row r="7" spans="1:79" customFormat="1" x14ac:dyDescent="0.2">
      <c r="C7" s="38"/>
      <c r="D7" s="38"/>
      <c r="I7" s="38"/>
      <c r="J7" s="38"/>
      <c r="K7" s="38"/>
      <c r="L7" s="38"/>
      <c r="O7" s="38"/>
      <c r="P7" s="38"/>
      <c r="U7" s="38"/>
      <c r="V7" s="38"/>
      <c r="W7" s="38"/>
      <c r="X7" s="38"/>
      <c r="AL7" s="38"/>
      <c r="AN7" s="38"/>
      <c r="BF7" s="38"/>
      <c r="BH7" s="38"/>
      <c r="BI7" s="38"/>
    </row>
    <row r="8" spans="1:79" customFormat="1" x14ac:dyDescent="0.2">
      <c r="C8" s="38"/>
      <c r="D8" s="38"/>
      <c r="I8" s="38"/>
      <c r="J8" s="38"/>
      <c r="K8" s="38"/>
      <c r="L8" s="38"/>
      <c r="O8" s="38"/>
      <c r="P8" s="38"/>
      <c r="U8" s="38"/>
      <c r="V8" s="38"/>
      <c r="W8" s="38"/>
      <c r="X8" s="38"/>
      <c r="AL8" s="38"/>
      <c r="AN8" s="38"/>
      <c r="BF8" s="38"/>
      <c r="BH8" s="38"/>
      <c r="BI8" s="38"/>
    </row>
    <row r="9" spans="1:79" customFormat="1" x14ac:dyDescent="0.2">
      <c r="C9" s="38"/>
      <c r="D9" s="38"/>
      <c r="I9" s="38"/>
      <c r="J9" s="38"/>
      <c r="K9" s="38"/>
      <c r="L9" s="38"/>
      <c r="O9" s="38"/>
      <c r="P9" s="38"/>
      <c r="U9" s="38"/>
      <c r="V9" s="38"/>
      <c r="W9" s="38"/>
      <c r="X9" s="38"/>
      <c r="AL9" s="38"/>
      <c r="AN9" s="38"/>
      <c r="BF9" s="38"/>
      <c r="BH9" s="38"/>
      <c r="BI9" s="38"/>
    </row>
    <row r="10" spans="1:79" customFormat="1" x14ac:dyDescent="0.2">
      <c r="C10" s="38"/>
      <c r="D10" s="38"/>
      <c r="I10" s="38"/>
      <c r="J10" s="38"/>
      <c r="K10" s="38"/>
      <c r="L10" s="38"/>
      <c r="O10" s="38"/>
      <c r="P10" s="38"/>
      <c r="U10" s="38"/>
      <c r="V10" s="38"/>
      <c r="W10" s="38"/>
      <c r="X10" s="38"/>
      <c r="AL10" s="38"/>
      <c r="AN10" s="38"/>
      <c r="BF10" s="38"/>
      <c r="BH10" s="38"/>
      <c r="BI10" s="38"/>
    </row>
    <row r="11" spans="1:79" customFormat="1" x14ac:dyDescent="0.2">
      <c r="C11" s="38"/>
      <c r="D11" s="38"/>
      <c r="I11" s="38"/>
      <c r="J11" s="38"/>
      <c r="K11" s="38"/>
      <c r="L11" s="38"/>
      <c r="O11" s="38"/>
      <c r="P11" s="38"/>
      <c r="U11" s="38"/>
      <c r="V11" s="38"/>
      <c r="W11" s="38"/>
      <c r="X11" s="38"/>
      <c r="AL11" s="38"/>
      <c r="AN11" s="38"/>
      <c r="BF11" s="38"/>
      <c r="BH11" s="38"/>
      <c r="BI11" s="38"/>
    </row>
    <row r="12" spans="1:79" customFormat="1" x14ac:dyDescent="0.2">
      <c r="C12" s="38"/>
      <c r="D12" s="38"/>
      <c r="I12" s="38"/>
      <c r="J12" s="38"/>
      <c r="K12" s="38"/>
      <c r="L12" s="38"/>
      <c r="O12" s="38"/>
      <c r="P12" s="38"/>
      <c r="U12" s="38"/>
      <c r="V12" s="38"/>
      <c r="W12" s="38"/>
      <c r="X12" s="38"/>
      <c r="AL12" s="38"/>
      <c r="AN12" s="38"/>
      <c r="BF12" s="38"/>
      <c r="BH12" s="38"/>
      <c r="BI12" s="38"/>
    </row>
    <row r="13" spans="1:79" customFormat="1" x14ac:dyDescent="0.2">
      <c r="C13" s="38"/>
      <c r="D13" s="38"/>
      <c r="I13" s="38"/>
      <c r="J13" s="38"/>
      <c r="K13" s="38"/>
      <c r="L13" s="38"/>
      <c r="O13" s="38"/>
      <c r="P13" s="38"/>
      <c r="U13" s="38"/>
      <c r="V13" s="38"/>
      <c r="W13" s="38"/>
      <c r="X13" s="38"/>
      <c r="AL13" s="38"/>
      <c r="AN13" s="38"/>
      <c r="BF13" s="38"/>
      <c r="BH13" s="38"/>
      <c r="BI13" s="38"/>
    </row>
    <row r="14" spans="1:79" customFormat="1" x14ac:dyDescent="0.2">
      <c r="C14" s="38"/>
      <c r="D14" s="38"/>
      <c r="I14" s="38"/>
      <c r="J14" s="38"/>
      <c r="K14" s="38"/>
      <c r="L14" s="38"/>
      <c r="O14" s="38"/>
      <c r="P14" s="38"/>
      <c r="U14" s="38"/>
      <c r="V14" s="38"/>
      <c r="W14" s="38"/>
      <c r="X14" s="38"/>
      <c r="AL14" s="38"/>
      <c r="AN14" s="38"/>
      <c r="BF14" s="38"/>
      <c r="BH14" s="38"/>
      <c r="BI14" s="38"/>
    </row>
    <row r="15" spans="1:79" customFormat="1" x14ac:dyDescent="0.2">
      <c r="C15" s="38"/>
      <c r="D15" s="38"/>
      <c r="I15" s="38"/>
      <c r="J15" s="38"/>
      <c r="K15" s="38"/>
      <c r="L15" s="38"/>
      <c r="O15" s="38"/>
      <c r="P15" s="38"/>
      <c r="U15" s="38"/>
      <c r="V15" s="38"/>
      <c r="W15" s="38"/>
      <c r="X15" s="38"/>
      <c r="AL15" s="38"/>
      <c r="AN15" s="38"/>
      <c r="BF15" s="38"/>
      <c r="BH15" s="38"/>
      <c r="BI15" s="38"/>
    </row>
  </sheetData>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22" workbookViewId="0">
      <selection activeCell="G36" sqref="G36"/>
    </sheetView>
  </sheetViews>
  <sheetFormatPr defaultRowHeight="12.75" x14ac:dyDescent="0.2"/>
  <cols>
    <col min="1" max="1" width="14.140625" customWidth="1"/>
    <col min="2" max="2" width="13.85546875" customWidth="1"/>
    <col min="3" max="3" width="15.5703125" customWidth="1"/>
    <col min="4" max="4" width="13.85546875" customWidth="1"/>
    <col min="5" max="6" width="16" customWidth="1"/>
    <col min="7" max="7" width="17.28515625" customWidth="1"/>
  </cols>
  <sheetData>
    <row r="1" spans="1:8" s="42" customFormat="1" ht="15.75" x14ac:dyDescent="0.25">
      <c r="A1" s="43" t="s">
        <v>82</v>
      </c>
    </row>
    <row r="2" spans="1:8" s="42" customFormat="1" x14ac:dyDescent="0.2"/>
    <row r="3" spans="1:8" s="46" customFormat="1" ht="45" x14ac:dyDescent="0.2">
      <c r="A3" s="47" t="s">
        <v>77</v>
      </c>
      <c r="B3" s="47" t="s">
        <v>30</v>
      </c>
      <c r="C3" s="260" t="s">
        <v>162</v>
      </c>
      <c r="D3" s="47" t="s">
        <v>72</v>
      </c>
      <c r="E3" s="47" t="s">
        <v>73</v>
      </c>
      <c r="F3" s="435" t="s">
        <v>291</v>
      </c>
      <c r="G3" s="47" t="s">
        <v>252</v>
      </c>
      <c r="H3" s="47" t="s">
        <v>75</v>
      </c>
    </row>
    <row r="4" spans="1:8" s="46" customFormat="1" x14ac:dyDescent="0.2">
      <c r="A4" s="183" t="s">
        <v>89</v>
      </c>
      <c r="B4" s="184" t="s">
        <v>169</v>
      </c>
      <c r="C4" s="185" t="s">
        <v>89</v>
      </c>
      <c r="D4" s="183" t="s">
        <v>170</v>
      </c>
      <c r="E4" s="183" t="s">
        <v>170</v>
      </c>
      <c r="F4" s="436" t="s">
        <v>171</v>
      </c>
      <c r="G4" s="186">
        <v>32.25</v>
      </c>
      <c r="H4" s="186">
        <v>38</v>
      </c>
    </row>
    <row r="5" spans="1:8" s="46" customFormat="1" x14ac:dyDescent="0.2">
      <c r="A5" s="183" t="s">
        <v>89</v>
      </c>
      <c r="B5" s="184" t="s">
        <v>169</v>
      </c>
      <c r="C5" s="185" t="s">
        <v>90</v>
      </c>
      <c r="D5" s="183" t="s">
        <v>170</v>
      </c>
      <c r="E5" s="183" t="s">
        <v>170</v>
      </c>
      <c r="F5" s="436" t="s">
        <v>171</v>
      </c>
      <c r="G5" s="186">
        <v>12</v>
      </c>
      <c r="H5" s="186">
        <v>10</v>
      </c>
    </row>
    <row r="6" spans="1:8" s="46" customFormat="1" x14ac:dyDescent="0.2">
      <c r="A6" s="183" t="s">
        <v>89</v>
      </c>
      <c r="B6" s="184" t="s">
        <v>169</v>
      </c>
      <c r="C6" s="185" t="s">
        <v>90</v>
      </c>
      <c r="D6" s="183" t="s">
        <v>170</v>
      </c>
      <c r="E6" s="183" t="s">
        <v>171</v>
      </c>
      <c r="F6" s="436" t="s">
        <v>171</v>
      </c>
      <c r="G6" s="186">
        <v>3</v>
      </c>
      <c r="H6" s="186">
        <v>2</v>
      </c>
    </row>
    <row r="7" spans="1:8" s="46" customFormat="1" x14ac:dyDescent="0.2">
      <c r="A7" s="183" t="s">
        <v>89</v>
      </c>
      <c r="B7" s="184" t="s">
        <v>172</v>
      </c>
      <c r="C7" s="185" t="s">
        <v>89</v>
      </c>
      <c r="D7" s="183" t="s">
        <v>170</v>
      </c>
      <c r="E7" s="183" t="s">
        <v>170</v>
      </c>
      <c r="F7" s="436" t="s">
        <v>170</v>
      </c>
      <c r="G7" s="186">
        <v>35</v>
      </c>
      <c r="H7" s="186">
        <v>35</v>
      </c>
    </row>
    <row r="8" spans="1:8" s="46" customFormat="1" x14ac:dyDescent="0.2">
      <c r="A8" s="183" t="s">
        <v>89</v>
      </c>
      <c r="B8" s="184" t="s">
        <v>172</v>
      </c>
      <c r="C8" s="185" t="s">
        <v>90</v>
      </c>
      <c r="D8" s="183" t="s">
        <v>170</v>
      </c>
      <c r="E8" s="183" t="s">
        <v>170</v>
      </c>
      <c r="F8" s="436" t="s">
        <v>171</v>
      </c>
      <c r="G8" s="186">
        <v>24</v>
      </c>
      <c r="H8" s="186">
        <v>24</v>
      </c>
    </row>
    <row r="9" spans="1:8" s="46" customFormat="1" x14ac:dyDescent="0.2">
      <c r="A9" s="183" t="s">
        <v>89</v>
      </c>
      <c r="B9" s="184" t="s">
        <v>172</v>
      </c>
      <c r="C9" s="185" t="s">
        <v>90</v>
      </c>
      <c r="D9" s="183" t="s">
        <v>170</v>
      </c>
      <c r="E9" s="183" t="s">
        <v>171</v>
      </c>
      <c r="F9" s="436" t="s">
        <v>171</v>
      </c>
      <c r="G9" s="186">
        <v>1</v>
      </c>
      <c r="H9" s="186">
        <v>1</v>
      </c>
    </row>
    <row r="10" spans="1:8" s="46" customFormat="1" x14ac:dyDescent="0.2">
      <c r="A10" s="183" t="s">
        <v>89</v>
      </c>
      <c r="B10" s="184" t="s">
        <v>173</v>
      </c>
      <c r="C10" s="185" t="s">
        <v>89</v>
      </c>
      <c r="D10" s="183" t="s">
        <v>171</v>
      </c>
      <c r="E10" s="183" t="s">
        <v>170</v>
      </c>
      <c r="F10" s="436" t="s">
        <v>170</v>
      </c>
      <c r="G10" s="186">
        <v>5</v>
      </c>
      <c r="H10" s="186">
        <v>4</v>
      </c>
    </row>
    <row r="11" spans="1:8" s="46" customFormat="1" x14ac:dyDescent="0.2">
      <c r="A11" s="183" t="s">
        <v>89</v>
      </c>
      <c r="B11" s="184" t="s">
        <v>173</v>
      </c>
      <c r="C11" s="185" t="s">
        <v>90</v>
      </c>
      <c r="D11" s="183" t="s">
        <v>171</v>
      </c>
      <c r="E11" s="183" t="s">
        <v>170</v>
      </c>
      <c r="F11" s="436" t="s">
        <v>171</v>
      </c>
      <c r="G11" s="186">
        <v>7</v>
      </c>
      <c r="H11" s="186">
        <v>6</v>
      </c>
    </row>
    <row r="12" spans="1:8" s="46" customFormat="1" x14ac:dyDescent="0.2">
      <c r="A12" s="183" t="s">
        <v>89</v>
      </c>
      <c r="B12" s="184" t="s">
        <v>173</v>
      </c>
      <c r="C12" s="185" t="s">
        <v>90</v>
      </c>
      <c r="D12" s="183" t="s">
        <v>171</v>
      </c>
      <c r="E12" s="183" t="s">
        <v>171</v>
      </c>
      <c r="F12" s="436" t="s">
        <v>170</v>
      </c>
      <c r="G12" s="186">
        <v>2</v>
      </c>
      <c r="H12" s="186">
        <v>0</v>
      </c>
    </row>
    <row r="13" spans="1:8" s="46" customFormat="1" x14ac:dyDescent="0.2">
      <c r="A13" s="183" t="s">
        <v>89</v>
      </c>
      <c r="B13" s="184" t="s">
        <v>174</v>
      </c>
      <c r="C13" s="185" t="s">
        <v>89</v>
      </c>
      <c r="D13" s="183" t="s">
        <v>171</v>
      </c>
      <c r="E13" s="183" t="s">
        <v>170</v>
      </c>
      <c r="F13" s="436" t="s">
        <v>171</v>
      </c>
      <c r="G13" s="186">
        <v>4</v>
      </c>
      <c r="H13" s="186">
        <v>4</v>
      </c>
    </row>
    <row r="14" spans="1:8" s="46" customFormat="1" x14ac:dyDescent="0.2">
      <c r="A14" s="183" t="s">
        <v>89</v>
      </c>
      <c r="B14" s="184" t="s">
        <v>174</v>
      </c>
      <c r="C14" s="185" t="s">
        <v>90</v>
      </c>
      <c r="D14" s="183" t="s">
        <v>171</v>
      </c>
      <c r="E14" s="183" t="s">
        <v>170</v>
      </c>
      <c r="F14" s="436" t="s">
        <v>170</v>
      </c>
      <c r="G14" s="186">
        <v>7</v>
      </c>
      <c r="H14" s="186">
        <v>7</v>
      </c>
    </row>
    <row r="15" spans="1:8" s="46" customFormat="1" x14ac:dyDescent="0.2">
      <c r="A15" s="183" t="s">
        <v>89</v>
      </c>
      <c r="B15" s="184" t="s">
        <v>174</v>
      </c>
      <c r="C15" s="185" t="s">
        <v>90</v>
      </c>
      <c r="D15" s="183" t="s">
        <v>171</v>
      </c>
      <c r="E15" s="183" t="s">
        <v>171</v>
      </c>
      <c r="F15" s="436" t="s">
        <v>171</v>
      </c>
      <c r="G15" s="186">
        <v>1</v>
      </c>
      <c r="H15" s="186">
        <v>1</v>
      </c>
    </row>
    <row r="16" spans="1:8" s="46" customFormat="1" x14ac:dyDescent="0.2">
      <c r="A16" s="183"/>
      <c r="B16" s="184"/>
      <c r="C16" s="185"/>
      <c r="D16" s="183"/>
      <c r="E16" s="183"/>
      <c r="F16" s="436"/>
      <c r="G16" s="186"/>
      <c r="H16" s="186"/>
    </row>
    <row r="17" spans="1:8" s="46" customFormat="1" x14ac:dyDescent="0.2">
      <c r="A17" s="183" t="s">
        <v>175</v>
      </c>
      <c r="B17" s="184" t="s">
        <v>176</v>
      </c>
      <c r="C17" s="185" t="s">
        <v>89</v>
      </c>
      <c r="D17" s="183" t="s">
        <v>170</v>
      </c>
      <c r="E17" s="183" t="s">
        <v>170</v>
      </c>
      <c r="F17" s="436" t="s">
        <v>171</v>
      </c>
      <c r="G17" s="186">
        <v>56</v>
      </c>
      <c r="H17" s="186">
        <v>56</v>
      </c>
    </row>
    <row r="18" spans="1:8" s="46" customFormat="1" x14ac:dyDescent="0.2">
      <c r="A18" s="183" t="s">
        <v>175</v>
      </c>
      <c r="B18" s="184" t="s">
        <v>176</v>
      </c>
      <c r="C18" s="185" t="s">
        <v>90</v>
      </c>
      <c r="D18" s="183" t="s">
        <v>170</v>
      </c>
      <c r="E18" s="183" t="s">
        <v>170</v>
      </c>
      <c r="F18" s="436" t="s">
        <v>171</v>
      </c>
      <c r="G18" s="186">
        <v>41.5</v>
      </c>
      <c r="H18" s="186">
        <v>41</v>
      </c>
    </row>
    <row r="19" spans="1:8" s="46" customFormat="1" x14ac:dyDescent="0.2">
      <c r="A19" s="183" t="s">
        <v>175</v>
      </c>
      <c r="B19" s="184" t="s">
        <v>176</v>
      </c>
      <c r="C19" s="185" t="s">
        <v>89</v>
      </c>
      <c r="D19" s="183" t="s">
        <v>171</v>
      </c>
      <c r="E19" s="183" t="s">
        <v>170</v>
      </c>
      <c r="F19" s="436" t="s">
        <v>171</v>
      </c>
      <c r="G19" s="186">
        <v>5</v>
      </c>
      <c r="H19" s="186">
        <v>5</v>
      </c>
    </row>
    <row r="20" spans="1:8" s="46" customFormat="1" x14ac:dyDescent="0.2">
      <c r="A20" s="183" t="s">
        <v>175</v>
      </c>
      <c r="B20" s="184" t="s">
        <v>176</v>
      </c>
      <c r="C20" s="185" t="s">
        <v>90</v>
      </c>
      <c r="D20" s="183" t="s">
        <v>171</v>
      </c>
      <c r="E20" s="183" t="s">
        <v>170</v>
      </c>
      <c r="F20" s="436" t="s">
        <v>171</v>
      </c>
      <c r="G20" s="186">
        <v>8</v>
      </c>
      <c r="H20" s="186">
        <v>8</v>
      </c>
    </row>
    <row r="21" spans="1:8" s="46" customFormat="1" x14ac:dyDescent="0.2">
      <c r="A21" s="183" t="s">
        <v>175</v>
      </c>
      <c r="B21" s="184" t="s">
        <v>176</v>
      </c>
      <c r="C21" s="185" t="s">
        <v>90</v>
      </c>
      <c r="D21" s="183" t="s">
        <v>170</v>
      </c>
      <c r="E21" s="183" t="s">
        <v>171</v>
      </c>
      <c r="F21" s="436" t="s">
        <v>171</v>
      </c>
      <c r="G21" s="186">
        <v>2</v>
      </c>
      <c r="H21" s="186">
        <v>1</v>
      </c>
    </row>
    <row r="22" spans="1:8" s="46" customFormat="1" x14ac:dyDescent="0.2">
      <c r="A22" s="183" t="s">
        <v>175</v>
      </c>
      <c r="B22" s="184" t="s">
        <v>176</v>
      </c>
      <c r="C22" s="185" t="s">
        <v>90</v>
      </c>
      <c r="D22" s="183" t="s">
        <v>171</v>
      </c>
      <c r="E22" s="183" t="s">
        <v>171</v>
      </c>
      <c r="F22" s="436" t="s">
        <v>171</v>
      </c>
      <c r="G22" s="186">
        <v>1</v>
      </c>
      <c r="H22" s="186">
        <v>1</v>
      </c>
    </row>
    <row r="23" spans="1:8" s="46" customFormat="1" x14ac:dyDescent="0.2">
      <c r="A23" s="183" t="s">
        <v>175</v>
      </c>
      <c r="B23" s="184" t="s">
        <v>177</v>
      </c>
      <c r="C23" s="185" t="s">
        <v>89</v>
      </c>
      <c r="D23" s="183" t="s">
        <v>170</v>
      </c>
      <c r="E23" s="183" t="s">
        <v>170</v>
      </c>
      <c r="F23" s="436" t="s">
        <v>171</v>
      </c>
      <c r="G23" s="186">
        <v>29</v>
      </c>
      <c r="H23" s="186">
        <v>29</v>
      </c>
    </row>
    <row r="24" spans="1:8" s="46" customFormat="1" x14ac:dyDescent="0.2">
      <c r="A24" s="183" t="s">
        <v>175</v>
      </c>
      <c r="B24" s="184" t="s">
        <v>177</v>
      </c>
      <c r="C24" s="185" t="s">
        <v>90</v>
      </c>
      <c r="D24" s="183" t="s">
        <v>170</v>
      </c>
      <c r="E24" s="183" t="s">
        <v>170</v>
      </c>
      <c r="F24" s="436" t="s">
        <v>171</v>
      </c>
      <c r="G24" s="186">
        <v>18</v>
      </c>
      <c r="H24" s="186">
        <v>17</v>
      </c>
    </row>
    <row r="25" spans="1:8" s="46" customFormat="1" x14ac:dyDescent="0.2">
      <c r="A25" s="183" t="s">
        <v>175</v>
      </c>
      <c r="B25" s="184" t="s">
        <v>177</v>
      </c>
      <c r="C25" s="185" t="s">
        <v>90</v>
      </c>
      <c r="D25" s="183" t="s">
        <v>170</v>
      </c>
      <c r="E25" s="183" t="s">
        <v>171</v>
      </c>
      <c r="F25" s="436" t="s">
        <v>171</v>
      </c>
      <c r="G25" s="186">
        <v>1</v>
      </c>
      <c r="H25" s="186">
        <v>1</v>
      </c>
    </row>
    <row r="26" spans="1:8" s="46" customFormat="1" x14ac:dyDescent="0.2">
      <c r="A26" s="183" t="s">
        <v>175</v>
      </c>
      <c r="B26" s="184" t="s">
        <v>178</v>
      </c>
      <c r="C26" s="185" t="s">
        <v>89</v>
      </c>
      <c r="D26" s="183" t="s">
        <v>171</v>
      </c>
      <c r="E26" s="183" t="s">
        <v>170</v>
      </c>
      <c r="F26" s="436" t="s">
        <v>171</v>
      </c>
      <c r="G26" s="186">
        <v>4</v>
      </c>
      <c r="H26" s="186">
        <v>5</v>
      </c>
    </row>
    <row r="27" spans="1:8" s="46" customFormat="1" x14ac:dyDescent="0.2">
      <c r="A27" s="183" t="s">
        <v>175</v>
      </c>
      <c r="B27" s="184" t="s">
        <v>178</v>
      </c>
      <c r="C27" s="185" t="s">
        <v>90</v>
      </c>
      <c r="D27" s="183" t="s">
        <v>171</v>
      </c>
      <c r="E27" s="183" t="s">
        <v>170</v>
      </c>
      <c r="F27" s="436" t="s">
        <v>171</v>
      </c>
      <c r="G27" s="186">
        <v>6</v>
      </c>
      <c r="H27" s="186">
        <v>6</v>
      </c>
    </row>
    <row r="28" spans="1:8" s="46" customFormat="1" x14ac:dyDescent="0.2">
      <c r="A28" s="183" t="s">
        <v>175</v>
      </c>
      <c r="B28" s="184" t="s">
        <v>178</v>
      </c>
      <c r="C28" s="185" t="s">
        <v>90</v>
      </c>
      <c r="D28" s="183" t="s">
        <v>171</v>
      </c>
      <c r="E28" s="183" t="s">
        <v>171</v>
      </c>
      <c r="F28" s="436" t="s">
        <v>171</v>
      </c>
      <c r="G28" s="186">
        <v>1</v>
      </c>
      <c r="H28" s="186">
        <v>1</v>
      </c>
    </row>
    <row r="29" spans="1:8" s="46" customFormat="1" x14ac:dyDescent="0.2">
      <c r="A29" s="183"/>
      <c r="B29" s="184"/>
      <c r="C29" s="185"/>
      <c r="D29" s="183"/>
      <c r="E29" s="183"/>
      <c r="F29" s="183"/>
      <c r="G29" s="186"/>
      <c r="H29" s="186"/>
    </row>
    <row r="30" spans="1:8" s="42" customFormat="1" ht="13.5" thickBot="1" x14ac:dyDescent="0.25">
      <c r="A30" s="187"/>
      <c r="B30" s="188"/>
      <c r="C30" s="189"/>
      <c r="D30" s="190"/>
      <c r="E30" s="187"/>
      <c r="F30" s="187"/>
      <c r="G30" s="191"/>
      <c r="H30" s="192"/>
    </row>
    <row r="31" spans="1:8" s="42" customFormat="1" ht="15.75" thickBot="1" x14ac:dyDescent="0.3">
      <c r="A31" s="371" t="s">
        <v>37</v>
      </c>
      <c r="B31" s="371"/>
      <c r="C31" s="371"/>
      <c r="D31" s="371"/>
      <c r="E31" s="371"/>
      <c r="F31" s="313"/>
      <c r="G31" s="193">
        <f>SUM(G4:G30)</f>
        <v>305.75</v>
      </c>
      <c r="H31" s="194">
        <f>SUM(H4:H30)</f>
        <v>303</v>
      </c>
    </row>
    <row r="32" spans="1:8" s="42" customFormat="1" x14ac:dyDescent="0.2"/>
    <row r="33" spans="1:14" s="42" customFormat="1" x14ac:dyDescent="0.2"/>
    <row r="34" spans="1:14" s="42" customFormat="1" x14ac:dyDescent="0.2"/>
    <row r="35" spans="1:14" s="42" customFormat="1" x14ac:dyDescent="0.2">
      <c r="A35" s="45" t="s">
        <v>74</v>
      </c>
    </row>
    <row r="36" spans="1:14" s="46" customFormat="1" ht="38.25" x14ac:dyDescent="0.2">
      <c r="A36" s="261" t="s">
        <v>77</v>
      </c>
      <c r="B36" s="261" t="s">
        <v>30</v>
      </c>
      <c r="C36" s="261" t="s">
        <v>162</v>
      </c>
      <c r="D36" s="261" t="s">
        <v>72</v>
      </c>
      <c r="E36" s="261" t="s">
        <v>73</v>
      </c>
      <c r="F36" s="437" t="s">
        <v>320</v>
      </c>
      <c r="G36" s="261" t="s">
        <v>161</v>
      </c>
      <c r="H36" s="261" t="s">
        <v>76</v>
      </c>
      <c r="K36" s="41"/>
      <c r="L36" s="41"/>
      <c r="M36" s="41"/>
    </row>
    <row r="37" spans="1:14" s="42" customFormat="1" x14ac:dyDescent="0.2">
      <c r="A37" s="262" t="s">
        <v>31</v>
      </c>
      <c r="B37" s="263" t="s">
        <v>169</v>
      </c>
      <c r="C37" s="264" t="s">
        <v>179</v>
      </c>
      <c r="D37" s="265" t="s">
        <v>180</v>
      </c>
      <c r="E37" s="265" t="s">
        <v>180</v>
      </c>
      <c r="F37" s="438" t="s">
        <v>180</v>
      </c>
      <c r="G37" s="266">
        <v>26</v>
      </c>
      <c r="H37" s="266">
        <v>7.47</v>
      </c>
      <c r="I37" s="247"/>
      <c r="J37" s="247"/>
      <c r="K37" s="41"/>
      <c r="L37" s="41"/>
      <c r="M37" s="41"/>
      <c r="N37" s="247"/>
    </row>
    <row r="38" spans="1:14" s="42" customFormat="1" x14ac:dyDescent="0.2">
      <c r="A38" s="262" t="s">
        <v>181</v>
      </c>
      <c r="B38" s="263" t="s">
        <v>172</v>
      </c>
      <c r="C38" s="264" t="s">
        <v>179</v>
      </c>
      <c r="D38" s="265" t="s">
        <v>180</v>
      </c>
      <c r="E38" s="265" t="s">
        <v>180</v>
      </c>
      <c r="F38" s="438" t="s">
        <v>180</v>
      </c>
      <c r="G38" s="266">
        <v>17.5</v>
      </c>
      <c r="H38" s="266">
        <v>5.47</v>
      </c>
      <c r="I38" s="247"/>
      <c r="J38" s="247"/>
      <c r="K38" s="41"/>
      <c r="L38" s="41"/>
      <c r="M38" s="41"/>
      <c r="N38" s="247"/>
    </row>
    <row r="39" spans="1:14" s="178" customFormat="1" x14ac:dyDescent="0.2">
      <c r="A39" s="262" t="s">
        <v>31</v>
      </c>
      <c r="B39" s="263" t="s">
        <v>174</v>
      </c>
      <c r="C39" s="264" t="s">
        <v>179</v>
      </c>
      <c r="D39" s="265" t="s">
        <v>180</v>
      </c>
      <c r="E39" s="265" t="s">
        <v>180</v>
      </c>
      <c r="F39" s="438" t="s">
        <v>180</v>
      </c>
      <c r="G39" s="266">
        <v>19.989999999999998</v>
      </c>
      <c r="H39" s="266">
        <v>6.84</v>
      </c>
      <c r="I39" s="247"/>
      <c r="J39" s="247"/>
      <c r="K39" s="41"/>
      <c r="L39" s="41"/>
      <c r="M39" s="41"/>
      <c r="N39" s="247"/>
    </row>
    <row r="40" spans="1:14" s="42" customFormat="1" x14ac:dyDescent="0.2">
      <c r="A40" s="262" t="s">
        <v>31</v>
      </c>
      <c r="B40" s="263" t="s">
        <v>173</v>
      </c>
      <c r="C40" s="262" t="s">
        <v>89</v>
      </c>
      <c r="D40" s="265" t="s">
        <v>171</v>
      </c>
      <c r="E40" s="265" t="s">
        <v>180</v>
      </c>
      <c r="F40" s="438" t="s">
        <v>180</v>
      </c>
      <c r="G40" s="266">
        <v>20.25</v>
      </c>
      <c r="H40" s="266">
        <v>0</v>
      </c>
      <c r="I40" s="247"/>
      <c r="J40" s="45"/>
      <c r="K40" s="41"/>
      <c r="L40" s="41"/>
      <c r="M40" s="41"/>
      <c r="N40" s="247"/>
    </row>
    <row r="41" spans="1:14" s="42" customFormat="1" x14ac:dyDescent="0.2">
      <c r="A41" s="262" t="s">
        <v>31</v>
      </c>
      <c r="B41" s="263" t="s">
        <v>173</v>
      </c>
      <c r="C41" s="264" t="s">
        <v>90</v>
      </c>
      <c r="D41" s="265" t="s">
        <v>171</v>
      </c>
      <c r="E41" s="265" t="s">
        <v>180</v>
      </c>
      <c r="F41" s="438" t="s">
        <v>180</v>
      </c>
      <c r="G41" s="266">
        <v>20.25</v>
      </c>
      <c r="H41" s="266">
        <v>5</v>
      </c>
      <c r="I41" s="247"/>
      <c r="J41" s="247"/>
      <c r="K41" s="41"/>
      <c r="L41" s="41"/>
      <c r="M41" s="41"/>
      <c r="N41" s="247"/>
    </row>
    <row r="42" spans="1:14" s="42" customFormat="1" x14ac:dyDescent="0.2">
      <c r="A42" s="262"/>
      <c r="B42" s="263"/>
      <c r="C42" s="264"/>
      <c r="D42" s="265"/>
      <c r="E42" s="265"/>
      <c r="F42" s="438"/>
      <c r="G42" s="266"/>
      <c r="H42" s="266"/>
      <c r="I42" s="247"/>
      <c r="J42" s="247"/>
      <c r="K42" s="41"/>
      <c r="L42" s="41"/>
      <c r="M42" s="41"/>
      <c r="N42" s="247"/>
    </row>
    <row r="43" spans="1:14" s="178" customFormat="1" x14ac:dyDescent="0.2">
      <c r="A43" s="262" t="s">
        <v>32</v>
      </c>
      <c r="B43" s="263" t="s">
        <v>176</v>
      </c>
      <c r="C43" s="264" t="s">
        <v>179</v>
      </c>
      <c r="D43" s="265" t="s">
        <v>180</v>
      </c>
      <c r="E43" s="265" t="s">
        <v>180</v>
      </c>
      <c r="F43" s="438" t="s">
        <v>180</v>
      </c>
      <c r="G43" s="266">
        <v>10.5</v>
      </c>
      <c r="H43" s="266">
        <v>3.25</v>
      </c>
      <c r="I43" s="247"/>
      <c r="J43" s="247"/>
      <c r="K43" s="41"/>
      <c r="L43" s="41"/>
      <c r="M43" s="41"/>
      <c r="N43" s="247"/>
    </row>
    <row r="44" spans="1:14" s="178" customFormat="1" x14ac:dyDescent="0.2">
      <c r="A44" s="262" t="s">
        <v>32</v>
      </c>
      <c r="B44" s="263" t="s">
        <v>177</v>
      </c>
      <c r="C44" s="267" t="s">
        <v>179</v>
      </c>
      <c r="D44" s="265" t="s">
        <v>180</v>
      </c>
      <c r="E44" s="265" t="s">
        <v>180</v>
      </c>
      <c r="F44" s="438" t="s">
        <v>180</v>
      </c>
      <c r="G44" s="266">
        <v>25.81</v>
      </c>
      <c r="H44" s="266">
        <v>6.94</v>
      </c>
      <c r="I44" s="247"/>
      <c r="J44" s="247"/>
      <c r="K44" s="41"/>
      <c r="L44" s="41"/>
      <c r="M44" s="41"/>
      <c r="N44" s="247"/>
    </row>
    <row r="45" spans="1:14" s="42" customFormat="1" x14ac:dyDescent="0.2">
      <c r="A45" s="262" t="s">
        <v>32</v>
      </c>
      <c r="B45" s="263" t="s">
        <v>178</v>
      </c>
      <c r="C45" s="267" t="s">
        <v>179</v>
      </c>
      <c r="D45" s="265" t="s">
        <v>171</v>
      </c>
      <c r="E45" s="265" t="s">
        <v>180</v>
      </c>
      <c r="F45" s="438" t="s">
        <v>180</v>
      </c>
      <c r="G45" s="266">
        <v>23.91</v>
      </c>
      <c r="H45" s="266">
        <v>5.38</v>
      </c>
      <c r="I45" s="247"/>
      <c r="J45" s="247"/>
      <c r="K45" s="41"/>
      <c r="L45" s="41"/>
      <c r="M45" s="41"/>
      <c r="N45" s="247"/>
    </row>
    <row r="46" spans="1:14" s="42" customFormat="1" x14ac:dyDescent="0.2">
      <c r="A46" s="262"/>
      <c r="B46" s="263"/>
      <c r="C46" s="267"/>
      <c r="D46" s="265"/>
      <c r="E46" s="265"/>
      <c r="F46" s="438"/>
      <c r="G46" s="266"/>
      <c r="H46" s="266"/>
      <c r="I46" s="247"/>
      <c r="J46" s="247"/>
      <c r="K46" s="41"/>
      <c r="L46" s="41"/>
      <c r="M46" s="41"/>
      <c r="N46" s="247"/>
    </row>
    <row r="47" spans="1:14" s="42" customFormat="1" x14ac:dyDescent="0.2">
      <c r="A47" s="262"/>
      <c r="B47" s="263"/>
      <c r="C47" s="267"/>
      <c r="D47" s="265"/>
      <c r="E47" s="265"/>
      <c r="F47" s="438"/>
      <c r="G47" s="266"/>
      <c r="H47" s="266"/>
      <c r="I47" s="247"/>
      <c r="J47" s="247"/>
      <c r="K47" s="41"/>
      <c r="L47" s="41"/>
      <c r="M47" s="41"/>
      <c r="N47" s="247"/>
    </row>
    <row r="48" spans="1:14" s="178" customFormat="1" x14ac:dyDescent="0.2">
      <c r="A48" s="262"/>
      <c r="B48" s="263"/>
      <c r="C48" s="267"/>
      <c r="D48" s="265"/>
      <c r="E48" s="265"/>
      <c r="F48" s="438"/>
      <c r="G48" s="266"/>
      <c r="H48" s="266"/>
      <c r="I48" s="247"/>
      <c r="J48" s="247"/>
      <c r="K48" s="41"/>
      <c r="L48" s="41"/>
      <c r="M48" s="41"/>
      <c r="N48" s="247"/>
    </row>
    <row r="49" spans="1:13" s="178" customFormat="1" x14ac:dyDescent="0.2">
      <c r="A49" s="247"/>
      <c r="B49" s="247"/>
      <c r="C49" s="247"/>
      <c r="D49" s="247"/>
      <c r="E49" s="247"/>
      <c r="F49" s="247"/>
      <c r="G49" s="247"/>
      <c r="H49" s="247"/>
      <c r="I49" s="247"/>
      <c r="J49" s="41"/>
      <c r="K49" s="41"/>
      <c r="L49" s="41"/>
      <c r="M49" s="247"/>
    </row>
    <row r="50" spans="1:13" s="178" customFormat="1" x14ac:dyDescent="0.2">
      <c r="A50" s="247"/>
      <c r="B50" s="247"/>
      <c r="C50" s="247"/>
      <c r="D50" s="247"/>
      <c r="E50" s="247"/>
      <c r="F50" s="247"/>
      <c r="G50" s="247"/>
      <c r="H50" s="247"/>
      <c r="I50" s="247"/>
      <c r="J50" s="41"/>
      <c r="K50" s="41"/>
      <c r="L50" s="41"/>
      <c r="M50" s="247"/>
    </row>
    <row r="51" spans="1:13" s="42" customFormat="1" x14ac:dyDescent="0.2">
      <c r="A51" s="247"/>
      <c r="B51" s="247"/>
      <c r="C51" s="247"/>
      <c r="D51" s="247"/>
      <c r="E51" s="247"/>
      <c r="F51" s="247"/>
      <c r="G51" s="247"/>
      <c r="H51" s="247"/>
      <c r="I51" s="247"/>
      <c r="J51" s="41"/>
      <c r="K51" s="41"/>
      <c r="L51" s="41"/>
      <c r="M51" s="247"/>
    </row>
    <row r="52" spans="1:13" s="42" customFormat="1" x14ac:dyDescent="0.2">
      <c r="A52" s="247" t="s">
        <v>84</v>
      </c>
      <c r="B52" s="247"/>
      <c r="C52" s="247"/>
      <c r="D52" s="247"/>
      <c r="E52" s="247"/>
      <c r="F52" s="247"/>
      <c r="G52" s="247"/>
      <c r="H52" s="247"/>
      <c r="I52" s="247"/>
      <c r="J52" s="41"/>
      <c r="K52" s="41"/>
      <c r="L52" s="41"/>
      <c r="M52" s="247"/>
    </row>
    <row r="53" spans="1:13" s="42" customFormat="1" x14ac:dyDescent="0.2">
      <c r="A53"/>
      <c r="B53"/>
      <c r="C53"/>
      <c r="D53"/>
      <c r="E53"/>
      <c r="F53"/>
      <c r="G53"/>
    </row>
    <row r="54" spans="1:13" s="42" customFormat="1" x14ac:dyDescent="0.2">
      <c r="A54"/>
      <c r="B54"/>
      <c r="C54"/>
      <c r="D54"/>
      <c r="E54"/>
      <c r="F54"/>
      <c r="G54"/>
    </row>
    <row r="55" spans="1:13" s="42" customFormat="1" x14ac:dyDescent="0.2">
      <c r="A55" s="34"/>
      <c r="B55"/>
      <c r="C55"/>
      <c r="D55"/>
      <c r="E55"/>
      <c r="F55"/>
      <c r="G55"/>
    </row>
  </sheetData>
  <autoFilter ref="A3:H28"/>
  <mergeCells count="1">
    <mergeCell ref="A31:E31"/>
  </mergeCells>
  <phoneticPr fontId="1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3"/>
  <sheetViews>
    <sheetView workbookViewId="0">
      <selection activeCell="G23" sqref="G23:H23"/>
    </sheetView>
  </sheetViews>
  <sheetFormatPr defaultRowHeight="12.75" x14ac:dyDescent="0.2"/>
  <cols>
    <col min="1" max="1" width="13.140625" style="7" customWidth="1"/>
    <col min="2" max="2" width="11.85546875" style="38" customWidth="1"/>
    <col min="3" max="5" width="9.140625" style="38"/>
    <col min="6" max="6" width="9.140625" style="35"/>
    <col min="7" max="7" width="9.140625" style="38"/>
    <col min="8" max="8" width="11.5703125" style="38" customWidth="1"/>
    <col min="9" max="9" width="17.7109375" style="34" customWidth="1"/>
    <col min="10" max="10" width="12.85546875" style="38" customWidth="1"/>
    <col min="11" max="11" width="14" style="127" customWidth="1"/>
    <col min="12" max="12" width="15.140625" style="38" customWidth="1"/>
    <col min="13" max="13" width="15.140625" customWidth="1"/>
    <col min="14" max="14" width="15.28515625" style="12" customWidth="1"/>
  </cols>
  <sheetData>
    <row r="1" spans="1:25" ht="13.5" customHeight="1" x14ac:dyDescent="0.25">
      <c r="A1" s="129" t="s">
        <v>63</v>
      </c>
      <c r="B1" s="129"/>
      <c r="C1" s="129"/>
      <c r="D1" s="129"/>
      <c r="E1" s="129"/>
      <c r="F1" s="129"/>
      <c r="G1" s="129"/>
      <c r="H1" s="129"/>
    </row>
    <row r="2" spans="1:25" ht="11.85" customHeight="1" thickBot="1" x14ac:dyDescent="0.25"/>
    <row r="3" spans="1:25" s="42" customFormat="1" ht="13.5" thickBot="1" x14ac:dyDescent="0.25">
      <c r="A3" s="375" t="s">
        <v>64</v>
      </c>
      <c r="B3" s="375"/>
      <c r="C3" s="375"/>
      <c r="D3" s="375"/>
      <c r="E3" s="375"/>
      <c r="F3" s="375"/>
      <c r="G3" s="375"/>
      <c r="H3" s="375"/>
      <c r="I3" s="375"/>
      <c r="J3" s="375"/>
      <c r="K3" s="375"/>
      <c r="L3" s="375"/>
      <c r="M3" s="375"/>
      <c r="N3" s="375"/>
    </row>
    <row r="4" spans="1:25" s="42" customFormat="1" ht="13.5" thickBot="1" x14ac:dyDescent="0.25">
      <c r="A4" s="68" t="s">
        <v>18</v>
      </c>
      <c r="B4" s="69" t="s">
        <v>19</v>
      </c>
      <c r="C4" s="69" t="s">
        <v>20</v>
      </c>
      <c r="D4" s="69" t="s">
        <v>21</v>
      </c>
      <c r="E4" s="69" t="s">
        <v>22</v>
      </c>
      <c r="F4" s="69" t="s">
        <v>23</v>
      </c>
      <c r="G4" s="69" t="s">
        <v>24</v>
      </c>
      <c r="H4" s="69" t="s">
        <v>25</v>
      </c>
      <c r="I4" s="69" t="s">
        <v>26</v>
      </c>
      <c r="J4" s="69" t="s">
        <v>27</v>
      </c>
      <c r="K4" s="69" t="s">
        <v>69</v>
      </c>
      <c r="L4" s="69" t="s">
        <v>88</v>
      </c>
      <c r="M4" s="69" t="s">
        <v>107</v>
      </c>
      <c r="N4" s="69" t="s">
        <v>112</v>
      </c>
    </row>
    <row r="5" spans="1:25" s="42" customFormat="1" ht="64.5" thickBot="1" x14ac:dyDescent="0.25">
      <c r="A5" s="64" t="s">
        <v>33</v>
      </c>
      <c r="B5" s="64" t="s">
        <v>28</v>
      </c>
      <c r="C5" s="70" t="s">
        <v>29</v>
      </c>
      <c r="D5" s="70" t="s">
        <v>110</v>
      </c>
      <c r="E5" s="70" t="s">
        <v>30</v>
      </c>
      <c r="F5" s="246" t="s">
        <v>262</v>
      </c>
      <c r="G5" s="70" t="s">
        <v>76</v>
      </c>
      <c r="H5" s="71" t="s">
        <v>111</v>
      </c>
      <c r="I5" s="243" t="s">
        <v>115</v>
      </c>
      <c r="J5" s="70" t="s">
        <v>116</v>
      </c>
      <c r="K5" s="243" t="s">
        <v>277</v>
      </c>
      <c r="L5" s="64" t="s">
        <v>117</v>
      </c>
      <c r="M5" s="72" t="s">
        <v>106</v>
      </c>
      <c r="N5" s="73" t="s">
        <v>118</v>
      </c>
      <c r="O5" s="48"/>
      <c r="P5" s="126"/>
      <c r="Q5" s="41"/>
      <c r="R5"/>
      <c r="S5"/>
      <c r="T5"/>
      <c r="U5"/>
      <c r="V5"/>
      <c r="W5"/>
    </row>
    <row r="6" spans="1:25" s="42" customFormat="1" ht="13.5" thickBot="1" x14ac:dyDescent="0.25">
      <c r="A6" s="268">
        <v>1</v>
      </c>
      <c r="B6" s="74" t="s">
        <v>31</v>
      </c>
      <c r="C6" s="75">
        <v>26</v>
      </c>
      <c r="D6" s="75">
        <v>4.51</v>
      </c>
      <c r="E6" s="195" t="s">
        <v>169</v>
      </c>
      <c r="F6" s="195" t="s">
        <v>89</v>
      </c>
      <c r="G6" s="142">
        <v>7.47</v>
      </c>
      <c r="H6" s="75">
        <v>9.25</v>
      </c>
      <c r="I6" s="269">
        <v>0</v>
      </c>
      <c r="J6" s="75">
        <f>C6+D6-G6-H6-I6</f>
        <v>13.79</v>
      </c>
      <c r="K6" s="81">
        <v>14.85</v>
      </c>
      <c r="L6" s="75">
        <f>MIN(J6:K6)</f>
        <v>13.79</v>
      </c>
      <c r="M6" s="142"/>
      <c r="N6" s="76">
        <f>SUM(I6,L6:M6)</f>
        <v>13.79</v>
      </c>
      <c r="O6" s="48"/>
      <c r="Q6" s="50"/>
    </row>
    <row r="7" spans="1:25" s="42" customFormat="1" ht="13.5" thickBot="1" x14ac:dyDescent="0.25">
      <c r="A7" s="270"/>
      <c r="B7" s="77"/>
      <c r="C7" s="75">
        <v>17.5</v>
      </c>
      <c r="D7" s="75">
        <v>6.5</v>
      </c>
      <c r="E7" s="195" t="s">
        <v>172</v>
      </c>
      <c r="F7" s="195" t="s">
        <v>89</v>
      </c>
      <c r="G7" s="142">
        <v>5.47</v>
      </c>
      <c r="H7" s="75">
        <v>9.25</v>
      </c>
      <c r="I7" s="269">
        <v>0</v>
      </c>
      <c r="J7" s="75">
        <f>C7+D7-G7-H7-I7</f>
        <v>9.2800000000000011</v>
      </c>
      <c r="K7" s="81">
        <v>14.85</v>
      </c>
      <c r="L7" s="75">
        <f>MIN(J7:K7)</f>
        <v>9.2800000000000011</v>
      </c>
      <c r="M7" s="142"/>
      <c r="N7" s="76">
        <f>SUM(I7,L7:M7)</f>
        <v>9.2800000000000011</v>
      </c>
      <c r="O7" s="48"/>
    </row>
    <row r="8" spans="1:25" s="42" customFormat="1" ht="13.5" thickBot="1" x14ac:dyDescent="0.25">
      <c r="A8" s="270"/>
      <c r="B8" s="78"/>
      <c r="C8" s="79"/>
      <c r="D8" s="79"/>
      <c r="E8" s="196"/>
      <c r="F8" s="196"/>
      <c r="G8" s="143"/>
      <c r="H8" s="79"/>
      <c r="I8" s="79"/>
      <c r="J8" s="79"/>
      <c r="K8" s="122"/>
      <c r="L8" s="79"/>
      <c r="M8" s="143"/>
      <c r="N8" s="80"/>
      <c r="O8" s="48"/>
      <c r="P8" s="136"/>
      <c r="R8" s="51"/>
      <c r="S8" s="51"/>
      <c r="T8" s="51"/>
      <c r="U8" s="51"/>
      <c r="V8" s="51"/>
      <c r="W8" s="51"/>
      <c r="X8" s="51"/>
      <c r="Y8" s="51"/>
    </row>
    <row r="9" spans="1:25" s="42" customFormat="1" ht="13.5" thickBot="1" x14ac:dyDescent="0.25">
      <c r="A9" s="200">
        <v>2</v>
      </c>
      <c r="B9" s="74" t="s">
        <v>31</v>
      </c>
      <c r="C9" s="75">
        <v>26</v>
      </c>
      <c r="D9" s="75">
        <v>4.51</v>
      </c>
      <c r="E9" s="195" t="s">
        <v>169</v>
      </c>
      <c r="F9" s="195" t="s">
        <v>90</v>
      </c>
      <c r="G9" s="142">
        <v>7.47</v>
      </c>
      <c r="H9" s="271">
        <v>0</v>
      </c>
      <c r="I9" s="75">
        <v>9.25</v>
      </c>
      <c r="J9" s="75">
        <f>C9+D9-G9-H9-I9</f>
        <v>13.79</v>
      </c>
      <c r="K9" s="81">
        <v>14.85</v>
      </c>
      <c r="L9" s="75">
        <f>MIN(J9:K9)</f>
        <v>13.79</v>
      </c>
      <c r="M9" s="142"/>
      <c r="N9" s="76">
        <f>SUM(I9,L9:M9)</f>
        <v>23.04</v>
      </c>
      <c r="O9" s="48"/>
      <c r="P9" s="136"/>
      <c r="R9" s="51"/>
      <c r="S9" s="51"/>
      <c r="T9" s="51"/>
      <c r="U9" s="51"/>
      <c r="V9" s="51"/>
      <c r="W9" s="51"/>
      <c r="X9" s="51"/>
      <c r="Y9" s="51"/>
    </row>
    <row r="10" spans="1:25" s="54" customFormat="1" ht="13.5" thickBot="1" x14ac:dyDescent="0.25">
      <c r="A10" s="58"/>
      <c r="B10" s="52"/>
      <c r="C10" s="81">
        <v>17.5</v>
      </c>
      <c r="D10" s="81">
        <v>6.5</v>
      </c>
      <c r="E10" s="197" t="s">
        <v>172</v>
      </c>
      <c r="F10" s="197" t="s">
        <v>90</v>
      </c>
      <c r="G10" s="144">
        <v>5.47</v>
      </c>
      <c r="H10" s="272">
        <v>0</v>
      </c>
      <c r="I10" s="75">
        <v>9.25</v>
      </c>
      <c r="J10" s="75">
        <f>C10+D10-G10-H10-I10</f>
        <v>9.2800000000000011</v>
      </c>
      <c r="K10" s="81">
        <v>14.85</v>
      </c>
      <c r="L10" s="75">
        <f>MIN(J10:K10)</f>
        <v>9.2800000000000011</v>
      </c>
      <c r="M10" s="142"/>
      <c r="N10" s="76">
        <f>SUM(I10,L10:M10)</f>
        <v>18.53</v>
      </c>
      <c r="O10" s="53"/>
      <c r="Q10" s="51"/>
      <c r="R10" s="51"/>
      <c r="S10" s="51"/>
      <c r="T10" s="51"/>
      <c r="U10" s="51"/>
      <c r="V10" s="51"/>
      <c r="W10" s="51"/>
      <c r="X10" s="51"/>
      <c r="Y10" s="51"/>
    </row>
    <row r="11" spans="1:25" s="42" customFormat="1" ht="23.1" customHeight="1" thickBot="1" x14ac:dyDescent="0.25">
      <c r="A11" s="273"/>
      <c r="B11" s="78"/>
      <c r="C11" s="79"/>
      <c r="D11" s="79"/>
      <c r="E11" s="198"/>
      <c r="F11" s="198"/>
      <c r="G11" s="143"/>
      <c r="H11" s="79"/>
      <c r="I11" s="79"/>
      <c r="J11" s="79"/>
      <c r="K11" s="122"/>
      <c r="L11" s="122"/>
      <c r="M11" s="143"/>
      <c r="N11" s="80"/>
      <c r="O11" s="48"/>
      <c r="Q11" s="51"/>
      <c r="R11" s="51"/>
      <c r="S11" s="51"/>
      <c r="T11" s="51"/>
      <c r="U11" s="51"/>
      <c r="V11" s="51"/>
      <c r="W11" s="51"/>
      <c r="X11" s="51"/>
      <c r="Y11" s="51"/>
    </row>
    <row r="12" spans="1:25" s="42" customFormat="1" ht="13.5" thickBot="1" x14ac:dyDescent="0.25">
      <c r="A12" s="274">
        <v>3</v>
      </c>
      <c r="B12" s="74" t="s">
        <v>32</v>
      </c>
      <c r="C12" s="75">
        <v>10.5</v>
      </c>
      <c r="D12" s="75">
        <v>4.9000000000000004</v>
      </c>
      <c r="E12" s="195" t="s">
        <v>176</v>
      </c>
      <c r="F12" s="195" t="s">
        <v>89</v>
      </c>
      <c r="G12" s="142">
        <v>3.25</v>
      </c>
      <c r="H12" s="75">
        <v>9.25</v>
      </c>
      <c r="I12" s="269">
        <v>0</v>
      </c>
      <c r="J12" s="75">
        <f>C12+D12-G12-H12-I12</f>
        <v>2.9000000000000004</v>
      </c>
      <c r="K12" s="81">
        <v>14.85</v>
      </c>
      <c r="L12" s="81">
        <f>MIN(J12:K12)</f>
        <v>2.9000000000000004</v>
      </c>
      <c r="M12" s="142"/>
      <c r="N12" s="76">
        <f>SUM(I12,L12:M12)</f>
        <v>2.9000000000000004</v>
      </c>
      <c r="O12" s="48"/>
    </row>
    <row r="13" spans="1:25" s="42" customFormat="1" ht="13.5" thickBot="1" x14ac:dyDescent="0.25">
      <c r="A13" s="201"/>
      <c r="B13" s="77"/>
      <c r="C13" s="138">
        <v>25.81</v>
      </c>
      <c r="D13" s="138">
        <v>4.51</v>
      </c>
      <c r="E13" s="199" t="s">
        <v>177</v>
      </c>
      <c r="F13" s="198" t="s">
        <v>89</v>
      </c>
      <c r="G13" s="140">
        <v>6.94</v>
      </c>
      <c r="H13" s="75">
        <v>9.25</v>
      </c>
      <c r="I13" s="275">
        <v>0</v>
      </c>
      <c r="J13" s="75">
        <f>C13+D13-G13-H13-I13</f>
        <v>14.129999999999999</v>
      </c>
      <c r="K13" s="81">
        <v>14.85</v>
      </c>
      <c r="L13" s="81">
        <f>MIN(J13:K13)</f>
        <v>14.129999999999999</v>
      </c>
      <c r="M13" s="138">
        <v>0.34</v>
      </c>
      <c r="N13" s="120">
        <f>SUM(I13,L13:M13)</f>
        <v>14.469999999999999</v>
      </c>
      <c r="O13" s="48"/>
    </row>
    <row r="14" spans="1:25" s="42" customFormat="1" ht="13.5" thickBot="1" x14ac:dyDescent="0.25">
      <c r="A14" s="200"/>
      <c r="B14" s="82"/>
      <c r="C14" s="249"/>
      <c r="D14" s="249"/>
      <c r="E14" s="200"/>
      <c r="F14" s="200"/>
      <c r="G14" s="135"/>
      <c r="H14" s="249"/>
      <c r="I14" s="249"/>
      <c r="J14" s="56"/>
      <c r="K14" s="249"/>
      <c r="L14" s="249"/>
      <c r="M14" s="135"/>
      <c r="N14" s="53"/>
      <c r="O14" s="48"/>
    </row>
    <row r="15" spans="1:25" s="42" customFormat="1" ht="13.5" thickBot="1" x14ac:dyDescent="0.25">
      <c r="A15" s="274">
        <v>4</v>
      </c>
      <c r="B15" s="276" t="s">
        <v>32</v>
      </c>
      <c r="C15" s="139">
        <v>10.5</v>
      </c>
      <c r="D15" s="140">
        <v>4.9000000000000004</v>
      </c>
      <c r="E15" s="199" t="s">
        <v>176</v>
      </c>
      <c r="F15" s="198" t="s">
        <v>90</v>
      </c>
      <c r="G15" s="140">
        <v>3.25</v>
      </c>
      <c r="H15" s="272">
        <v>0</v>
      </c>
      <c r="I15" s="277">
        <v>9.25</v>
      </c>
      <c r="J15" s="75">
        <f>C15+D15-G15-H15-I15</f>
        <v>2.9000000000000004</v>
      </c>
      <c r="K15" s="81">
        <v>14.85</v>
      </c>
      <c r="L15" s="81">
        <f>MIN(J15:K15)</f>
        <v>2.9000000000000004</v>
      </c>
      <c r="M15" s="202"/>
      <c r="N15" s="120">
        <f>SUM(I15,L15:M15)</f>
        <v>12.15</v>
      </c>
      <c r="O15" s="48"/>
    </row>
    <row r="16" spans="1:25" s="42" customFormat="1" ht="13.5" customHeight="1" thickBot="1" x14ac:dyDescent="0.25">
      <c r="A16" s="77"/>
      <c r="B16" s="52"/>
      <c r="C16" s="141">
        <v>25.81</v>
      </c>
      <c r="D16" s="140">
        <v>4.51</v>
      </c>
      <c r="E16" s="201" t="s">
        <v>177</v>
      </c>
      <c r="F16" s="278" t="s">
        <v>90</v>
      </c>
      <c r="G16" s="145">
        <v>6.94</v>
      </c>
      <c r="H16" s="271">
        <v>0</v>
      </c>
      <c r="I16" s="279">
        <v>9.25</v>
      </c>
      <c r="J16" s="75">
        <f>C16+D16-G16-H16-I16</f>
        <v>14.129999999999999</v>
      </c>
      <c r="K16" s="81">
        <v>14.85</v>
      </c>
      <c r="L16" s="81">
        <f>MIN(J16:K16)</f>
        <v>14.129999999999999</v>
      </c>
      <c r="M16" s="203">
        <v>0.34</v>
      </c>
      <c r="N16" s="76">
        <f>SUM(I16,L16:M16)</f>
        <v>23.72</v>
      </c>
      <c r="O16" s="48"/>
    </row>
    <row r="17" spans="1:19" s="127" customFormat="1" ht="13.5" customHeight="1" x14ac:dyDescent="0.2">
      <c r="A17" s="248"/>
      <c r="B17" s="249"/>
      <c r="C17" s="249"/>
      <c r="D17" s="249"/>
      <c r="E17" s="249"/>
      <c r="F17" s="200"/>
      <c r="G17" s="249"/>
      <c r="H17" s="249"/>
      <c r="I17" s="280"/>
      <c r="J17" s="133"/>
      <c r="K17" s="133"/>
      <c r="L17" s="133"/>
      <c r="M17" s="249"/>
      <c r="N17" s="134"/>
      <c r="O17" s="48"/>
    </row>
    <row r="18" spans="1:19" s="42" customFormat="1" ht="13.5" thickBot="1" x14ac:dyDescent="0.25">
      <c r="A18" s="46"/>
      <c r="B18" s="247"/>
      <c r="C18" s="247"/>
      <c r="D18" s="247"/>
      <c r="E18" s="247"/>
      <c r="F18" s="273"/>
      <c r="G18" s="247"/>
      <c r="H18" s="247"/>
      <c r="I18" s="247"/>
      <c r="J18" s="247"/>
      <c r="K18" s="247"/>
      <c r="L18" s="247"/>
      <c r="M18" s="247"/>
      <c r="N18" s="48"/>
      <c r="O18" s="48"/>
    </row>
    <row r="19" spans="1:19" s="46" customFormat="1" ht="15.75" thickBot="1" x14ac:dyDescent="0.3">
      <c r="A19" s="375" t="s">
        <v>86</v>
      </c>
      <c r="B19" s="375"/>
      <c r="C19" s="375"/>
      <c r="D19" s="375"/>
      <c r="E19" s="375"/>
      <c r="F19" s="375"/>
      <c r="G19" s="375"/>
      <c r="H19" s="375"/>
      <c r="I19" s="375"/>
      <c r="J19" s="375"/>
      <c r="K19" s="375"/>
      <c r="L19" s="375"/>
      <c r="M19" s="375"/>
      <c r="N19" s="375"/>
      <c r="O19" s="130"/>
      <c r="P19" s="373"/>
      <c r="Q19" s="373"/>
      <c r="R19" s="60"/>
    </row>
    <row r="20" spans="1:19" s="42" customFormat="1" ht="13.5" thickBot="1" x14ac:dyDescent="0.25">
      <c r="A20" s="68" t="s">
        <v>18</v>
      </c>
      <c r="B20" s="69" t="s">
        <v>19</v>
      </c>
      <c r="C20" s="69" t="s">
        <v>20</v>
      </c>
      <c r="D20" s="69" t="s">
        <v>21</v>
      </c>
      <c r="E20" s="69" t="s">
        <v>22</v>
      </c>
      <c r="F20" s="69" t="s">
        <v>23</v>
      </c>
      <c r="G20" s="69" t="s">
        <v>24</v>
      </c>
      <c r="H20" s="69" t="s">
        <v>25</v>
      </c>
      <c r="I20" s="69" t="s">
        <v>26</v>
      </c>
      <c r="J20" s="69" t="s">
        <v>27</v>
      </c>
      <c r="K20" s="69" t="s">
        <v>69</v>
      </c>
      <c r="L20" s="69" t="s">
        <v>88</v>
      </c>
      <c r="M20" s="69" t="s">
        <v>107</v>
      </c>
      <c r="N20" s="69" t="s">
        <v>112</v>
      </c>
    </row>
    <row r="21" spans="1:19" s="46" customFormat="1" ht="72" customHeight="1" thickBot="1" x14ac:dyDescent="0.25">
      <c r="A21" s="64" t="s">
        <v>33</v>
      </c>
      <c r="B21" s="64" t="s">
        <v>28</v>
      </c>
      <c r="C21" s="70" t="s">
        <v>29</v>
      </c>
      <c r="D21" s="70" t="s">
        <v>110</v>
      </c>
      <c r="E21" s="70" t="s">
        <v>30</v>
      </c>
      <c r="F21" s="246" t="s">
        <v>262</v>
      </c>
      <c r="G21" s="246" t="s">
        <v>265</v>
      </c>
      <c r="H21" s="71" t="s">
        <v>111</v>
      </c>
      <c r="I21" s="243" t="s">
        <v>115</v>
      </c>
      <c r="J21" s="70" t="s">
        <v>116</v>
      </c>
      <c r="K21" s="243" t="s">
        <v>277</v>
      </c>
      <c r="L21" s="64" t="s">
        <v>117</v>
      </c>
      <c r="M21" s="72" t="s">
        <v>106</v>
      </c>
      <c r="N21" s="73" t="s">
        <v>118</v>
      </c>
      <c r="P21"/>
      <c r="Q21"/>
      <c r="R21"/>
      <c r="S21"/>
    </row>
    <row r="22" spans="1:19" s="42" customFormat="1" ht="13.5" thickBot="1" x14ac:dyDescent="0.25">
      <c r="A22" s="268">
        <v>1.1000000000000001</v>
      </c>
      <c r="B22" s="74" t="s">
        <v>31</v>
      </c>
      <c r="C22" s="142">
        <v>20.25</v>
      </c>
      <c r="D22" s="142">
        <v>6.5</v>
      </c>
      <c r="E22" s="195" t="s">
        <v>173</v>
      </c>
      <c r="F22" s="195" t="s">
        <v>89</v>
      </c>
      <c r="G22" s="142">
        <v>0</v>
      </c>
      <c r="H22" s="75">
        <v>26.75</v>
      </c>
      <c r="I22" s="269">
        <v>0</v>
      </c>
      <c r="J22" s="75">
        <f>C22+D22-G22-H22-I22</f>
        <v>0</v>
      </c>
      <c r="K22" s="81">
        <v>14.85</v>
      </c>
      <c r="L22" s="81">
        <f>MIN(J22:K22)</f>
        <v>0</v>
      </c>
      <c r="M22" s="75"/>
      <c r="N22" s="120">
        <f t="shared" ref="N22:N23" si="0">SUM(I22,L22:M22)</f>
        <v>0</v>
      </c>
      <c r="O22" s="46"/>
      <c r="P22"/>
      <c r="Q22"/>
      <c r="R22"/>
      <c r="S22"/>
    </row>
    <row r="23" spans="1:19" s="42" customFormat="1" ht="13.5" thickBot="1" x14ac:dyDescent="0.25">
      <c r="A23" s="270"/>
      <c r="B23" s="77"/>
      <c r="C23" s="142">
        <v>19.989999999999998</v>
      </c>
      <c r="D23" s="142">
        <v>4.9000000000000004</v>
      </c>
      <c r="E23" s="195" t="s">
        <v>174</v>
      </c>
      <c r="F23" s="195" t="s">
        <v>89</v>
      </c>
      <c r="G23" s="142">
        <v>6.84</v>
      </c>
      <c r="H23" s="75">
        <v>18.05</v>
      </c>
      <c r="I23" s="269">
        <v>0</v>
      </c>
      <c r="J23" s="75">
        <f>C23+D23-G23-H23-I23</f>
        <v>0</v>
      </c>
      <c r="K23" s="81">
        <v>14.85</v>
      </c>
      <c r="L23" s="81">
        <f>MIN(J23:K23)</f>
        <v>0</v>
      </c>
      <c r="M23" s="75"/>
      <c r="N23" s="120">
        <f t="shared" si="0"/>
        <v>0</v>
      </c>
      <c r="O23" s="46"/>
      <c r="P23"/>
      <c r="Q23"/>
      <c r="R23"/>
      <c r="S23"/>
    </row>
    <row r="24" spans="1:19" s="42" customFormat="1" ht="13.5" thickBot="1" x14ac:dyDescent="0.25">
      <c r="A24" s="270"/>
      <c r="B24" s="78"/>
      <c r="C24" s="143"/>
      <c r="D24" s="143"/>
      <c r="E24" s="196"/>
      <c r="F24" s="196"/>
      <c r="G24" s="143"/>
      <c r="H24" s="79"/>
      <c r="I24" s="79"/>
      <c r="J24" s="79"/>
      <c r="K24" s="122"/>
      <c r="L24" s="122"/>
      <c r="M24" s="79"/>
      <c r="N24" s="80"/>
      <c r="O24" s="59"/>
      <c r="P24"/>
      <c r="Q24"/>
      <c r="R24"/>
      <c r="S24"/>
    </row>
    <row r="25" spans="1:19" s="42" customFormat="1" ht="13.5" thickBot="1" x14ac:dyDescent="0.25">
      <c r="A25" s="200">
        <v>2.1</v>
      </c>
      <c r="B25" s="74" t="s">
        <v>31</v>
      </c>
      <c r="C25" s="142">
        <v>20.25</v>
      </c>
      <c r="D25" s="142">
        <v>6.5</v>
      </c>
      <c r="E25" s="195" t="s">
        <v>173</v>
      </c>
      <c r="F25" s="195" t="s">
        <v>90</v>
      </c>
      <c r="G25" s="142">
        <v>5</v>
      </c>
      <c r="H25" s="269">
        <v>0</v>
      </c>
      <c r="I25" s="75">
        <v>21.75</v>
      </c>
      <c r="J25" s="75">
        <f>C25+D25-G25-H25-I25</f>
        <v>0</v>
      </c>
      <c r="K25" s="81">
        <v>14.85</v>
      </c>
      <c r="L25" s="81">
        <f>MIN(J25:K25)</f>
        <v>0</v>
      </c>
      <c r="M25" s="75"/>
      <c r="N25" s="120">
        <f t="shared" ref="N25:N26" si="1">SUM(I25,L25:M25)</f>
        <v>21.75</v>
      </c>
      <c r="O25" s="61"/>
      <c r="P25"/>
      <c r="Q25"/>
      <c r="R25"/>
      <c r="S25"/>
    </row>
    <row r="26" spans="1:19" s="42" customFormat="1" ht="13.5" thickBot="1" x14ac:dyDescent="0.25">
      <c r="A26" s="58"/>
      <c r="B26" s="52"/>
      <c r="C26" s="144">
        <v>19.989999999999998</v>
      </c>
      <c r="D26" s="144">
        <v>4.9000000000000004</v>
      </c>
      <c r="E26" s="197" t="s">
        <v>174</v>
      </c>
      <c r="F26" s="197" t="s">
        <v>90</v>
      </c>
      <c r="G26" s="144">
        <v>6.84</v>
      </c>
      <c r="H26" s="269">
        <v>0</v>
      </c>
      <c r="I26" s="75">
        <v>18.05</v>
      </c>
      <c r="J26" s="75">
        <f>C26+D26-G26-H26-I26</f>
        <v>0</v>
      </c>
      <c r="K26" s="81">
        <v>14.85</v>
      </c>
      <c r="L26" s="81">
        <f>MIN(J26:K26)</f>
        <v>0</v>
      </c>
      <c r="M26" s="75"/>
      <c r="N26" s="120">
        <f t="shared" si="1"/>
        <v>18.05</v>
      </c>
      <c r="P26"/>
      <c r="Q26"/>
      <c r="R26"/>
      <c r="S26"/>
    </row>
    <row r="27" spans="1:19" s="42" customFormat="1" ht="23.1" customHeight="1" thickBot="1" x14ac:dyDescent="0.25">
      <c r="A27" s="273"/>
      <c r="B27" s="78"/>
      <c r="C27" s="143"/>
      <c r="D27" s="143"/>
      <c r="E27" s="198"/>
      <c r="F27" s="198"/>
      <c r="G27" s="143"/>
      <c r="H27" s="79"/>
      <c r="I27" s="79"/>
      <c r="J27" s="79"/>
      <c r="K27" s="122"/>
      <c r="L27" s="122"/>
      <c r="M27" s="79"/>
      <c r="N27" s="80"/>
      <c r="P27"/>
      <c r="Q27"/>
      <c r="R27"/>
      <c r="S27"/>
    </row>
    <row r="28" spans="1:19" s="42" customFormat="1" ht="13.5" thickBot="1" x14ac:dyDescent="0.25">
      <c r="A28" s="274">
        <v>3.1</v>
      </c>
      <c r="B28" s="74" t="s">
        <v>32</v>
      </c>
      <c r="C28" s="142">
        <v>10.5</v>
      </c>
      <c r="D28" s="142">
        <v>4.9000000000000004</v>
      </c>
      <c r="E28" s="195" t="s">
        <v>176</v>
      </c>
      <c r="F28" s="195" t="s">
        <v>89</v>
      </c>
      <c r="G28" s="142">
        <v>3.25</v>
      </c>
      <c r="H28" s="75">
        <v>12.15</v>
      </c>
      <c r="I28" s="269">
        <v>0</v>
      </c>
      <c r="J28" s="75">
        <f>C28+D28-G28-H28-I28</f>
        <v>0</v>
      </c>
      <c r="K28" s="81">
        <v>14.85</v>
      </c>
      <c r="L28" s="81">
        <f>MIN(J28:K28)</f>
        <v>0</v>
      </c>
      <c r="M28" s="75"/>
      <c r="N28" s="120">
        <f t="shared" ref="N28:N29" si="2">SUM(I28,L28:M28)</f>
        <v>0</v>
      </c>
    </row>
    <row r="29" spans="1:19" s="42" customFormat="1" ht="13.5" thickBot="1" x14ac:dyDescent="0.25">
      <c r="A29" s="201"/>
      <c r="B29" s="77"/>
      <c r="C29" s="138">
        <v>23.91</v>
      </c>
      <c r="D29" s="138">
        <v>4.51</v>
      </c>
      <c r="E29" s="199" t="s">
        <v>178</v>
      </c>
      <c r="F29" s="198" t="s">
        <v>89</v>
      </c>
      <c r="G29" s="140">
        <v>5.38</v>
      </c>
      <c r="H29" s="138">
        <v>23.04</v>
      </c>
      <c r="I29" s="275">
        <v>0</v>
      </c>
      <c r="J29" s="75">
        <f>C29+D29-G29-H29-I29</f>
        <v>3.5527136788005009E-15</v>
      </c>
      <c r="K29" s="81">
        <v>14.85</v>
      </c>
      <c r="L29" s="81">
        <f>MIN(J29:K29)</f>
        <v>3.5527136788005009E-15</v>
      </c>
      <c r="M29" s="55"/>
      <c r="N29" s="120">
        <f t="shared" si="2"/>
        <v>3.5527136788005009E-15</v>
      </c>
    </row>
    <row r="30" spans="1:19" s="42" customFormat="1" ht="13.5" thickBot="1" x14ac:dyDescent="0.25">
      <c r="A30" s="200"/>
      <c r="B30" s="82"/>
      <c r="C30" s="135"/>
      <c r="D30" s="135"/>
      <c r="E30" s="200"/>
      <c r="F30" s="200"/>
      <c r="G30" s="135"/>
      <c r="H30" s="56"/>
      <c r="I30" s="121"/>
      <c r="J30" s="56"/>
      <c r="K30" s="249"/>
      <c r="L30" s="249"/>
      <c r="M30" s="249"/>
      <c r="N30" s="124"/>
    </row>
    <row r="31" spans="1:19" s="42" customFormat="1" ht="13.5" thickBot="1" x14ac:dyDescent="0.25">
      <c r="A31" s="274">
        <v>4.0999999999999996</v>
      </c>
      <c r="B31" s="276" t="s">
        <v>32</v>
      </c>
      <c r="C31" s="140">
        <v>10.5</v>
      </c>
      <c r="D31" s="139">
        <v>4.9000000000000004</v>
      </c>
      <c r="E31" s="199" t="s">
        <v>176</v>
      </c>
      <c r="F31" s="198" t="s">
        <v>90</v>
      </c>
      <c r="G31" s="140">
        <v>3.25</v>
      </c>
      <c r="H31" s="269">
        <v>0</v>
      </c>
      <c r="I31" s="75">
        <v>12.15</v>
      </c>
      <c r="J31" s="75">
        <f>C31+D31-G31-H31-I31</f>
        <v>0</v>
      </c>
      <c r="K31" s="81">
        <v>14.85</v>
      </c>
      <c r="L31" s="81">
        <f>MIN(J31:K31)</f>
        <v>0</v>
      </c>
      <c r="M31" s="57"/>
      <c r="N31" s="120">
        <f t="shared" ref="N31:N32" si="3">SUM(I31,L31:M31)</f>
        <v>12.15</v>
      </c>
    </row>
    <row r="32" spans="1:19" s="42" customFormat="1" ht="13.5" customHeight="1" thickBot="1" x14ac:dyDescent="0.25">
      <c r="A32" s="77"/>
      <c r="B32" s="52"/>
      <c r="C32" s="145">
        <v>23.91</v>
      </c>
      <c r="D32" s="141">
        <v>4.51</v>
      </c>
      <c r="E32" s="201" t="s">
        <v>178</v>
      </c>
      <c r="F32" s="278" t="s">
        <v>90</v>
      </c>
      <c r="G32" s="145">
        <v>5.38</v>
      </c>
      <c r="H32" s="269">
        <v>0</v>
      </c>
      <c r="I32" s="75">
        <v>23.04</v>
      </c>
      <c r="J32" s="75">
        <f>C32+D32-G32-H32-I32</f>
        <v>0</v>
      </c>
      <c r="K32" s="81">
        <v>14.85</v>
      </c>
      <c r="L32" s="81">
        <f>MIN(J32:K32)</f>
        <v>0</v>
      </c>
      <c r="M32" s="58"/>
      <c r="N32" s="120">
        <f t="shared" si="3"/>
        <v>23.04</v>
      </c>
    </row>
    <row r="33" spans="1:24" s="127" customFormat="1" ht="13.5" customHeight="1" x14ac:dyDescent="0.2">
      <c r="A33" s="248"/>
      <c r="B33" s="249"/>
      <c r="C33" s="249"/>
      <c r="D33" s="249"/>
      <c r="E33" s="249"/>
      <c r="F33" s="200"/>
      <c r="G33" s="249"/>
      <c r="H33" s="249"/>
      <c r="I33" s="133"/>
      <c r="J33" s="133"/>
      <c r="K33" s="133"/>
      <c r="L33" s="133"/>
      <c r="M33" s="249"/>
      <c r="N33" s="134"/>
    </row>
    <row r="34" spans="1:24" s="42" customFormat="1" ht="13.5" thickBot="1" x14ac:dyDescent="0.25">
      <c r="A34" s="46"/>
      <c r="B34" s="247"/>
      <c r="C34" s="247"/>
      <c r="D34" s="247"/>
      <c r="E34" s="247"/>
      <c r="F34" s="273"/>
      <c r="G34" s="247"/>
      <c r="H34" s="247"/>
      <c r="I34" s="247"/>
      <c r="J34" s="247"/>
      <c r="K34" s="247"/>
      <c r="L34" s="247"/>
      <c r="M34" s="247"/>
      <c r="N34" s="48"/>
      <c r="O34" s="48"/>
    </row>
    <row r="35" spans="1:24" s="46" customFormat="1" ht="17.649999999999999" customHeight="1" thickBot="1" x14ac:dyDescent="0.3">
      <c r="A35" s="375" t="s">
        <v>85</v>
      </c>
      <c r="B35" s="375"/>
      <c r="C35" s="375"/>
      <c r="D35" s="375"/>
      <c r="E35" s="375"/>
      <c r="F35" s="375"/>
      <c r="G35" s="375"/>
      <c r="H35" s="375"/>
      <c r="I35" s="375"/>
      <c r="J35" s="375"/>
      <c r="K35" s="375"/>
      <c r="L35" s="375"/>
      <c r="M35" s="375"/>
      <c r="N35" s="375"/>
      <c r="O35" s="131"/>
      <c r="P35" s="373"/>
      <c r="Q35" s="373"/>
      <c r="R35" s="60"/>
    </row>
    <row r="36" spans="1:24" s="42" customFormat="1" ht="13.5" thickBot="1" x14ac:dyDescent="0.25">
      <c r="A36" s="68" t="s">
        <v>18</v>
      </c>
      <c r="B36" s="69" t="s">
        <v>19</v>
      </c>
      <c r="C36" s="69" t="s">
        <v>20</v>
      </c>
      <c r="D36" s="69" t="s">
        <v>21</v>
      </c>
      <c r="E36" s="69" t="s">
        <v>22</v>
      </c>
      <c r="F36" s="69" t="s">
        <v>23</v>
      </c>
      <c r="G36" s="69" t="s">
        <v>24</v>
      </c>
      <c r="H36" s="69" t="s">
        <v>25</v>
      </c>
      <c r="I36" s="69" t="s">
        <v>26</v>
      </c>
      <c r="J36" s="69" t="s">
        <v>27</v>
      </c>
      <c r="K36" s="69" t="s">
        <v>69</v>
      </c>
      <c r="L36" s="69" t="s">
        <v>88</v>
      </c>
      <c r="M36" s="69" t="s">
        <v>107</v>
      </c>
      <c r="N36" s="69" t="s">
        <v>112</v>
      </c>
    </row>
    <row r="37" spans="1:24" s="42" customFormat="1" ht="64.5" thickBot="1" x14ac:dyDescent="0.25">
      <c r="A37" s="64" t="s">
        <v>33</v>
      </c>
      <c r="B37" s="64" t="s">
        <v>28</v>
      </c>
      <c r="C37" s="70" t="s">
        <v>29</v>
      </c>
      <c r="D37" s="70" t="s">
        <v>110</v>
      </c>
      <c r="E37" s="70" t="s">
        <v>30</v>
      </c>
      <c r="F37" s="246" t="s">
        <v>262</v>
      </c>
      <c r="G37" s="70" t="s">
        <v>76</v>
      </c>
      <c r="H37" s="71" t="s">
        <v>111</v>
      </c>
      <c r="I37" s="243" t="s">
        <v>115</v>
      </c>
      <c r="J37" s="70" t="s">
        <v>116</v>
      </c>
      <c r="K37" s="243" t="s">
        <v>277</v>
      </c>
      <c r="L37" s="64" t="s">
        <v>117</v>
      </c>
      <c r="M37" s="72" t="s">
        <v>106</v>
      </c>
      <c r="N37" s="73" t="s">
        <v>118</v>
      </c>
      <c r="O37" s="48"/>
      <c r="P37" s="51"/>
      <c r="Q37" s="51"/>
      <c r="R37" s="51"/>
      <c r="S37" s="51"/>
      <c r="T37" s="51"/>
      <c r="U37" s="51"/>
    </row>
    <row r="38" spans="1:24" s="42" customFormat="1" ht="13.5" thickBot="1" x14ac:dyDescent="0.25">
      <c r="A38" s="200">
        <v>2.2000000000000002</v>
      </c>
      <c r="B38" s="74" t="s">
        <v>31</v>
      </c>
      <c r="C38" s="142">
        <v>26</v>
      </c>
      <c r="D38" s="142">
        <v>4.51</v>
      </c>
      <c r="E38" s="195" t="s">
        <v>169</v>
      </c>
      <c r="F38" s="195" t="s">
        <v>90</v>
      </c>
      <c r="G38" s="142">
        <v>7.47</v>
      </c>
      <c r="H38" s="271">
        <v>0</v>
      </c>
      <c r="I38" s="76">
        <v>9.25</v>
      </c>
      <c r="J38" s="75">
        <f>C38+D38-G38-H38-I38</f>
        <v>13.79</v>
      </c>
      <c r="K38" s="81">
        <v>14.85</v>
      </c>
      <c r="L38" s="81">
        <f>MIN(J38:K38)</f>
        <v>13.79</v>
      </c>
      <c r="M38" s="75"/>
      <c r="N38" s="120">
        <f t="shared" ref="N38:N39" si="4">SUM(I38,L38:M38)</f>
        <v>23.04</v>
      </c>
      <c r="O38" s="48"/>
    </row>
    <row r="39" spans="1:24" s="42" customFormat="1" ht="13.5" thickBot="1" x14ac:dyDescent="0.25">
      <c r="A39" s="58"/>
      <c r="B39" s="52"/>
      <c r="C39" s="144">
        <v>17.5</v>
      </c>
      <c r="D39" s="144">
        <v>6.5</v>
      </c>
      <c r="E39" s="197" t="s">
        <v>172</v>
      </c>
      <c r="F39" s="197" t="s">
        <v>90</v>
      </c>
      <c r="G39" s="144">
        <v>5.47</v>
      </c>
      <c r="H39" s="272">
        <v>0</v>
      </c>
      <c r="I39" s="76">
        <v>9.25</v>
      </c>
      <c r="J39" s="75">
        <f>C39+D39-G39-H39-I39</f>
        <v>9.2800000000000011</v>
      </c>
      <c r="K39" s="81">
        <v>14.85</v>
      </c>
      <c r="L39" s="81">
        <f>MIN(J39:K39)</f>
        <v>9.2800000000000011</v>
      </c>
      <c r="M39" s="75"/>
      <c r="N39" s="120">
        <f t="shared" si="4"/>
        <v>18.53</v>
      </c>
      <c r="O39" s="48"/>
    </row>
    <row r="40" spans="1:24" s="42" customFormat="1" ht="13.5" thickBot="1" x14ac:dyDescent="0.25">
      <c r="A40" s="200"/>
      <c r="B40" s="82"/>
      <c r="C40" s="135"/>
      <c r="D40" s="135"/>
      <c r="E40" s="200"/>
      <c r="F40" s="200"/>
      <c r="G40" s="135"/>
      <c r="H40" s="249"/>
      <c r="I40" s="53"/>
      <c r="J40" s="249"/>
      <c r="K40" s="249"/>
      <c r="L40" s="249"/>
      <c r="M40" s="249"/>
      <c r="N40" s="53"/>
      <c r="O40" s="48"/>
    </row>
    <row r="41" spans="1:24" s="42" customFormat="1" ht="13.5" thickBot="1" x14ac:dyDescent="0.25">
      <c r="A41" s="274">
        <v>4.2</v>
      </c>
      <c r="B41" s="276" t="s">
        <v>32</v>
      </c>
      <c r="C41" s="140">
        <v>10.5</v>
      </c>
      <c r="D41" s="139">
        <v>4.9000000000000004</v>
      </c>
      <c r="E41" s="199" t="s">
        <v>176</v>
      </c>
      <c r="F41" s="198" t="s">
        <v>90</v>
      </c>
      <c r="G41" s="140">
        <v>3.25</v>
      </c>
      <c r="H41" s="281">
        <v>0</v>
      </c>
      <c r="I41" s="282">
        <v>9.25</v>
      </c>
      <c r="J41" s="81">
        <f>C41+D41-G41-H41-I41</f>
        <v>2.9000000000000004</v>
      </c>
      <c r="K41" s="81">
        <v>14.85</v>
      </c>
      <c r="L41" s="81">
        <f>MIN(J41:K41)</f>
        <v>2.9000000000000004</v>
      </c>
      <c r="M41" s="57"/>
      <c r="N41" s="120">
        <f t="shared" ref="N41:N42" si="5">SUM(I41,L41:M41)</f>
        <v>12.15</v>
      </c>
      <c r="O41" s="48"/>
    </row>
    <row r="42" spans="1:24" s="42" customFormat="1" ht="13.5" customHeight="1" thickBot="1" x14ac:dyDescent="0.25">
      <c r="A42" s="77"/>
      <c r="B42" s="52"/>
      <c r="C42" s="145">
        <v>25.81</v>
      </c>
      <c r="D42" s="141">
        <v>4.51</v>
      </c>
      <c r="E42" s="201" t="s">
        <v>177</v>
      </c>
      <c r="F42" s="278" t="s">
        <v>90</v>
      </c>
      <c r="G42" s="145">
        <v>6.94</v>
      </c>
      <c r="H42" s="283">
        <v>0</v>
      </c>
      <c r="I42" s="284">
        <v>9.25</v>
      </c>
      <c r="J42" s="75">
        <f>C42+D42-G42-H42-I42</f>
        <v>14.129999999999999</v>
      </c>
      <c r="K42" s="81">
        <v>14.85</v>
      </c>
      <c r="L42" s="81">
        <f>MIN(J42:K42)</f>
        <v>14.129999999999999</v>
      </c>
      <c r="M42" s="58">
        <v>0.34</v>
      </c>
      <c r="N42" s="120">
        <f t="shared" si="5"/>
        <v>23.72</v>
      </c>
      <c r="O42" s="48"/>
    </row>
    <row r="43" spans="1:24" s="42" customFormat="1" x14ac:dyDescent="0.2">
      <c r="A43" s="46"/>
      <c r="B43" s="247"/>
      <c r="C43" s="247"/>
      <c r="D43" s="247"/>
      <c r="E43" s="247"/>
      <c r="F43" s="273"/>
      <c r="G43" s="247"/>
      <c r="H43" s="247"/>
      <c r="I43" s="247"/>
      <c r="J43" s="247"/>
      <c r="K43" s="247"/>
      <c r="L43" s="247"/>
      <c r="M43" s="247"/>
      <c r="N43" s="48"/>
      <c r="O43" s="48"/>
    </row>
    <row r="44" spans="1:24" s="42" customFormat="1" ht="13.5" thickBot="1" x14ac:dyDescent="0.25">
      <c r="A44" s="46"/>
      <c r="B44" s="247"/>
      <c r="C44" s="247"/>
      <c r="D44" s="247"/>
      <c r="E44" s="247"/>
      <c r="F44" s="273"/>
      <c r="G44" s="247"/>
      <c r="H44" s="247"/>
      <c r="I44" s="247"/>
      <c r="J44" s="247"/>
      <c r="K44" s="247"/>
      <c r="L44" s="247"/>
      <c r="M44" s="247"/>
      <c r="N44" s="48"/>
    </row>
    <row r="45" spans="1:24" s="46" customFormat="1" ht="17.649999999999999" customHeight="1" thickBot="1" x14ac:dyDescent="0.3">
      <c r="A45" s="375" t="s">
        <v>87</v>
      </c>
      <c r="B45" s="375"/>
      <c r="C45" s="375"/>
      <c r="D45" s="375"/>
      <c r="E45" s="375"/>
      <c r="F45" s="375"/>
      <c r="G45" s="375"/>
      <c r="H45" s="375"/>
      <c r="I45" s="375"/>
      <c r="J45" s="375"/>
      <c r="K45" s="375"/>
      <c r="L45" s="375"/>
      <c r="M45" s="375"/>
      <c r="N45" s="375"/>
      <c r="O45" s="130"/>
      <c r="P45" s="373"/>
      <c r="Q45" s="373"/>
      <c r="R45" s="60"/>
    </row>
    <row r="46" spans="1:24" s="42" customFormat="1" ht="13.5" thickBot="1" x14ac:dyDescent="0.25">
      <c r="A46" s="68" t="s">
        <v>18</v>
      </c>
      <c r="B46" s="69" t="s">
        <v>19</v>
      </c>
      <c r="C46" s="69" t="s">
        <v>20</v>
      </c>
      <c r="D46" s="69" t="s">
        <v>21</v>
      </c>
      <c r="E46" s="69" t="s">
        <v>22</v>
      </c>
      <c r="F46" s="69" t="s">
        <v>23</v>
      </c>
      <c r="G46" s="69" t="s">
        <v>24</v>
      </c>
      <c r="H46" s="69" t="s">
        <v>25</v>
      </c>
      <c r="I46" s="69" t="s">
        <v>26</v>
      </c>
      <c r="J46" s="69" t="s">
        <v>27</v>
      </c>
      <c r="K46" s="69" t="s">
        <v>69</v>
      </c>
      <c r="L46" s="69" t="s">
        <v>88</v>
      </c>
      <c r="M46" s="69" t="s">
        <v>107</v>
      </c>
      <c r="N46" s="69" t="s">
        <v>112</v>
      </c>
    </row>
    <row r="47" spans="1:24" s="46" customFormat="1" ht="72" customHeight="1" thickBot="1" x14ac:dyDescent="0.25">
      <c r="A47" s="64" t="s">
        <v>33</v>
      </c>
      <c r="B47" s="64" t="s">
        <v>28</v>
      </c>
      <c r="C47" s="70" t="s">
        <v>29</v>
      </c>
      <c r="D47" s="70" t="s">
        <v>110</v>
      </c>
      <c r="E47" s="70" t="s">
        <v>30</v>
      </c>
      <c r="F47" s="246" t="s">
        <v>262</v>
      </c>
      <c r="G47" s="246" t="s">
        <v>76</v>
      </c>
      <c r="H47" s="71" t="s">
        <v>111</v>
      </c>
      <c r="I47" s="243" t="s">
        <v>115</v>
      </c>
      <c r="J47" s="70" t="s">
        <v>116</v>
      </c>
      <c r="K47" s="243" t="s">
        <v>277</v>
      </c>
      <c r="L47" s="64" t="s">
        <v>117</v>
      </c>
      <c r="M47" s="72" t="s">
        <v>106</v>
      </c>
      <c r="N47" s="73" t="s">
        <v>118</v>
      </c>
      <c r="P47" s="137"/>
      <c r="Q47" s="137"/>
      <c r="R47" s="137"/>
      <c r="S47" s="137"/>
      <c r="T47" s="137"/>
      <c r="U47" s="137"/>
      <c r="V47" s="137"/>
      <c r="W47" s="137"/>
      <c r="X47" s="137"/>
    </row>
    <row r="48" spans="1:24" s="42" customFormat="1" ht="13.5" thickBot="1" x14ac:dyDescent="0.25">
      <c r="A48" s="200">
        <v>2.2999999999999998</v>
      </c>
      <c r="B48" s="74" t="s">
        <v>31</v>
      </c>
      <c r="C48" s="142">
        <v>20.25</v>
      </c>
      <c r="D48" s="142">
        <v>6.5</v>
      </c>
      <c r="E48" s="195" t="s">
        <v>173</v>
      </c>
      <c r="F48" s="195" t="s">
        <v>90</v>
      </c>
      <c r="G48" s="142">
        <v>5</v>
      </c>
      <c r="H48" s="285">
        <v>0</v>
      </c>
      <c r="I48" s="76">
        <v>21.75</v>
      </c>
      <c r="J48" s="121">
        <f>C48+D48-G48-H48-I48</f>
        <v>0</v>
      </c>
      <c r="K48" s="81">
        <v>14.85</v>
      </c>
      <c r="L48" s="81">
        <f>MIN(J48:K48)</f>
        <v>0</v>
      </c>
      <c r="M48" s="75"/>
      <c r="N48" s="76">
        <f t="shared" ref="N48:N49" si="6">SUM(I48,L48:M48)</f>
        <v>21.75</v>
      </c>
      <c r="O48" s="61"/>
      <c r="P48" s="374"/>
      <c r="Q48" s="374"/>
      <c r="R48" s="372"/>
      <c r="S48" s="372"/>
    </row>
    <row r="49" spans="1:14" s="42" customFormat="1" ht="13.5" thickBot="1" x14ac:dyDescent="0.25">
      <c r="A49" s="58"/>
      <c r="B49" s="52"/>
      <c r="C49" s="144">
        <v>19.989999999999998</v>
      </c>
      <c r="D49" s="144">
        <v>4.9000000000000004</v>
      </c>
      <c r="E49" s="197" t="s">
        <v>174</v>
      </c>
      <c r="F49" s="197" t="s">
        <v>90</v>
      </c>
      <c r="G49" s="144">
        <v>6.84</v>
      </c>
      <c r="H49" s="286">
        <v>0</v>
      </c>
      <c r="I49" s="76">
        <v>18.05</v>
      </c>
      <c r="J49" s="121">
        <f>C49+D49-G49-H49-I49</f>
        <v>0</v>
      </c>
      <c r="K49" s="81">
        <v>14.85</v>
      </c>
      <c r="L49" s="81">
        <f>MIN(J49:K49)</f>
        <v>0</v>
      </c>
      <c r="M49" s="75"/>
      <c r="N49" s="76">
        <f t="shared" si="6"/>
        <v>18.05</v>
      </c>
    </row>
    <row r="50" spans="1:14" s="42" customFormat="1" ht="13.5" thickBot="1" x14ac:dyDescent="0.25">
      <c r="A50" s="200"/>
      <c r="B50" s="82"/>
      <c r="C50" s="135"/>
      <c r="D50" s="135"/>
      <c r="E50" s="200"/>
      <c r="F50" s="200"/>
      <c r="G50" s="135"/>
      <c r="H50" s="249"/>
      <c r="I50" s="53"/>
      <c r="J50" s="249"/>
      <c r="K50" s="249"/>
      <c r="L50" s="249"/>
      <c r="M50" s="249"/>
      <c r="N50" s="53"/>
    </row>
    <row r="51" spans="1:14" s="42" customFormat="1" ht="13.5" thickBot="1" x14ac:dyDescent="0.25">
      <c r="A51" s="274">
        <v>4.3</v>
      </c>
      <c r="B51" s="276" t="s">
        <v>32</v>
      </c>
      <c r="C51" s="140">
        <v>10.5</v>
      </c>
      <c r="D51" s="139">
        <v>4.9000000000000004</v>
      </c>
      <c r="E51" s="199" t="s">
        <v>176</v>
      </c>
      <c r="F51" s="198" t="s">
        <v>90</v>
      </c>
      <c r="G51" s="140">
        <v>3.25</v>
      </c>
      <c r="H51" s="281">
        <v>0</v>
      </c>
      <c r="I51" s="282">
        <v>12.15</v>
      </c>
      <c r="J51" s="81">
        <f>C51+D51-G51-H51-I51</f>
        <v>0</v>
      </c>
      <c r="K51" s="81">
        <v>14.85</v>
      </c>
      <c r="L51" s="81">
        <f>MIN(J51:K51)</f>
        <v>0</v>
      </c>
      <c r="M51" s="57"/>
      <c r="N51" s="120">
        <f t="shared" ref="N51:N52" si="7">SUM(I51,L51:M51)</f>
        <v>12.15</v>
      </c>
    </row>
    <row r="52" spans="1:14" s="42" customFormat="1" ht="13.5" customHeight="1" thickBot="1" x14ac:dyDescent="0.25">
      <c r="A52" s="77"/>
      <c r="B52" s="52"/>
      <c r="C52" s="145">
        <v>23.91</v>
      </c>
      <c r="D52" s="141">
        <v>4.51</v>
      </c>
      <c r="E52" s="201" t="s">
        <v>178</v>
      </c>
      <c r="F52" s="278" t="s">
        <v>90</v>
      </c>
      <c r="G52" s="145">
        <v>5.38</v>
      </c>
      <c r="H52" s="283">
        <v>0</v>
      </c>
      <c r="I52" s="284">
        <v>23.04</v>
      </c>
      <c r="J52" s="121">
        <f>C52+D52-G52-H52-I52</f>
        <v>0</v>
      </c>
      <c r="K52" s="81">
        <v>14.85</v>
      </c>
      <c r="L52" s="81">
        <f>MIN(J52:K52)</f>
        <v>0</v>
      </c>
      <c r="M52" s="58"/>
      <c r="N52" s="76">
        <f t="shared" si="7"/>
        <v>23.04</v>
      </c>
    </row>
    <row r="53" spans="1:14" s="42" customFormat="1" ht="13.5" thickBot="1" x14ac:dyDescent="0.25">
      <c r="A53" s="248"/>
      <c r="B53" s="249"/>
      <c r="C53" s="249"/>
      <c r="D53" s="249"/>
      <c r="E53" s="249"/>
      <c r="F53" s="200"/>
      <c r="G53" s="249"/>
      <c r="H53" s="135"/>
      <c r="I53" s="249"/>
      <c r="J53" s="249"/>
      <c r="K53" s="249"/>
      <c r="L53" s="249"/>
      <c r="M53" s="249"/>
      <c r="N53" s="53"/>
    </row>
    <row r="54" spans="1:14" s="38" customFormat="1" ht="13.5" thickBot="1" x14ac:dyDescent="0.25">
      <c r="A54" s="377" t="s">
        <v>276</v>
      </c>
      <c r="B54" s="377"/>
      <c r="C54" s="377"/>
      <c r="D54" s="377"/>
      <c r="E54" s="377"/>
      <c r="F54" s="377"/>
      <c r="G54" s="377"/>
      <c r="H54" s="377"/>
      <c r="I54" s="377"/>
      <c r="J54" s="377"/>
      <c r="K54" s="377"/>
      <c r="L54" s="377"/>
      <c r="M54" s="377"/>
      <c r="N54" s="377"/>
    </row>
    <row r="55" spans="1:14" s="38" customFormat="1" ht="13.5" thickBot="1" x14ac:dyDescent="0.25">
      <c r="A55" s="392" t="s">
        <v>18</v>
      </c>
      <c r="B55" s="393" t="s">
        <v>19</v>
      </c>
      <c r="C55" s="393" t="s">
        <v>20</v>
      </c>
      <c r="D55" s="393" t="s">
        <v>21</v>
      </c>
      <c r="E55" s="393" t="s">
        <v>22</v>
      </c>
      <c r="F55" s="393" t="s">
        <v>23</v>
      </c>
      <c r="G55" s="393" t="s">
        <v>24</v>
      </c>
      <c r="H55" s="393" t="s">
        <v>25</v>
      </c>
      <c r="I55" s="393" t="s">
        <v>26</v>
      </c>
      <c r="J55" s="393" t="s">
        <v>27</v>
      </c>
      <c r="K55" s="393" t="s">
        <v>69</v>
      </c>
      <c r="L55" s="393" t="s">
        <v>88</v>
      </c>
      <c r="M55" s="393" t="s">
        <v>107</v>
      </c>
      <c r="N55" s="393" t="s">
        <v>112</v>
      </c>
    </row>
    <row r="56" spans="1:14" s="38" customFormat="1" ht="77.25" thickBot="1" x14ac:dyDescent="0.25">
      <c r="A56" s="73" t="s">
        <v>33</v>
      </c>
      <c r="B56" s="73" t="s">
        <v>28</v>
      </c>
      <c r="C56" s="71" t="s">
        <v>29</v>
      </c>
      <c r="D56" s="71" t="s">
        <v>110</v>
      </c>
      <c r="E56" s="71" t="s">
        <v>30</v>
      </c>
      <c r="F56" s="394" t="s">
        <v>262</v>
      </c>
      <c r="G56" s="71" t="s">
        <v>76</v>
      </c>
      <c r="H56" s="71" t="s">
        <v>111</v>
      </c>
      <c r="I56" s="395" t="s">
        <v>292</v>
      </c>
      <c r="J56" s="71" t="s">
        <v>116</v>
      </c>
      <c r="K56" s="395" t="s">
        <v>277</v>
      </c>
      <c r="L56" s="73" t="s">
        <v>117</v>
      </c>
      <c r="M56" s="396" t="s">
        <v>106</v>
      </c>
      <c r="N56" s="73" t="s">
        <v>118</v>
      </c>
    </row>
    <row r="57" spans="1:14" s="38" customFormat="1" ht="13.5" thickBot="1" x14ac:dyDescent="0.25">
      <c r="A57" s="397">
        <v>1.4</v>
      </c>
      <c r="B57" s="398" t="s">
        <v>293</v>
      </c>
      <c r="C57" s="76">
        <v>26</v>
      </c>
      <c r="D57" s="76">
        <v>4.51</v>
      </c>
      <c r="E57" s="399" t="s">
        <v>169</v>
      </c>
      <c r="F57" s="399" t="s">
        <v>89</v>
      </c>
      <c r="G57" s="400">
        <v>7.47</v>
      </c>
      <c r="H57" s="401">
        <v>7.25</v>
      </c>
      <c r="I57" s="402">
        <v>2</v>
      </c>
      <c r="J57" s="76">
        <f>C57+D57-G57-H57-I57</f>
        <v>13.79</v>
      </c>
      <c r="K57" s="403">
        <v>14.85</v>
      </c>
      <c r="L57" s="76">
        <f>MIN(J57:K57)</f>
        <v>13.79</v>
      </c>
      <c r="M57" s="401"/>
      <c r="N57" s="76">
        <f>SUM(I57,L57:M57)</f>
        <v>15.79</v>
      </c>
    </row>
    <row r="58" spans="1:14" s="38" customFormat="1" ht="13.5" thickBot="1" x14ac:dyDescent="0.25">
      <c r="A58" s="397">
        <v>2.4</v>
      </c>
      <c r="B58" s="398" t="s">
        <v>293</v>
      </c>
      <c r="C58" s="76">
        <v>17.5</v>
      </c>
      <c r="D58" s="76">
        <v>6.5</v>
      </c>
      <c r="E58" s="399" t="s">
        <v>172</v>
      </c>
      <c r="F58" s="399" t="s">
        <v>90</v>
      </c>
      <c r="G58" s="400">
        <v>5.47</v>
      </c>
      <c r="H58" s="325">
        <v>0</v>
      </c>
      <c r="I58" s="402">
        <v>9.25</v>
      </c>
      <c r="J58" s="76">
        <f t="shared" ref="J58:J60" si="8">C58+D58-G58-H58-I58</f>
        <v>9.2800000000000011</v>
      </c>
      <c r="K58" s="120">
        <v>14.85</v>
      </c>
      <c r="L58" s="76">
        <f>MIN(J58:K58)</f>
        <v>9.2800000000000011</v>
      </c>
      <c r="M58" s="401"/>
      <c r="N58" s="76">
        <f>SUM(I58,L58:M58)</f>
        <v>18.53</v>
      </c>
    </row>
    <row r="59" spans="1:14" s="38" customFormat="1" ht="13.5" thickBot="1" x14ac:dyDescent="0.25">
      <c r="A59" s="404">
        <v>3.4</v>
      </c>
      <c r="B59" s="398" t="s">
        <v>294</v>
      </c>
      <c r="C59" s="76">
        <v>10.5</v>
      </c>
      <c r="D59" s="76">
        <v>4.9000000000000004</v>
      </c>
      <c r="E59" s="399" t="s">
        <v>176</v>
      </c>
      <c r="F59" s="399" t="s">
        <v>89</v>
      </c>
      <c r="G59" s="400">
        <v>3.25</v>
      </c>
      <c r="H59" s="401">
        <v>7.25</v>
      </c>
      <c r="I59" s="402">
        <v>2</v>
      </c>
      <c r="J59" s="76">
        <f t="shared" si="8"/>
        <v>2.9000000000000004</v>
      </c>
      <c r="K59" s="120">
        <v>14.85</v>
      </c>
      <c r="L59" s="76">
        <f>MIN(J59:K59)</f>
        <v>2.9000000000000004</v>
      </c>
      <c r="M59" s="401"/>
      <c r="N59" s="76">
        <f>SUM(I59,L59:M59)</f>
        <v>4.9000000000000004</v>
      </c>
    </row>
    <row r="60" spans="1:14" s="38" customFormat="1" ht="13.5" thickBot="1" x14ac:dyDescent="0.25">
      <c r="A60" s="404">
        <v>4.4000000000000004</v>
      </c>
      <c r="B60" s="398" t="s">
        <v>294</v>
      </c>
      <c r="C60" s="76">
        <v>10.5</v>
      </c>
      <c r="D60" s="76">
        <v>4.9000000000000004</v>
      </c>
      <c r="E60" s="399" t="s">
        <v>176</v>
      </c>
      <c r="F60" s="399" t="s">
        <v>90</v>
      </c>
      <c r="G60" s="400">
        <v>3.25</v>
      </c>
      <c r="H60" s="325">
        <v>0</v>
      </c>
      <c r="I60" s="402">
        <v>9.25</v>
      </c>
      <c r="J60" s="76">
        <f t="shared" si="8"/>
        <v>2.9000000000000004</v>
      </c>
      <c r="K60" s="120">
        <v>14.85</v>
      </c>
      <c r="L60" s="76">
        <f>MIN(J60:K60)</f>
        <v>2.9000000000000004</v>
      </c>
      <c r="M60" s="401"/>
      <c r="N60" s="76">
        <f>SUM(I60,L60:M60)</f>
        <v>12.15</v>
      </c>
    </row>
    <row r="61" spans="1:14" s="38" customFormat="1" ht="13.5" thickBot="1" x14ac:dyDescent="0.25">
      <c r="A61" s="273"/>
      <c r="B61" s="46"/>
      <c r="C61" s="320"/>
      <c r="D61" s="320"/>
      <c r="E61" s="321"/>
      <c r="F61" s="321"/>
      <c r="G61" s="322"/>
      <c r="H61" s="176"/>
      <c r="I61" s="323"/>
      <c r="J61" s="320"/>
      <c r="K61" s="320"/>
      <c r="L61" s="320"/>
      <c r="M61" s="176"/>
      <c r="N61" s="320"/>
    </row>
    <row r="62" spans="1:14" s="38" customFormat="1" ht="13.5" thickBot="1" x14ac:dyDescent="0.25">
      <c r="A62" s="377" t="s">
        <v>278</v>
      </c>
      <c r="B62" s="377"/>
      <c r="C62" s="377"/>
      <c r="D62" s="377"/>
      <c r="E62" s="377"/>
      <c r="F62" s="377"/>
      <c r="G62" s="377"/>
      <c r="H62" s="377"/>
      <c r="I62" s="377"/>
      <c r="J62" s="377"/>
      <c r="K62" s="377"/>
      <c r="L62" s="377"/>
      <c r="M62" s="377"/>
      <c r="N62" s="377"/>
    </row>
    <row r="63" spans="1:14" s="38" customFormat="1" ht="13.5" thickBot="1" x14ac:dyDescent="0.25">
      <c r="A63" s="392" t="s">
        <v>18</v>
      </c>
      <c r="B63" s="393" t="s">
        <v>19</v>
      </c>
      <c r="C63" s="393" t="s">
        <v>20</v>
      </c>
      <c r="D63" s="393" t="s">
        <v>21</v>
      </c>
      <c r="E63" s="393" t="s">
        <v>22</v>
      </c>
      <c r="F63" s="393" t="s">
        <v>23</v>
      </c>
      <c r="G63" s="393" t="s">
        <v>24</v>
      </c>
      <c r="H63" s="393" t="s">
        <v>25</v>
      </c>
      <c r="I63" s="393" t="s">
        <v>26</v>
      </c>
      <c r="J63" s="393" t="s">
        <v>27</v>
      </c>
      <c r="K63" s="393" t="s">
        <v>69</v>
      </c>
      <c r="L63" s="393" t="s">
        <v>88</v>
      </c>
      <c r="M63" s="393" t="s">
        <v>107</v>
      </c>
      <c r="N63" s="393" t="s">
        <v>112</v>
      </c>
    </row>
    <row r="64" spans="1:14" s="38" customFormat="1" ht="77.25" thickBot="1" x14ac:dyDescent="0.25">
      <c r="A64" s="73" t="s">
        <v>33</v>
      </c>
      <c r="B64" s="73" t="s">
        <v>28</v>
      </c>
      <c r="C64" s="71" t="s">
        <v>29</v>
      </c>
      <c r="D64" s="71" t="s">
        <v>110</v>
      </c>
      <c r="E64" s="71" t="s">
        <v>30</v>
      </c>
      <c r="F64" s="394" t="s">
        <v>262</v>
      </c>
      <c r="G64" s="71" t="s">
        <v>76</v>
      </c>
      <c r="H64" s="71" t="s">
        <v>111</v>
      </c>
      <c r="I64" s="395" t="s">
        <v>279</v>
      </c>
      <c r="J64" s="71" t="s">
        <v>116</v>
      </c>
      <c r="K64" s="395" t="s">
        <v>277</v>
      </c>
      <c r="L64" s="73" t="s">
        <v>117</v>
      </c>
      <c r="M64" s="396" t="s">
        <v>106</v>
      </c>
      <c r="N64" s="73" t="s">
        <v>118</v>
      </c>
    </row>
    <row r="65" spans="1:14" s="38" customFormat="1" ht="13.5" thickBot="1" x14ac:dyDescent="0.25">
      <c r="A65" s="405">
        <v>1.5</v>
      </c>
      <c r="B65" s="398" t="s">
        <v>293</v>
      </c>
      <c r="C65" s="401">
        <v>20.25</v>
      </c>
      <c r="D65" s="401">
        <v>6.5</v>
      </c>
      <c r="E65" s="399" t="s">
        <v>173</v>
      </c>
      <c r="F65" s="399" t="s">
        <v>89</v>
      </c>
      <c r="G65" s="400">
        <v>0</v>
      </c>
      <c r="H65" s="401">
        <v>26.75</v>
      </c>
      <c r="I65" s="326">
        <v>0</v>
      </c>
      <c r="J65" s="76">
        <f>C65+D65-G65-H65-I65</f>
        <v>0</v>
      </c>
      <c r="K65" s="120">
        <v>14.85</v>
      </c>
      <c r="L65" s="120">
        <f>MIN(J65:K65)</f>
        <v>0</v>
      </c>
      <c r="M65" s="400"/>
      <c r="N65" s="120">
        <f t="shared" ref="N65:N68" si="9">SUM(I65,L65:M65)</f>
        <v>0</v>
      </c>
    </row>
    <row r="66" spans="1:14" s="38" customFormat="1" ht="13.5" thickBot="1" x14ac:dyDescent="0.25">
      <c r="A66" s="406">
        <v>2.5</v>
      </c>
      <c r="B66" s="398" t="s">
        <v>293</v>
      </c>
      <c r="C66" s="401">
        <v>20.25</v>
      </c>
      <c r="D66" s="401">
        <v>6.5</v>
      </c>
      <c r="E66" s="399" t="s">
        <v>174</v>
      </c>
      <c r="F66" s="399" t="s">
        <v>90</v>
      </c>
      <c r="G66" s="400">
        <v>0</v>
      </c>
      <c r="H66" s="325">
        <v>0</v>
      </c>
      <c r="I66" s="402">
        <v>21.75</v>
      </c>
      <c r="J66" s="76">
        <f t="shared" ref="J66:J67" si="10">C66+D66-G66-H66-I66</f>
        <v>5</v>
      </c>
      <c r="K66" s="120">
        <v>14.85</v>
      </c>
      <c r="L66" s="120">
        <f t="shared" ref="L66:L68" si="11">MIN(J66:K66)</f>
        <v>5</v>
      </c>
      <c r="M66" s="400"/>
      <c r="N66" s="120">
        <f t="shared" si="9"/>
        <v>26.75</v>
      </c>
    </row>
    <row r="67" spans="1:14" s="38" customFormat="1" ht="13.5" thickBot="1" x14ac:dyDescent="0.25">
      <c r="A67" s="407">
        <v>3.5</v>
      </c>
      <c r="B67" s="398" t="s">
        <v>294</v>
      </c>
      <c r="C67" s="401">
        <v>10.5</v>
      </c>
      <c r="D67" s="401">
        <v>4.9000000000000004</v>
      </c>
      <c r="E67" s="399" t="s">
        <v>176</v>
      </c>
      <c r="F67" s="399" t="s">
        <v>89</v>
      </c>
      <c r="G67" s="400">
        <v>3.25</v>
      </c>
      <c r="H67" s="401">
        <v>12.15</v>
      </c>
      <c r="I67" s="326">
        <v>0</v>
      </c>
      <c r="J67" s="76">
        <f t="shared" si="10"/>
        <v>0</v>
      </c>
      <c r="K67" s="408">
        <v>14.85</v>
      </c>
      <c r="L67" s="120">
        <f t="shared" si="11"/>
        <v>0</v>
      </c>
      <c r="M67" s="400"/>
      <c r="N67" s="120">
        <f t="shared" si="9"/>
        <v>0</v>
      </c>
    </row>
    <row r="68" spans="1:14" s="38" customFormat="1" ht="13.5" thickBot="1" x14ac:dyDescent="0.25">
      <c r="A68" s="407">
        <v>4.5</v>
      </c>
      <c r="B68" s="398" t="s">
        <v>294</v>
      </c>
      <c r="C68" s="401">
        <v>10.5</v>
      </c>
      <c r="D68" s="401">
        <v>4.9000000000000004</v>
      </c>
      <c r="E68" s="399" t="s">
        <v>176</v>
      </c>
      <c r="F68" s="399" t="s">
        <v>90</v>
      </c>
      <c r="G68" s="400">
        <v>3.25</v>
      </c>
      <c r="H68" s="325">
        <v>0</v>
      </c>
      <c r="I68" s="402">
        <v>12.15</v>
      </c>
      <c r="J68" s="76">
        <f>C68+D68-G68-H68-I68</f>
        <v>0</v>
      </c>
      <c r="K68" s="408">
        <v>14.85</v>
      </c>
      <c r="L68" s="120">
        <f t="shared" si="11"/>
        <v>0</v>
      </c>
      <c r="M68" s="400"/>
      <c r="N68" s="120">
        <f t="shared" si="9"/>
        <v>12.15</v>
      </c>
    </row>
    <row r="69" spans="1:14" s="38" customFormat="1" ht="13.5" thickBot="1" x14ac:dyDescent="0.25">
      <c r="A69" s="46"/>
      <c r="B69" s="314"/>
      <c r="C69" s="314"/>
      <c r="D69" s="314"/>
      <c r="E69" s="314"/>
      <c r="F69" s="273"/>
      <c r="G69" s="314"/>
      <c r="H69" s="324"/>
      <c r="I69" s="314"/>
      <c r="J69" s="314"/>
      <c r="K69" s="314"/>
      <c r="L69" s="314"/>
      <c r="M69" s="314"/>
      <c r="N69" s="314"/>
    </row>
    <row r="70" spans="1:14" s="38" customFormat="1" ht="13.5" thickBot="1" x14ac:dyDescent="0.25">
      <c r="A70" s="377" t="s">
        <v>295</v>
      </c>
      <c r="B70" s="377"/>
      <c r="C70" s="377"/>
      <c r="D70" s="377"/>
      <c r="E70" s="377"/>
      <c r="F70" s="377"/>
      <c r="G70" s="377"/>
      <c r="H70" s="377"/>
      <c r="I70" s="377"/>
      <c r="J70" s="377"/>
      <c r="K70" s="377"/>
      <c r="L70" s="377"/>
      <c r="M70" s="377"/>
      <c r="N70" s="377"/>
    </row>
    <row r="71" spans="1:14" s="38" customFormat="1" ht="13.5" thickBot="1" x14ac:dyDescent="0.25">
      <c r="A71" s="392" t="s">
        <v>18</v>
      </c>
      <c r="B71" s="393" t="s">
        <v>19</v>
      </c>
      <c r="C71" s="393" t="s">
        <v>20</v>
      </c>
      <c r="D71" s="393" t="s">
        <v>21</v>
      </c>
      <c r="E71" s="393" t="s">
        <v>22</v>
      </c>
      <c r="F71" s="393" t="s">
        <v>23</v>
      </c>
      <c r="G71" s="393" t="s">
        <v>24</v>
      </c>
      <c r="H71" s="393" t="s">
        <v>25</v>
      </c>
      <c r="I71" s="393" t="s">
        <v>26</v>
      </c>
      <c r="J71" s="393" t="s">
        <v>27</v>
      </c>
      <c r="K71" s="393" t="s">
        <v>69</v>
      </c>
      <c r="L71" s="393" t="s">
        <v>88</v>
      </c>
      <c r="M71" s="393" t="s">
        <v>107</v>
      </c>
      <c r="N71" s="393" t="s">
        <v>112</v>
      </c>
    </row>
    <row r="72" spans="1:14" s="38" customFormat="1" ht="77.25" thickBot="1" x14ac:dyDescent="0.25">
      <c r="A72" s="73" t="s">
        <v>33</v>
      </c>
      <c r="B72" s="73" t="s">
        <v>28</v>
      </c>
      <c r="C72" s="71" t="s">
        <v>29</v>
      </c>
      <c r="D72" s="71" t="s">
        <v>110</v>
      </c>
      <c r="E72" s="71" t="s">
        <v>30</v>
      </c>
      <c r="F72" s="394" t="s">
        <v>262</v>
      </c>
      <c r="G72" s="71" t="s">
        <v>76</v>
      </c>
      <c r="H72" s="71" t="s">
        <v>111</v>
      </c>
      <c r="I72" s="395" t="s">
        <v>279</v>
      </c>
      <c r="J72" s="71" t="s">
        <v>116</v>
      </c>
      <c r="K72" s="395" t="s">
        <v>277</v>
      </c>
      <c r="L72" s="73" t="s">
        <v>117</v>
      </c>
      <c r="M72" s="396" t="s">
        <v>106</v>
      </c>
      <c r="N72" s="73" t="s">
        <v>118</v>
      </c>
    </row>
    <row r="73" spans="1:14" s="38" customFormat="1" ht="13.5" thickBot="1" x14ac:dyDescent="0.25">
      <c r="A73" s="406">
        <v>2.6</v>
      </c>
      <c r="B73" s="398" t="s">
        <v>293</v>
      </c>
      <c r="C73" s="401">
        <v>26</v>
      </c>
      <c r="D73" s="401">
        <v>4.51</v>
      </c>
      <c r="E73" s="399" t="s">
        <v>169</v>
      </c>
      <c r="F73" s="399" t="s">
        <v>90</v>
      </c>
      <c r="G73" s="400">
        <v>7.47</v>
      </c>
      <c r="H73" s="325">
        <v>0</v>
      </c>
      <c r="I73" s="402">
        <v>9.25</v>
      </c>
      <c r="J73" s="76">
        <f t="shared" ref="J73" si="12">C73+D73-G73-H73-I73</f>
        <v>13.79</v>
      </c>
      <c r="K73" s="120">
        <v>14.85</v>
      </c>
      <c r="L73" s="120">
        <f t="shared" ref="L73:L74" si="13">MIN(J73:K73)</f>
        <v>13.79</v>
      </c>
      <c r="M73" s="400"/>
      <c r="N73" s="120">
        <f t="shared" ref="N73:N74" si="14">SUM(I73,L73:M73)</f>
        <v>23.04</v>
      </c>
    </row>
    <row r="74" spans="1:14" s="38" customFormat="1" ht="13.5" thickBot="1" x14ac:dyDescent="0.25">
      <c r="A74" s="407">
        <v>4.5999999999999996</v>
      </c>
      <c r="B74" s="398" t="s">
        <v>294</v>
      </c>
      <c r="C74" s="401">
        <v>10.5</v>
      </c>
      <c r="D74" s="401">
        <v>4.9000000000000004</v>
      </c>
      <c r="E74" s="399" t="s">
        <v>176</v>
      </c>
      <c r="F74" s="399" t="s">
        <v>90</v>
      </c>
      <c r="G74" s="400">
        <v>3.25</v>
      </c>
      <c r="H74" s="325">
        <v>0</v>
      </c>
      <c r="I74" s="402">
        <v>9.25</v>
      </c>
      <c r="J74" s="76">
        <f>C74+D74-G74-H74-I74</f>
        <v>2.9000000000000004</v>
      </c>
      <c r="K74" s="408">
        <v>14.85</v>
      </c>
      <c r="L74" s="120">
        <f t="shared" si="13"/>
        <v>2.9000000000000004</v>
      </c>
      <c r="M74" s="400"/>
      <c r="N74" s="120">
        <f t="shared" si="14"/>
        <v>12.15</v>
      </c>
    </row>
    <row r="75" spans="1:14" s="38" customFormat="1" ht="13.5" thickBot="1" x14ac:dyDescent="0.25">
      <c r="A75" s="46"/>
      <c r="B75" s="314"/>
      <c r="C75" s="314"/>
      <c r="D75" s="314"/>
      <c r="E75" s="314"/>
      <c r="F75" s="273"/>
      <c r="G75" s="314"/>
      <c r="H75" s="324"/>
      <c r="I75" s="314"/>
      <c r="J75" s="314"/>
      <c r="K75" s="314"/>
      <c r="L75" s="314"/>
      <c r="M75" s="314"/>
      <c r="N75" s="314"/>
    </row>
    <row r="76" spans="1:14" s="38" customFormat="1" ht="13.5" thickBot="1" x14ac:dyDescent="0.25">
      <c r="A76" s="377" t="s">
        <v>296</v>
      </c>
      <c r="B76" s="377"/>
      <c r="C76" s="377"/>
      <c r="D76" s="377"/>
      <c r="E76" s="377"/>
      <c r="F76" s="377"/>
      <c r="G76" s="377"/>
      <c r="H76" s="377"/>
      <c r="I76" s="377"/>
      <c r="J76" s="377"/>
      <c r="K76" s="377"/>
      <c r="L76" s="377"/>
      <c r="M76" s="377"/>
      <c r="N76" s="377"/>
    </row>
    <row r="77" spans="1:14" s="38" customFormat="1" ht="13.5" thickBot="1" x14ac:dyDescent="0.25">
      <c r="A77" s="392" t="s">
        <v>18</v>
      </c>
      <c r="B77" s="393" t="s">
        <v>19</v>
      </c>
      <c r="C77" s="393" t="s">
        <v>20</v>
      </c>
      <c r="D77" s="393" t="s">
        <v>21</v>
      </c>
      <c r="E77" s="393" t="s">
        <v>22</v>
      </c>
      <c r="F77" s="393" t="s">
        <v>23</v>
      </c>
      <c r="G77" s="393" t="s">
        <v>24</v>
      </c>
      <c r="H77" s="393" t="s">
        <v>25</v>
      </c>
      <c r="I77" s="393" t="s">
        <v>26</v>
      </c>
      <c r="J77" s="393" t="s">
        <v>27</v>
      </c>
      <c r="K77" s="393" t="s">
        <v>69</v>
      </c>
      <c r="L77" s="393" t="s">
        <v>88</v>
      </c>
      <c r="M77" s="393" t="s">
        <v>107</v>
      </c>
      <c r="N77" s="393" t="s">
        <v>112</v>
      </c>
    </row>
    <row r="78" spans="1:14" s="38" customFormat="1" ht="77.25" thickBot="1" x14ac:dyDescent="0.25">
      <c r="A78" s="73" t="s">
        <v>33</v>
      </c>
      <c r="B78" s="73" t="s">
        <v>28</v>
      </c>
      <c r="C78" s="71" t="s">
        <v>29</v>
      </c>
      <c r="D78" s="71" t="s">
        <v>110</v>
      </c>
      <c r="E78" s="71" t="s">
        <v>30</v>
      </c>
      <c r="F78" s="394" t="s">
        <v>262</v>
      </c>
      <c r="G78" s="71" t="s">
        <v>76</v>
      </c>
      <c r="H78" s="71" t="s">
        <v>111</v>
      </c>
      <c r="I78" s="395" t="s">
        <v>279</v>
      </c>
      <c r="J78" s="71" t="s">
        <v>116</v>
      </c>
      <c r="K78" s="395" t="s">
        <v>277</v>
      </c>
      <c r="L78" s="73" t="s">
        <v>117</v>
      </c>
      <c r="M78" s="396" t="s">
        <v>106</v>
      </c>
      <c r="N78" s="73" t="s">
        <v>118</v>
      </c>
    </row>
    <row r="79" spans="1:14" s="38" customFormat="1" ht="13.5" thickBot="1" x14ac:dyDescent="0.25">
      <c r="A79" s="406">
        <v>2.7</v>
      </c>
      <c r="B79" s="398" t="s">
        <v>293</v>
      </c>
      <c r="C79" s="401">
        <v>20.25</v>
      </c>
      <c r="D79" s="401">
        <v>6.5</v>
      </c>
      <c r="E79" s="399" t="s">
        <v>173</v>
      </c>
      <c r="F79" s="399" t="s">
        <v>90</v>
      </c>
      <c r="G79" s="400">
        <v>5</v>
      </c>
      <c r="H79" s="325">
        <v>0</v>
      </c>
      <c r="I79" s="402">
        <v>21.75</v>
      </c>
      <c r="J79" s="76">
        <f>C79+D79-G79-H79-I79</f>
        <v>0</v>
      </c>
      <c r="K79" s="120">
        <v>14.85</v>
      </c>
      <c r="L79" s="120">
        <f t="shared" ref="L79:L80" si="15">MIN(J79:K79)</f>
        <v>0</v>
      </c>
      <c r="M79" s="400"/>
      <c r="N79" s="120">
        <f>SUM(I79,L79:M79)</f>
        <v>21.75</v>
      </c>
    </row>
    <row r="80" spans="1:14" s="38" customFormat="1" ht="13.5" thickBot="1" x14ac:dyDescent="0.25">
      <c r="A80" s="407">
        <v>4.7</v>
      </c>
      <c r="B80" s="398" t="s">
        <v>294</v>
      </c>
      <c r="C80" s="401">
        <v>10.5</v>
      </c>
      <c r="D80" s="401">
        <v>4.9000000000000004</v>
      </c>
      <c r="E80" s="399" t="s">
        <v>176</v>
      </c>
      <c r="F80" s="399" t="s">
        <v>90</v>
      </c>
      <c r="G80" s="400">
        <v>3.25</v>
      </c>
      <c r="H80" s="325">
        <v>0</v>
      </c>
      <c r="I80" s="402">
        <v>12.15</v>
      </c>
      <c r="J80" s="76">
        <f>C80+D80-G80-H80-I80</f>
        <v>0</v>
      </c>
      <c r="K80" s="408">
        <v>14.85</v>
      </c>
      <c r="L80" s="120">
        <f t="shared" si="15"/>
        <v>0</v>
      </c>
      <c r="M80" s="400"/>
      <c r="N80" s="120">
        <f t="shared" ref="N80" si="16">SUM(I80,L80:M80)</f>
        <v>12.15</v>
      </c>
    </row>
    <row r="81" spans="1:14" s="38" customFormat="1" x14ac:dyDescent="0.2">
      <c r="A81" s="200"/>
      <c r="B81" s="315"/>
      <c r="C81" s="316"/>
      <c r="D81" s="316"/>
      <c r="E81" s="317"/>
      <c r="F81" s="317"/>
      <c r="G81" s="318"/>
      <c r="H81" s="316"/>
      <c r="I81" s="319"/>
      <c r="J81" s="133"/>
      <c r="K81" s="133"/>
      <c r="L81" s="133"/>
      <c r="M81" s="318"/>
      <c r="N81" s="133"/>
    </row>
    <row r="82" spans="1:14" ht="13.9" customHeight="1" x14ac:dyDescent="0.2">
      <c r="A82" s="378" t="s">
        <v>297</v>
      </c>
      <c r="B82" s="378"/>
      <c r="C82" s="378"/>
      <c r="D82" s="378"/>
      <c r="E82" s="249"/>
      <c r="F82" s="200"/>
      <c r="G82" s="249"/>
      <c r="H82" s="249"/>
      <c r="I82" s="249"/>
      <c r="J82" s="249"/>
      <c r="K82" s="249"/>
      <c r="L82" s="249"/>
      <c r="M82" s="249"/>
      <c r="N82" s="53"/>
    </row>
    <row r="83" spans="1:14" x14ac:dyDescent="0.2">
      <c r="A83" s="62" t="s">
        <v>160</v>
      </c>
      <c r="B83" s="247"/>
      <c r="C83" s="247"/>
      <c r="D83" s="247"/>
      <c r="E83" s="247"/>
      <c r="F83" s="273"/>
      <c r="G83" s="247"/>
      <c r="H83" s="247"/>
      <c r="I83" s="247"/>
      <c r="J83" s="247"/>
      <c r="K83" s="247"/>
      <c r="L83" s="247"/>
      <c r="M83" s="247"/>
      <c r="N83" s="48"/>
    </row>
    <row r="84" spans="1:14" ht="15" x14ac:dyDescent="0.2">
      <c r="A84" s="239" t="s">
        <v>263</v>
      </c>
      <c r="B84" s="239"/>
      <c r="C84" s="239"/>
      <c r="D84" s="239"/>
      <c r="E84" s="239"/>
      <c r="F84" s="287"/>
      <c r="G84" s="239"/>
      <c r="H84" s="239"/>
      <c r="I84" s="239"/>
      <c r="J84" s="239"/>
      <c r="K84" s="239"/>
      <c r="L84" s="239"/>
      <c r="M84" s="239"/>
      <c r="N84" s="240"/>
    </row>
    <row r="85" spans="1:14" x14ac:dyDescent="0.2">
      <c r="A85" s="376" t="s">
        <v>280</v>
      </c>
      <c r="B85" s="376"/>
      <c r="C85" s="376"/>
      <c r="D85" s="376"/>
      <c r="E85" s="376"/>
      <c r="F85" s="376"/>
      <c r="G85" s="376"/>
      <c r="H85" s="376"/>
      <c r="I85" s="376"/>
      <c r="J85" s="376"/>
      <c r="K85" s="376"/>
      <c r="L85" s="376"/>
      <c r="M85" s="376"/>
      <c r="N85" s="376"/>
    </row>
    <row r="86" spans="1:14" x14ac:dyDescent="0.2">
      <c r="A86" s="245"/>
      <c r="B86" s="244"/>
      <c r="C86" s="244"/>
      <c r="D86" s="244"/>
      <c r="E86" s="244"/>
      <c r="F86" s="244"/>
      <c r="G86" s="244"/>
      <c r="H86" s="244"/>
      <c r="I86" s="241"/>
      <c r="J86" s="244"/>
      <c r="K86" s="244"/>
      <c r="L86" s="244"/>
      <c r="M86" s="241"/>
      <c r="N86" s="242"/>
    </row>
    <row r="87" spans="1:14" x14ac:dyDescent="0.2">
      <c r="A87" s="128"/>
      <c r="B87" s="41"/>
      <c r="C87" s="41"/>
      <c r="D87" s="41"/>
      <c r="E87" s="41"/>
      <c r="G87" s="41"/>
      <c r="H87" s="41"/>
      <c r="J87" s="41"/>
      <c r="L87" s="41"/>
      <c r="M87" s="41"/>
      <c r="N87" s="83"/>
    </row>
    <row r="88" spans="1:14" x14ac:dyDescent="0.2">
      <c r="A88" s="34"/>
      <c r="G88" s="34"/>
    </row>
    <row r="92" spans="1:14" x14ac:dyDescent="0.2">
      <c r="E92" s="41"/>
    </row>
    <row r="93" spans="1:14" ht="15" x14ac:dyDescent="0.2">
      <c r="E93" s="36"/>
    </row>
  </sheetData>
  <mergeCells count="15">
    <mergeCell ref="A3:N3"/>
    <mergeCell ref="A19:N19"/>
    <mergeCell ref="A35:N35"/>
    <mergeCell ref="A45:N45"/>
    <mergeCell ref="A85:N85"/>
    <mergeCell ref="A54:N54"/>
    <mergeCell ref="A62:N62"/>
    <mergeCell ref="A70:N70"/>
    <mergeCell ref="A76:N76"/>
    <mergeCell ref="A82:D82"/>
    <mergeCell ref="R48:S48"/>
    <mergeCell ref="P19:Q19"/>
    <mergeCell ref="P35:Q35"/>
    <mergeCell ref="P45:Q45"/>
    <mergeCell ref="P48:Q48"/>
  </mergeCells>
  <phoneticPr fontId="11" type="noConversion"/>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A85" workbookViewId="0">
      <selection activeCell="B103" sqref="B103"/>
    </sheetView>
  </sheetViews>
  <sheetFormatPr defaultColWidth="9.140625" defaultRowHeight="12.75" x14ac:dyDescent="0.2"/>
  <cols>
    <col min="1" max="1" width="9.85546875" style="17" customWidth="1"/>
    <col min="2" max="2" width="25.7109375" style="17" bestFit="1" customWidth="1"/>
    <col min="3" max="3" width="17.85546875" style="37" customWidth="1"/>
    <col min="4" max="4" width="17.85546875" style="17" customWidth="1"/>
    <col min="5" max="5" width="16.5703125" style="24" customWidth="1"/>
    <col min="6" max="6" width="18" style="19" customWidth="1"/>
    <col min="7" max="7" width="21.7109375" style="28" customWidth="1"/>
    <col min="8" max="16384" width="9.140625" style="17"/>
  </cols>
  <sheetData>
    <row r="1" spans="1:9" ht="15.75" x14ac:dyDescent="0.25">
      <c r="A1" s="65" t="s">
        <v>105</v>
      </c>
      <c r="B1" s="13"/>
      <c r="C1" s="15"/>
      <c r="D1" s="15"/>
      <c r="E1" s="23"/>
      <c r="F1" s="16"/>
      <c r="H1" s="15"/>
      <c r="I1" s="15"/>
    </row>
    <row r="2" spans="1:9" ht="13.5" thickBot="1" x14ac:dyDescent="0.25">
      <c r="C2" s="17"/>
    </row>
    <row r="3" spans="1:9" s="18" customFormat="1" ht="39" thickBot="1" x14ac:dyDescent="0.25">
      <c r="A3" s="40" t="s">
        <v>33</v>
      </c>
      <c r="B3" s="40" t="s">
        <v>34</v>
      </c>
      <c r="C3" s="40" t="s">
        <v>162</v>
      </c>
      <c r="D3" s="40" t="s">
        <v>30</v>
      </c>
      <c r="E3" s="66" t="s">
        <v>35</v>
      </c>
      <c r="F3" s="40" t="s">
        <v>36</v>
      </c>
      <c r="G3" s="67" t="s">
        <v>65</v>
      </c>
    </row>
    <row r="4" spans="1:9" s="18" customFormat="1" ht="13.5" thickBot="1" x14ac:dyDescent="0.25">
      <c r="A4" s="20">
        <v>1</v>
      </c>
      <c r="B4" s="21" t="s">
        <v>38</v>
      </c>
      <c r="C4" s="288" t="s">
        <v>89</v>
      </c>
      <c r="D4" s="146" t="s">
        <v>169</v>
      </c>
      <c r="E4" s="149">
        <f>SSA!N6</f>
        <v>13.79</v>
      </c>
      <c r="F4" s="166">
        <f>'Weighted Avg'!G4</f>
        <v>32.25</v>
      </c>
      <c r="G4" s="157">
        <f>E4*F4</f>
        <v>444.72749999999996</v>
      </c>
    </row>
    <row r="5" spans="1:9" s="18" customFormat="1" ht="13.5" thickBot="1" x14ac:dyDescent="0.25">
      <c r="A5" s="14"/>
      <c r="B5" s="14"/>
      <c r="C5" s="288" t="s">
        <v>89</v>
      </c>
      <c r="D5" s="146" t="s">
        <v>172</v>
      </c>
      <c r="E5" s="149">
        <f>SSA!N7</f>
        <v>9.2800000000000011</v>
      </c>
      <c r="F5" s="166"/>
      <c r="G5" s="157">
        <f>E5*F5</f>
        <v>0</v>
      </c>
    </row>
    <row r="6" spans="1:9" s="18" customFormat="1" ht="13.5" thickBot="1" x14ac:dyDescent="0.25">
      <c r="A6" s="26"/>
      <c r="B6" s="26" t="s">
        <v>37</v>
      </c>
      <c r="C6" s="289"/>
      <c r="D6" s="27"/>
      <c r="E6" s="150"/>
      <c r="F6" s="167"/>
      <c r="G6" s="290">
        <f>ROUND(SUM(G4:G5),2)</f>
        <v>444.73</v>
      </c>
    </row>
    <row r="7" spans="1:9" ht="13.5" thickBot="1" x14ac:dyDescent="0.25">
      <c r="C7" s="291"/>
      <c r="D7" s="291"/>
      <c r="E7" s="151"/>
      <c r="F7" s="168"/>
      <c r="G7" s="158"/>
    </row>
    <row r="8" spans="1:9" ht="13.5" thickBot="1" x14ac:dyDescent="0.25">
      <c r="A8" s="20">
        <v>1.1000000000000001</v>
      </c>
      <c r="B8" s="21" t="s">
        <v>93</v>
      </c>
      <c r="C8" s="288" t="s">
        <v>89</v>
      </c>
      <c r="D8" s="146"/>
      <c r="E8" s="149"/>
      <c r="F8" s="166"/>
      <c r="G8" s="157">
        <f>E8*F8</f>
        <v>0</v>
      </c>
    </row>
    <row r="9" spans="1:9" ht="13.5" thickBot="1" x14ac:dyDescent="0.25">
      <c r="A9" s="14"/>
      <c r="B9" s="14"/>
      <c r="C9" s="288" t="s">
        <v>89</v>
      </c>
      <c r="D9" s="146" t="s">
        <v>174</v>
      </c>
      <c r="E9" s="149">
        <f>SSA!N23</f>
        <v>0</v>
      </c>
      <c r="F9" s="166">
        <f>'Weighted Avg'!G13</f>
        <v>4</v>
      </c>
      <c r="G9" s="157">
        <f>E9*F9</f>
        <v>0</v>
      </c>
    </row>
    <row r="10" spans="1:9" ht="13.5" thickBot="1" x14ac:dyDescent="0.25">
      <c r="A10" s="26"/>
      <c r="B10" s="26" t="s">
        <v>37</v>
      </c>
      <c r="C10" s="289"/>
      <c r="D10" s="27"/>
      <c r="E10" s="150"/>
      <c r="F10" s="167"/>
      <c r="G10" s="290">
        <f>ROUND(SUM(G8:G9),2)</f>
        <v>0</v>
      </c>
    </row>
    <row r="11" spans="1:9" ht="13.5" thickBot="1" x14ac:dyDescent="0.25">
      <c r="A11" s="22"/>
      <c r="B11" s="22"/>
      <c r="C11" s="25"/>
      <c r="D11" s="25"/>
      <c r="E11" s="152"/>
      <c r="F11" s="169"/>
      <c r="G11" s="159"/>
    </row>
    <row r="12" spans="1:9" ht="13.5" thickBot="1" x14ac:dyDescent="0.25">
      <c r="A12" s="327">
        <v>1.4</v>
      </c>
      <c r="B12" s="328" t="s">
        <v>330</v>
      </c>
      <c r="C12" s="329" t="s">
        <v>89</v>
      </c>
      <c r="D12" s="330" t="s">
        <v>169</v>
      </c>
      <c r="E12" s="331">
        <f>SSA!N57</f>
        <v>15.79</v>
      </c>
      <c r="F12" s="332">
        <f>'Weighted Avg'!G7</f>
        <v>35</v>
      </c>
      <c r="G12" s="333">
        <f>E12*F12</f>
        <v>552.65</v>
      </c>
    </row>
    <row r="13" spans="1:9" ht="13.5" thickBot="1" x14ac:dyDescent="0.25">
      <c r="A13" s="334"/>
      <c r="B13" s="334" t="s">
        <v>37</v>
      </c>
      <c r="C13" s="335"/>
      <c r="D13" s="336"/>
      <c r="E13" s="337"/>
      <c r="F13" s="338"/>
      <c r="G13" s="333">
        <f>ROUND(SUM(G12:G12),2)</f>
        <v>552.65</v>
      </c>
    </row>
    <row r="14" spans="1:9" ht="13.5" thickBot="1" x14ac:dyDescent="0.25">
      <c r="A14" s="339"/>
      <c r="B14" s="339"/>
      <c r="C14" s="340"/>
      <c r="D14" s="341"/>
      <c r="E14" s="154"/>
      <c r="F14" s="342"/>
      <c r="G14" s="343"/>
    </row>
    <row r="15" spans="1:9" ht="13.5" thickBot="1" x14ac:dyDescent="0.25">
      <c r="A15" s="327">
        <v>1.5</v>
      </c>
      <c r="B15" s="328" t="s">
        <v>328</v>
      </c>
      <c r="C15" s="329" t="s">
        <v>89</v>
      </c>
      <c r="D15" s="330" t="s">
        <v>173</v>
      </c>
      <c r="E15" s="331">
        <f>SSA!N65</f>
        <v>0</v>
      </c>
      <c r="F15" s="332">
        <v>5</v>
      </c>
      <c r="G15" s="333">
        <f>E15*F15</f>
        <v>0</v>
      </c>
    </row>
    <row r="16" spans="1:9" ht="13.5" thickBot="1" x14ac:dyDescent="0.25">
      <c r="A16" s="334"/>
      <c r="B16" s="334" t="s">
        <v>37</v>
      </c>
      <c r="C16" s="335"/>
      <c r="D16" s="336"/>
      <c r="E16" s="337"/>
      <c r="F16" s="338"/>
      <c r="G16" s="333">
        <f>ROUND(SUM(G15:G15),2)</f>
        <v>0</v>
      </c>
    </row>
    <row r="17" spans="1:7" x14ac:dyDescent="0.2">
      <c r="A17" s="22"/>
      <c r="B17" s="22"/>
      <c r="C17" s="25"/>
      <c r="D17" s="25"/>
      <c r="E17" s="152"/>
      <c r="F17" s="169"/>
      <c r="G17" s="159"/>
    </row>
    <row r="18" spans="1:7" ht="13.5" thickBot="1" x14ac:dyDescent="0.25">
      <c r="C18" s="291"/>
      <c r="D18" s="291"/>
      <c r="E18" s="151"/>
      <c r="F18" s="168"/>
      <c r="G18" s="158"/>
    </row>
    <row r="19" spans="1:7" ht="13.5" thickBot="1" x14ac:dyDescent="0.25">
      <c r="A19" s="20">
        <v>2</v>
      </c>
      <c r="B19" s="21" t="s">
        <v>38</v>
      </c>
      <c r="C19" s="288" t="s">
        <v>90</v>
      </c>
      <c r="D19" s="146" t="s">
        <v>169</v>
      </c>
      <c r="E19" s="149">
        <f>SSA!N9</f>
        <v>23.04</v>
      </c>
      <c r="F19" s="166">
        <f>'Weighted Avg'!G5</f>
        <v>12</v>
      </c>
      <c r="G19" s="157">
        <f>E19*F19</f>
        <v>276.48</v>
      </c>
    </row>
    <row r="20" spans="1:7" ht="13.5" thickBot="1" x14ac:dyDescent="0.25">
      <c r="A20" s="14"/>
      <c r="B20" s="14"/>
      <c r="C20" s="288" t="s">
        <v>90</v>
      </c>
      <c r="D20" s="146" t="s">
        <v>172</v>
      </c>
      <c r="E20" s="149">
        <f>SSA!N10</f>
        <v>18.53</v>
      </c>
      <c r="F20" s="166">
        <f>'Weighted Avg'!G8</f>
        <v>24</v>
      </c>
      <c r="G20" s="157">
        <f>E20*F20</f>
        <v>444.72</v>
      </c>
    </row>
    <row r="21" spans="1:7" ht="13.5" thickBot="1" x14ac:dyDescent="0.25">
      <c r="A21" s="26"/>
      <c r="B21" s="26" t="s">
        <v>37</v>
      </c>
      <c r="C21" s="289"/>
      <c r="D21" s="27"/>
      <c r="E21" s="150"/>
      <c r="F21" s="167"/>
      <c r="G21" s="290">
        <f>ROUND(SUM(G19:G20),2)</f>
        <v>721.2</v>
      </c>
    </row>
    <row r="22" spans="1:7" ht="13.5" thickBot="1" x14ac:dyDescent="0.25">
      <c r="A22" s="22"/>
      <c r="B22" s="22"/>
      <c r="C22" s="25"/>
      <c r="D22" s="25"/>
      <c r="E22" s="152"/>
      <c r="F22" s="169"/>
      <c r="G22" s="159"/>
    </row>
    <row r="23" spans="1:7" ht="13.5" thickBot="1" x14ac:dyDescent="0.25">
      <c r="A23" s="20">
        <v>2.1</v>
      </c>
      <c r="B23" s="21" t="s">
        <v>93</v>
      </c>
      <c r="C23" s="288" t="s">
        <v>90</v>
      </c>
      <c r="D23" s="146" t="s">
        <v>173</v>
      </c>
      <c r="E23" s="149">
        <f>SSA!N25</f>
        <v>21.75</v>
      </c>
      <c r="F23" s="166">
        <f>'Weighted Avg'!G11</f>
        <v>7</v>
      </c>
      <c r="G23" s="157">
        <f>E23*F23</f>
        <v>152.25</v>
      </c>
    </row>
    <row r="24" spans="1:7" ht="13.5" thickBot="1" x14ac:dyDescent="0.25">
      <c r="A24" s="14"/>
      <c r="B24" s="14"/>
      <c r="C24" s="288" t="s">
        <v>90</v>
      </c>
      <c r="D24" s="146"/>
      <c r="E24" s="149"/>
      <c r="F24" s="166"/>
      <c r="G24" s="157">
        <f>E24*F24</f>
        <v>0</v>
      </c>
    </row>
    <row r="25" spans="1:7" ht="13.5" thickBot="1" x14ac:dyDescent="0.25">
      <c r="A25" s="26"/>
      <c r="B25" s="26" t="s">
        <v>37</v>
      </c>
      <c r="C25" s="289"/>
      <c r="D25" s="27"/>
      <c r="E25" s="150"/>
      <c r="F25" s="167"/>
      <c r="G25" s="290">
        <f>ROUND(SUM(G23:G24),2)</f>
        <v>152.25</v>
      </c>
    </row>
    <row r="26" spans="1:7" ht="13.5" thickBot="1" x14ac:dyDescent="0.25">
      <c r="C26" s="291"/>
      <c r="D26" s="291"/>
      <c r="E26" s="151"/>
      <c r="F26" s="168"/>
      <c r="G26" s="158"/>
    </row>
    <row r="27" spans="1:7" ht="13.5" thickBot="1" x14ac:dyDescent="0.25">
      <c r="A27" s="20">
        <v>2.2000000000000002</v>
      </c>
      <c r="B27" s="21" t="s">
        <v>92</v>
      </c>
      <c r="C27" s="288" t="s">
        <v>90</v>
      </c>
      <c r="D27" s="146" t="s">
        <v>169</v>
      </c>
      <c r="E27" s="149">
        <f>SSA!N38</f>
        <v>23.04</v>
      </c>
      <c r="F27" s="166">
        <f>'Weighted Avg'!G6</f>
        <v>3</v>
      </c>
      <c r="G27" s="157">
        <f>E27*F27</f>
        <v>69.12</v>
      </c>
    </row>
    <row r="28" spans="1:7" ht="13.5" thickBot="1" x14ac:dyDescent="0.25">
      <c r="A28" s="14"/>
      <c r="B28" s="14"/>
      <c r="C28" s="288" t="s">
        <v>90</v>
      </c>
      <c r="D28" s="146" t="s">
        <v>172</v>
      </c>
      <c r="E28" s="149">
        <f>SSA!N39</f>
        <v>18.53</v>
      </c>
      <c r="F28" s="166">
        <f>'Weighted Avg'!G9</f>
        <v>1</v>
      </c>
      <c r="G28" s="157">
        <f>E28*F28</f>
        <v>18.53</v>
      </c>
    </row>
    <row r="29" spans="1:7" ht="13.5" thickBot="1" x14ac:dyDescent="0.25">
      <c r="A29" s="26"/>
      <c r="B29" s="26" t="s">
        <v>37</v>
      </c>
      <c r="C29" s="289"/>
      <c r="D29" s="147"/>
      <c r="E29" s="153"/>
      <c r="F29" s="170"/>
      <c r="G29" s="290">
        <f>ROUND(SUM(G27:G28),2)</f>
        <v>87.65</v>
      </c>
    </row>
    <row r="30" spans="1:7" ht="13.5" thickBot="1" x14ac:dyDescent="0.25">
      <c r="C30" s="291"/>
      <c r="D30" s="292"/>
      <c r="E30" s="154"/>
      <c r="F30" s="171"/>
      <c r="G30" s="158"/>
    </row>
    <row r="31" spans="1:7" ht="13.5" thickBot="1" x14ac:dyDescent="0.25">
      <c r="A31" s="20">
        <v>2.2999999999999998</v>
      </c>
      <c r="B31" s="21" t="s">
        <v>94</v>
      </c>
      <c r="C31" s="288" t="s">
        <v>90</v>
      </c>
      <c r="D31" s="146"/>
      <c r="E31" s="149"/>
      <c r="F31" s="166"/>
      <c r="G31" s="157">
        <f>E31*F31</f>
        <v>0</v>
      </c>
    </row>
    <row r="32" spans="1:7" ht="13.5" thickBot="1" x14ac:dyDescent="0.25">
      <c r="A32" s="14"/>
      <c r="B32" s="14"/>
      <c r="C32" s="288" t="s">
        <v>90</v>
      </c>
      <c r="D32" s="146" t="s">
        <v>174</v>
      </c>
      <c r="E32" s="149">
        <f>SSA!N49</f>
        <v>18.05</v>
      </c>
      <c r="F32" s="166">
        <f>'Weighted Avg'!G15</f>
        <v>1</v>
      </c>
      <c r="G32" s="157">
        <f>E32*F32</f>
        <v>18.05</v>
      </c>
    </row>
    <row r="33" spans="1:7" ht="13.5" thickBot="1" x14ac:dyDescent="0.25">
      <c r="A33" s="26"/>
      <c r="B33" s="26" t="s">
        <v>37</v>
      </c>
      <c r="C33" s="289"/>
      <c r="D33" s="147"/>
      <c r="E33" s="153"/>
      <c r="F33" s="170"/>
      <c r="G33" s="290">
        <f>ROUND(SUM(G31:G32),2)</f>
        <v>18.05</v>
      </c>
    </row>
    <row r="34" spans="1:7" ht="13.5" thickBot="1" x14ac:dyDescent="0.25">
      <c r="C34" s="17"/>
      <c r="D34" s="5"/>
      <c r="E34" s="155"/>
      <c r="F34" s="171"/>
      <c r="G34" s="158"/>
    </row>
    <row r="35" spans="1:7" ht="13.5" thickBot="1" x14ac:dyDescent="0.25">
      <c r="A35" s="327">
        <v>2.4</v>
      </c>
      <c r="B35" s="344" t="s">
        <v>329</v>
      </c>
      <c r="C35" s="329" t="s">
        <v>90</v>
      </c>
      <c r="D35" s="330"/>
      <c r="E35" s="331"/>
      <c r="F35" s="332"/>
      <c r="G35" s="333">
        <f>E35*F35</f>
        <v>0</v>
      </c>
    </row>
    <row r="36" spans="1:7" ht="13.5" thickBot="1" x14ac:dyDescent="0.25">
      <c r="A36" s="345"/>
      <c r="B36" s="345"/>
      <c r="C36" s="329" t="s">
        <v>90</v>
      </c>
      <c r="D36" s="330"/>
      <c r="E36" s="331"/>
      <c r="F36" s="332"/>
      <c r="G36" s="333">
        <f>E36*F36</f>
        <v>0</v>
      </c>
    </row>
    <row r="37" spans="1:7" ht="13.5" thickBot="1" x14ac:dyDescent="0.25">
      <c r="A37" s="334"/>
      <c r="B37" s="334" t="s">
        <v>37</v>
      </c>
      <c r="C37" s="335"/>
      <c r="D37" s="336"/>
      <c r="E37" s="337"/>
      <c r="F37" s="338"/>
      <c r="G37" s="333">
        <f>ROUND(SUM(G35:G36),2)</f>
        <v>0</v>
      </c>
    </row>
    <row r="38" spans="1:7" ht="13.5" thickBot="1" x14ac:dyDescent="0.25">
      <c r="C38" s="17"/>
      <c r="D38" s="5"/>
      <c r="E38" s="155"/>
      <c r="F38" s="342"/>
      <c r="G38" s="343"/>
    </row>
    <row r="39" spans="1:7" ht="13.5" thickBot="1" x14ac:dyDescent="0.25">
      <c r="A39" s="327">
        <v>2.5</v>
      </c>
      <c r="B39" s="344" t="s">
        <v>328</v>
      </c>
      <c r="C39" s="329" t="s">
        <v>90</v>
      </c>
      <c r="D39" s="330" t="s">
        <v>174</v>
      </c>
      <c r="E39" s="331">
        <f>SSA!N66</f>
        <v>26.75</v>
      </c>
      <c r="F39" s="332">
        <v>7</v>
      </c>
      <c r="G39" s="333">
        <f>E39*F39</f>
        <v>187.25</v>
      </c>
    </row>
    <row r="40" spans="1:7" ht="13.5" thickBot="1" x14ac:dyDescent="0.25">
      <c r="A40" s="345"/>
      <c r="B40" s="345"/>
      <c r="C40" s="329" t="s">
        <v>90</v>
      </c>
      <c r="D40" s="330"/>
      <c r="E40" s="331"/>
      <c r="F40" s="332"/>
      <c r="G40" s="333">
        <f>E40*F40</f>
        <v>0</v>
      </c>
    </row>
    <row r="41" spans="1:7" ht="13.5" thickBot="1" x14ac:dyDescent="0.25">
      <c r="A41" s="334"/>
      <c r="B41" s="334" t="s">
        <v>37</v>
      </c>
      <c r="C41" s="335"/>
      <c r="D41" s="336"/>
      <c r="E41" s="337"/>
      <c r="F41" s="338"/>
      <c r="G41" s="333">
        <f>ROUND(SUM(G39:G40),2)</f>
        <v>187.25</v>
      </c>
    </row>
    <row r="42" spans="1:7" ht="13.5" thickBot="1" x14ac:dyDescent="0.25">
      <c r="A42" s="346"/>
      <c r="B42" s="346"/>
      <c r="C42" s="347"/>
      <c r="D42" s="348"/>
      <c r="E42" s="349"/>
      <c r="F42" s="350"/>
      <c r="G42" s="351"/>
    </row>
    <row r="43" spans="1:7" ht="13.5" thickBot="1" x14ac:dyDescent="0.25">
      <c r="A43" s="327">
        <v>2.6</v>
      </c>
      <c r="B43" s="352" t="s">
        <v>327</v>
      </c>
      <c r="C43" s="329" t="s">
        <v>90</v>
      </c>
      <c r="D43" s="330"/>
      <c r="E43" s="331"/>
      <c r="F43" s="332"/>
      <c r="G43" s="333">
        <f>E43*F43</f>
        <v>0</v>
      </c>
    </row>
    <row r="44" spans="1:7" ht="13.5" thickBot="1" x14ac:dyDescent="0.25">
      <c r="A44" s="345"/>
      <c r="B44" s="345"/>
      <c r="C44" s="329" t="s">
        <v>90</v>
      </c>
      <c r="D44" s="330"/>
      <c r="E44" s="331"/>
      <c r="F44" s="332"/>
      <c r="G44" s="333">
        <f>E44*F44</f>
        <v>0</v>
      </c>
    </row>
    <row r="45" spans="1:7" ht="13.5" thickBot="1" x14ac:dyDescent="0.25">
      <c r="A45" s="334"/>
      <c r="B45" s="334" t="s">
        <v>37</v>
      </c>
      <c r="C45" s="335"/>
      <c r="D45" s="336"/>
      <c r="E45" s="337"/>
      <c r="F45" s="338"/>
      <c r="G45" s="333">
        <f>ROUND(SUM(G43:G44),2)</f>
        <v>0</v>
      </c>
    </row>
    <row r="46" spans="1:7" ht="13.5" thickBot="1" x14ac:dyDescent="0.25">
      <c r="A46" s="353"/>
      <c r="B46" s="353"/>
      <c r="C46" s="354"/>
      <c r="D46" s="355"/>
      <c r="E46" s="356"/>
      <c r="F46" s="357"/>
      <c r="G46" s="358"/>
    </row>
    <row r="47" spans="1:7" ht="13.5" thickBot="1" x14ac:dyDescent="0.25">
      <c r="A47" s="327">
        <v>2.7</v>
      </c>
      <c r="B47" s="352" t="s">
        <v>326</v>
      </c>
      <c r="C47" s="329" t="s">
        <v>90</v>
      </c>
      <c r="D47" s="330" t="s">
        <v>173</v>
      </c>
      <c r="E47" s="331">
        <f>SSA!N79</f>
        <v>21.75</v>
      </c>
      <c r="F47" s="332">
        <v>2</v>
      </c>
      <c r="G47" s="333">
        <f>E47*F47</f>
        <v>43.5</v>
      </c>
    </row>
    <row r="48" spans="1:7" ht="13.5" thickBot="1" x14ac:dyDescent="0.25">
      <c r="A48" s="345"/>
      <c r="B48" s="345"/>
      <c r="C48" s="329" t="s">
        <v>90</v>
      </c>
      <c r="D48" s="330"/>
      <c r="E48" s="331"/>
      <c r="F48" s="332"/>
      <c r="G48" s="333">
        <f>E48*F48</f>
        <v>0</v>
      </c>
    </row>
    <row r="49" spans="1:7" ht="13.5" thickBot="1" x14ac:dyDescent="0.25">
      <c r="A49" s="334"/>
      <c r="B49" s="334" t="s">
        <v>37</v>
      </c>
      <c r="C49" s="335"/>
      <c r="D49" s="336"/>
      <c r="E49" s="337"/>
      <c r="F49" s="338"/>
      <c r="G49" s="333">
        <f>ROUND(SUM(G47:G48),2)</f>
        <v>43.5</v>
      </c>
    </row>
    <row r="50" spans="1:7" x14ac:dyDescent="0.2">
      <c r="C50" s="17"/>
      <c r="D50" s="5"/>
      <c r="E50" s="155"/>
      <c r="F50" s="171"/>
      <c r="G50" s="158"/>
    </row>
    <row r="51" spans="1:7" ht="13.5" thickBot="1" x14ac:dyDescent="0.25">
      <c r="C51" s="17"/>
      <c r="D51" s="5"/>
      <c r="E51" s="155"/>
      <c r="F51" s="171"/>
      <c r="G51" s="158"/>
    </row>
    <row r="52" spans="1:7" ht="13.5" thickBot="1" x14ac:dyDescent="0.25">
      <c r="A52" s="20">
        <v>3</v>
      </c>
      <c r="B52" s="21" t="s">
        <v>95</v>
      </c>
      <c r="C52" s="288" t="s">
        <v>89</v>
      </c>
      <c r="D52" s="146" t="s">
        <v>176</v>
      </c>
      <c r="E52" s="149">
        <f>SSA!N12</f>
        <v>2.9000000000000004</v>
      </c>
      <c r="F52" s="166">
        <f>'Weighted Avg'!G17</f>
        <v>56</v>
      </c>
      <c r="G52" s="157">
        <f>E52*F52</f>
        <v>162.40000000000003</v>
      </c>
    </row>
    <row r="53" spans="1:7" ht="13.5" thickBot="1" x14ac:dyDescent="0.25">
      <c r="A53" s="14"/>
      <c r="B53" s="14"/>
      <c r="C53" s="288" t="s">
        <v>89</v>
      </c>
      <c r="D53" s="146" t="s">
        <v>177</v>
      </c>
      <c r="E53" s="149">
        <f>SSA!N13</f>
        <v>14.469999999999999</v>
      </c>
      <c r="F53" s="166">
        <f>'Weighted Avg'!G23</f>
        <v>29</v>
      </c>
      <c r="G53" s="157">
        <f>E53*F53</f>
        <v>419.63</v>
      </c>
    </row>
    <row r="54" spans="1:7" ht="13.5" thickBot="1" x14ac:dyDescent="0.25">
      <c r="A54" s="26"/>
      <c r="B54" s="26" t="s">
        <v>37</v>
      </c>
      <c r="C54" s="289"/>
      <c r="D54" s="147"/>
      <c r="E54" s="153"/>
      <c r="F54" s="170"/>
      <c r="G54" s="290">
        <f>ROUND(SUM(G52:G53),2)</f>
        <v>582.03</v>
      </c>
    </row>
    <row r="55" spans="1:7" ht="13.5" thickBot="1" x14ac:dyDescent="0.25">
      <c r="A55" s="22"/>
      <c r="B55" s="22"/>
      <c r="C55" s="25"/>
      <c r="D55" s="148"/>
      <c r="E55" s="156"/>
      <c r="F55" s="172"/>
      <c r="G55" s="159"/>
    </row>
    <row r="56" spans="1:7" ht="13.5" thickBot="1" x14ac:dyDescent="0.25">
      <c r="A56" s="20">
        <v>3.1</v>
      </c>
      <c r="B56" s="21" t="s">
        <v>97</v>
      </c>
      <c r="C56" s="288" t="s">
        <v>89</v>
      </c>
      <c r="D56" s="146" t="s">
        <v>176</v>
      </c>
      <c r="E56" s="149">
        <f>SSA!N28</f>
        <v>0</v>
      </c>
      <c r="F56" s="166">
        <f>'Weighted Avg'!G19</f>
        <v>5</v>
      </c>
      <c r="G56" s="157">
        <f>E56*F56</f>
        <v>0</v>
      </c>
    </row>
    <row r="57" spans="1:7" ht="13.5" thickBot="1" x14ac:dyDescent="0.25">
      <c r="A57" s="14"/>
      <c r="B57" s="14"/>
      <c r="C57" s="288" t="s">
        <v>89</v>
      </c>
      <c r="D57" s="146" t="s">
        <v>178</v>
      </c>
      <c r="E57" s="149">
        <f>SSA!N29</f>
        <v>3.5527136788005009E-15</v>
      </c>
      <c r="F57" s="166">
        <f>'Weighted Avg'!G26</f>
        <v>4</v>
      </c>
      <c r="G57" s="157">
        <f>E57*F57</f>
        <v>1.4210854715202004E-14</v>
      </c>
    </row>
    <row r="58" spans="1:7" ht="13.5" thickBot="1" x14ac:dyDescent="0.25">
      <c r="A58" s="26"/>
      <c r="B58" s="26" t="s">
        <v>37</v>
      </c>
      <c r="C58" s="289"/>
      <c r="D58" s="147"/>
      <c r="E58" s="153"/>
      <c r="F58" s="170"/>
      <c r="G58" s="290">
        <f>ROUND(SUM(G56:G57),2)</f>
        <v>0</v>
      </c>
    </row>
    <row r="59" spans="1:7" ht="13.5" thickBot="1" x14ac:dyDescent="0.25">
      <c r="C59" s="17"/>
      <c r="D59" s="5"/>
      <c r="E59" s="155"/>
      <c r="F59" s="171"/>
      <c r="G59" s="158"/>
    </row>
    <row r="60" spans="1:7" ht="13.5" thickBot="1" x14ac:dyDescent="0.25">
      <c r="A60" s="327">
        <v>3.4</v>
      </c>
      <c r="B60" s="328" t="s">
        <v>325</v>
      </c>
      <c r="C60" s="329" t="s">
        <v>89</v>
      </c>
      <c r="D60" s="330"/>
      <c r="E60" s="331"/>
      <c r="F60" s="332"/>
      <c r="G60" s="333">
        <f>E60*F60</f>
        <v>0</v>
      </c>
    </row>
    <row r="61" spans="1:7" ht="13.5" thickBot="1" x14ac:dyDescent="0.25">
      <c r="A61" s="334"/>
      <c r="B61" s="334" t="s">
        <v>37</v>
      </c>
      <c r="C61" s="335"/>
      <c r="D61" s="336"/>
      <c r="E61" s="337"/>
      <c r="F61" s="338"/>
      <c r="G61" s="333">
        <f>ROUND(SUM(G60:G60),2)</f>
        <v>0</v>
      </c>
    </row>
    <row r="62" spans="1:7" ht="13.5" thickBot="1" x14ac:dyDescent="0.25">
      <c r="C62" s="17"/>
      <c r="D62" s="5"/>
      <c r="E62" s="155"/>
      <c r="F62" s="342"/>
      <c r="G62" s="343"/>
    </row>
    <row r="63" spans="1:7" ht="13.5" thickBot="1" x14ac:dyDescent="0.25">
      <c r="A63" s="327">
        <v>3.5</v>
      </c>
      <c r="B63" s="359" t="s">
        <v>324</v>
      </c>
      <c r="C63" s="329" t="s">
        <v>89</v>
      </c>
      <c r="D63" s="330"/>
      <c r="E63" s="331"/>
      <c r="F63" s="332"/>
      <c r="G63" s="333">
        <f>E63*F63</f>
        <v>0</v>
      </c>
    </row>
    <row r="64" spans="1:7" ht="13.5" thickBot="1" x14ac:dyDescent="0.25">
      <c r="A64" s="334"/>
      <c r="B64" s="334" t="s">
        <v>37</v>
      </c>
      <c r="C64" s="335"/>
      <c r="D64" s="336"/>
      <c r="E64" s="337"/>
      <c r="F64" s="338"/>
      <c r="G64" s="333">
        <f>ROUND(SUM(G63:G63),2)</f>
        <v>0</v>
      </c>
    </row>
    <row r="65" spans="1:7" x14ac:dyDescent="0.2">
      <c r="C65" s="17"/>
      <c r="D65" s="5"/>
      <c r="E65" s="155"/>
      <c r="F65" s="171"/>
      <c r="G65" s="158"/>
    </row>
    <row r="66" spans="1:7" ht="13.5" thickBot="1" x14ac:dyDescent="0.25">
      <c r="C66" s="17"/>
      <c r="D66" s="5"/>
      <c r="E66" s="155"/>
      <c r="F66" s="171"/>
      <c r="G66" s="158"/>
    </row>
    <row r="67" spans="1:7" ht="13.5" thickBot="1" x14ac:dyDescent="0.25">
      <c r="A67" s="20">
        <v>4</v>
      </c>
      <c r="B67" s="21" t="s">
        <v>95</v>
      </c>
      <c r="C67" s="288" t="s">
        <v>90</v>
      </c>
      <c r="D67" s="146" t="s">
        <v>176</v>
      </c>
      <c r="E67" s="149">
        <f>SSA!N15</f>
        <v>12.15</v>
      </c>
      <c r="F67" s="166">
        <f>'Weighted Avg'!G18</f>
        <v>41.5</v>
      </c>
      <c r="G67" s="157">
        <f t="shared" ref="G67:G68" si="0">E67*F67</f>
        <v>504.22500000000002</v>
      </c>
    </row>
    <row r="68" spans="1:7" ht="13.5" thickBot="1" x14ac:dyDescent="0.25">
      <c r="A68" s="14"/>
      <c r="B68" s="14"/>
      <c r="C68" s="288" t="s">
        <v>90</v>
      </c>
      <c r="D68" s="146" t="s">
        <v>177</v>
      </c>
      <c r="E68" s="149">
        <f>SSA!N16</f>
        <v>23.72</v>
      </c>
      <c r="F68" s="166">
        <f>'Weighted Avg'!G24</f>
        <v>18</v>
      </c>
      <c r="G68" s="157">
        <f t="shared" si="0"/>
        <v>426.96</v>
      </c>
    </row>
    <row r="69" spans="1:7" ht="13.5" thickBot="1" x14ac:dyDescent="0.25">
      <c r="A69" s="26"/>
      <c r="B69" s="26" t="s">
        <v>37</v>
      </c>
      <c r="C69" s="289"/>
      <c r="D69" s="147"/>
      <c r="E69" s="153"/>
      <c r="F69" s="170"/>
      <c r="G69" s="290">
        <f>ROUND(SUM(G67:G68),2)</f>
        <v>931.19</v>
      </c>
    </row>
    <row r="70" spans="1:7" ht="13.5" thickBot="1" x14ac:dyDescent="0.25">
      <c r="A70" s="22"/>
      <c r="B70" s="22"/>
      <c r="C70" s="25"/>
      <c r="D70" s="148"/>
      <c r="E70" s="156"/>
      <c r="F70" s="172"/>
      <c r="G70" s="159"/>
    </row>
    <row r="71" spans="1:7" ht="13.5" thickBot="1" x14ac:dyDescent="0.25">
      <c r="A71" s="20">
        <v>4.0999999999999996</v>
      </c>
      <c r="B71" s="21" t="s">
        <v>97</v>
      </c>
      <c r="C71" s="288" t="s">
        <v>90</v>
      </c>
      <c r="D71" s="146" t="s">
        <v>176</v>
      </c>
      <c r="E71" s="149">
        <f>SSA!N31</f>
        <v>12.15</v>
      </c>
      <c r="F71" s="166">
        <f>'Weighted Avg'!G20</f>
        <v>8</v>
      </c>
      <c r="G71" s="157">
        <f t="shared" ref="G71:G72" si="1">E71*F71</f>
        <v>97.2</v>
      </c>
    </row>
    <row r="72" spans="1:7" ht="13.5" thickBot="1" x14ac:dyDescent="0.25">
      <c r="A72" s="14"/>
      <c r="B72" s="14"/>
      <c r="C72" s="288" t="s">
        <v>90</v>
      </c>
      <c r="D72" s="146" t="s">
        <v>178</v>
      </c>
      <c r="E72" s="149">
        <f>SSA!N32</f>
        <v>23.04</v>
      </c>
      <c r="F72" s="166">
        <f>'Weighted Avg'!G27</f>
        <v>6</v>
      </c>
      <c r="G72" s="157">
        <f t="shared" si="1"/>
        <v>138.24</v>
      </c>
    </row>
    <row r="73" spans="1:7" ht="13.5" thickBot="1" x14ac:dyDescent="0.25">
      <c r="A73" s="26"/>
      <c r="B73" s="26" t="s">
        <v>37</v>
      </c>
      <c r="C73" s="289"/>
      <c r="D73" s="147"/>
      <c r="E73" s="153"/>
      <c r="F73" s="170"/>
      <c r="G73" s="290">
        <f>ROUND(SUM(G71:G72),2)</f>
        <v>235.44</v>
      </c>
    </row>
    <row r="74" spans="1:7" ht="13.5" thickBot="1" x14ac:dyDescent="0.25">
      <c r="C74" s="291"/>
      <c r="D74" s="292"/>
      <c r="E74" s="154"/>
      <c r="F74" s="171"/>
      <c r="G74" s="158"/>
    </row>
    <row r="75" spans="1:7" ht="13.5" thickBot="1" x14ac:dyDescent="0.25">
      <c r="A75" s="20">
        <v>4.2</v>
      </c>
      <c r="B75" s="21" t="s">
        <v>96</v>
      </c>
      <c r="C75" s="288" t="s">
        <v>90</v>
      </c>
      <c r="D75" s="146" t="s">
        <v>176</v>
      </c>
      <c r="E75" s="149">
        <f>SSA!N41</f>
        <v>12.15</v>
      </c>
      <c r="F75" s="166">
        <f>'Weighted Avg'!G21</f>
        <v>2</v>
      </c>
      <c r="G75" s="157">
        <f t="shared" ref="G75:G76" si="2">E75*F75</f>
        <v>24.3</v>
      </c>
    </row>
    <row r="76" spans="1:7" ht="13.5" thickBot="1" x14ac:dyDescent="0.25">
      <c r="A76" s="14"/>
      <c r="B76" s="14"/>
      <c r="C76" s="288" t="s">
        <v>90</v>
      </c>
      <c r="D76" s="146" t="s">
        <v>177</v>
      </c>
      <c r="E76" s="149">
        <f>SSA!N42</f>
        <v>23.72</v>
      </c>
      <c r="F76" s="166">
        <f>'Weighted Avg'!G25</f>
        <v>1</v>
      </c>
      <c r="G76" s="157">
        <f t="shared" si="2"/>
        <v>23.72</v>
      </c>
    </row>
    <row r="77" spans="1:7" ht="13.5" thickBot="1" x14ac:dyDescent="0.25">
      <c r="A77" s="26"/>
      <c r="B77" s="26" t="s">
        <v>37</v>
      </c>
      <c r="C77" s="289"/>
      <c r="D77" s="147"/>
      <c r="E77" s="153"/>
      <c r="F77" s="170"/>
      <c r="G77" s="290">
        <f>ROUND(SUM(G75:G76),2)</f>
        <v>48.02</v>
      </c>
    </row>
    <row r="78" spans="1:7" ht="13.5" thickBot="1" x14ac:dyDescent="0.25">
      <c r="C78" s="291"/>
      <c r="D78" s="292"/>
      <c r="E78" s="154"/>
      <c r="F78" s="171"/>
      <c r="G78" s="158"/>
    </row>
    <row r="79" spans="1:7" ht="13.5" thickBot="1" x14ac:dyDescent="0.25">
      <c r="A79" s="20">
        <v>4.3</v>
      </c>
      <c r="B79" s="21" t="s">
        <v>98</v>
      </c>
      <c r="C79" s="288" t="s">
        <v>90</v>
      </c>
      <c r="D79" s="146" t="s">
        <v>176</v>
      </c>
      <c r="E79" s="149">
        <f>SSA!N51</f>
        <v>12.15</v>
      </c>
      <c r="F79" s="166">
        <f>'Weighted Avg'!G22</f>
        <v>1</v>
      </c>
      <c r="G79" s="157">
        <f t="shared" ref="G79:G80" si="3">E79*F79</f>
        <v>12.15</v>
      </c>
    </row>
    <row r="80" spans="1:7" ht="13.5" thickBot="1" x14ac:dyDescent="0.25">
      <c r="A80" s="14"/>
      <c r="B80" s="14"/>
      <c r="C80" s="288" t="s">
        <v>90</v>
      </c>
      <c r="D80" s="146" t="s">
        <v>178</v>
      </c>
      <c r="E80" s="149">
        <f>SSA!N52</f>
        <v>23.04</v>
      </c>
      <c r="F80" s="166">
        <f>'Weighted Avg'!G28</f>
        <v>1</v>
      </c>
      <c r="G80" s="157">
        <f t="shared" si="3"/>
        <v>23.04</v>
      </c>
    </row>
    <row r="81" spans="1:7" ht="13.5" thickBot="1" x14ac:dyDescent="0.25">
      <c r="A81" s="26"/>
      <c r="B81" s="26" t="s">
        <v>37</v>
      </c>
      <c r="C81" s="289"/>
      <c r="D81" s="147"/>
      <c r="E81" s="153"/>
      <c r="F81" s="170"/>
      <c r="G81" s="290">
        <f>ROUND(SUM(G79:G80),2)</f>
        <v>35.19</v>
      </c>
    </row>
    <row r="82" spans="1:7" ht="13.5" thickBot="1" x14ac:dyDescent="0.25">
      <c r="C82" s="17"/>
    </row>
    <row r="83" spans="1:7" ht="13.5" thickBot="1" x14ac:dyDescent="0.25">
      <c r="A83" s="327">
        <v>4.4000000000000004</v>
      </c>
      <c r="B83" s="344" t="s">
        <v>325</v>
      </c>
      <c r="C83" s="329" t="s">
        <v>90</v>
      </c>
      <c r="D83" s="330"/>
      <c r="E83" s="331"/>
      <c r="F83" s="332"/>
      <c r="G83" s="333">
        <f t="shared" ref="G83:G84" si="4">E83*F83</f>
        <v>0</v>
      </c>
    </row>
    <row r="84" spans="1:7" ht="13.5" thickBot="1" x14ac:dyDescent="0.25">
      <c r="A84" s="345"/>
      <c r="B84" s="345"/>
      <c r="C84" s="329" t="s">
        <v>90</v>
      </c>
      <c r="D84" s="330"/>
      <c r="E84" s="331"/>
      <c r="F84" s="332"/>
      <c r="G84" s="333">
        <f t="shared" si="4"/>
        <v>0</v>
      </c>
    </row>
    <row r="85" spans="1:7" ht="13.5" thickBot="1" x14ac:dyDescent="0.25">
      <c r="A85" s="334"/>
      <c r="B85" s="334" t="s">
        <v>37</v>
      </c>
      <c r="C85" s="335"/>
      <c r="D85" s="336"/>
      <c r="E85" s="337"/>
      <c r="F85" s="338"/>
      <c r="G85" s="333">
        <f>ROUND(SUM(G83:G84),2)</f>
        <v>0</v>
      </c>
    </row>
    <row r="86" spans="1:7" ht="13.5" thickBot="1" x14ac:dyDescent="0.25">
      <c r="C86" s="17"/>
      <c r="G86" s="360"/>
    </row>
    <row r="87" spans="1:7" ht="13.5" thickBot="1" x14ac:dyDescent="0.25">
      <c r="A87" s="327">
        <v>4.5</v>
      </c>
      <c r="B87" s="344" t="s">
        <v>324</v>
      </c>
      <c r="C87" s="329" t="s">
        <v>90</v>
      </c>
      <c r="D87" s="330"/>
      <c r="E87" s="331"/>
      <c r="F87" s="332"/>
      <c r="G87" s="333">
        <f t="shared" ref="G87:G88" si="5">E87*F87</f>
        <v>0</v>
      </c>
    </row>
    <row r="88" spans="1:7" ht="13.5" thickBot="1" x14ac:dyDescent="0.25">
      <c r="A88" s="345"/>
      <c r="B88" s="345"/>
      <c r="C88" s="329" t="s">
        <v>90</v>
      </c>
      <c r="D88" s="330"/>
      <c r="E88" s="331"/>
      <c r="F88" s="332"/>
      <c r="G88" s="333">
        <f t="shared" si="5"/>
        <v>0</v>
      </c>
    </row>
    <row r="89" spans="1:7" ht="13.5" thickBot="1" x14ac:dyDescent="0.25">
      <c r="A89" s="334"/>
      <c r="B89" s="334" t="s">
        <v>37</v>
      </c>
      <c r="C89" s="335"/>
      <c r="D89" s="336"/>
      <c r="E89" s="337"/>
      <c r="F89" s="338"/>
      <c r="G89" s="333">
        <f>ROUND(SUM(G87:G88),2)</f>
        <v>0</v>
      </c>
    </row>
    <row r="90" spans="1:7" ht="13.5" thickBot="1" x14ac:dyDescent="0.25">
      <c r="A90" s="346"/>
      <c r="B90" s="346"/>
      <c r="C90" s="347"/>
      <c r="D90" s="348"/>
      <c r="E90" s="349"/>
      <c r="F90" s="350"/>
      <c r="G90" s="351"/>
    </row>
    <row r="91" spans="1:7" ht="13.5" thickBot="1" x14ac:dyDescent="0.25">
      <c r="A91" s="327">
        <v>4.5999999999999996</v>
      </c>
      <c r="B91" s="344" t="s">
        <v>323</v>
      </c>
      <c r="C91" s="329" t="s">
        <v>90</v>
      </c>
      <c r="D91" s="330"/>
      <c r="E91" s="331"/>
      <c r="F91" s="332"/>
      <c r="G91" s="333">
        <f t="shared" ref="G91:G92" si="6">E91*F91</f>
        <v>0</v>
      </c>
    </row>
    <row r="92" spans="1:7" ht="13.5" thickBot="1" x14ac:dyDescent="0.25">
      <c r="A92" s="345"/>
      <c r="B92" s="345"/>
      <c r="C92" s="329" t="s">
        <v>90</v>
      </c>
      <c r="D92" s="330"/>
      <c r="E92" s="331"/>
      <c r="F92" s="332"/>
      <c r="G92" s="333">
        <f t="shared" si="6"/>
        <v>0</v>
      </c>
    </row>
    <row r="93" spans="1:7" ht="13.5" thickBot="1" x14ac:dyDescent="0.25">
      <c r="A93" s="334"/>
      <c r="B93" s="334" t="s">
        <v>37</v>
      </c>
      <c r="C93" s="335"/>
      <c r="D93" s="336"/>
      <c r="E93" s="337"/>
      <c r="F93" s="338"/>
      <c r="G93" s="333">
        <f>ROUND(SUM(G91:G92),2)</f>
        <v>0</v>
      </c>
    </row>
    <row r="94" spans="1:7" ht="13.5" thickBot="1" x14ac:dyDescent="0.25">
      <c r="C94" s="17"/>
      <c r="G94" s="360"/>
    </row>
    <row r="95" spans="1:7" ht="26.25" thickBot="1" x14ac:dyDescent="0.25">
      <c r="A95" s="327">
        <v>4.7</v>
      </c>
      <c r="B95" s="344" t="s">
        <v>322</v>
      </c>
      <c r="C95" s="329" t="s">
        <v>90</v>
      </c>
      <c r="D95" s="330"/>
      <c r="E95" s="331"/>
      <c r="F95" s="332"/>
      <c r="G95" s="333">
        <f t="shared" ref="G95:G96" si="7">E95*F95</f>
        <v>0</v>
      </c>
    </row>
    <row r="96" spans="1:7" ht="13.5" thickBot="1" x14ac:dyDescent="0.25">
      <c r="A96" s="345"/>
      <c r="B96" s="345"/>
      <c r="C96" s="329" t="s">
        <v>90</v>
      </c>
      <c r="D96" s="330"/>
      <c r="E96" s="331"/>
      <c r="F96" s="332"/>
      <c r="G96" s="333">
        <f t="shared" si="7"/>
        <v>0</v>
      </c>
    </row>
    <row r="97" spans="1:7" ht="13.5" thickBot="1" x14ac:dyDescent="0.25">
      <c r="A97" s="334"/>
      <c r="B97" s="334" t="s">
        <v>37</v>
      </c>
      <c r="C97" s="335"/>
      <c r="D97" s="336"/>
      <c r="E97" s="337"/>
      <c r="F97" s="338"/>
      <c r="G97" s="333">
        <f>ROUND(SUM(G95:G96),2)</f>
        <v>0</v>
      </c>
    </row>
    <row r="98" spans="1:7" x14ac:dyDescent="0.2">
      <c r="C98" s="17"/>
    </row>
    <row r="99" spans="1:7" x14ac:dyDescent="0.2">
      <c r="A99" s="247" t="s">
        <v>84</v>
      </c>
      <c r="C99" s="17"/>
    </row>
    <row r="100" spans="1:7" x14ac:dyDescent="0.2">
      <c r="A100" s="367" t="s">
        <v>321</v>
      </c>
      <c r="B100" s="367"/>
      <c r="C100" s="367"/>
    </row>
    <row r="101" spans="1:7" x14ac:dyDescent="0.2">
      <c r="A101" s="34"/>
    </row>
  </sheetData>
  <phoneticPr fontId="11"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workbookViewId="0">
      <selection activeCell="E13" sqref="E13"/>
    </sheetView>
  </sheetViews>
  <sheetFormatPr defaultColWidth="9.140625" defaultRowHeight="12.75" x14ac:dyDescent="0.2"/>
  <cols>
    <col min="1" max="1" width="11.5703125" style="205" customWidth="1"/>
    <col min="2" max="3" width="28.42578125" style="207" customWidth="1"/>
    <col min="4" max="4" width="13.85546875" style="207" bestFit="1" customWidth="1"/>
    <col min="5" max="6" width="18.5703125" style="205" customWidth="1"/>
    <col min="7" max="7" width="16.28515625" style="205" customWidth="1"/>
    <col min="8" max="8" width="16.85546875" style="205" customWidth="1"/>
    <col min="9" max="9" width="18.7109375" style="205" customWidth="1"/>
    <col min="10" max="10" width="17.7109375" style="205" customWidth="1"/>
    <col min="11" max="11" width="13.28515625" style="205" customWidth="1"/>
    <col min="12" max="12" width="14.140625" style="205" customWidth="1"/>
    <col min="13" max="16384" width="9.140625" style="205"/>
  </cols>
  <sheetData>
    <row r="1" spans="1:16" ht="15.75" x14ac:dyDescent="0.25">
      <c r="A1" s="204" t="s">
        <v>163</v>
      </c>
      <c r="B1" s="293"/>
      <c r="C1" s="293"/>
      <c r="D1" s="293"/>
      <c r="E1" s="293"/>
      <c r="F1" s="293"/>
      <c r="G1" s="293"/>
      <c r="H1" s="293"/>
      <c r="I1" s="293"/>
      <c r="J1" s="293"/>
      <c r="K1" s="293"/>
      <c r="L1" s="293"/>
      <c r="M1" s="293"/>
      <c r="N1" s="293"/>
      <c r="O1" s="293"/>
      <c r="P1" s="293"/>
    </row>
    <row r="2" spans="1:16" ht="15.75" x14ac:dyDescent="0.25">
      <c r="A2" s="206"/>
      <c r="B2" s="244"/>
      <c r="C2" s="244"/>
      <c r="D2" s="244"/>
      <c r="E2" s="293"/>
      <c r="F2" s="293"/>
      <c r="G2" s="293"/>
      <c r="H2" s="293"/>
      <c r="I2" s="293"/>
      <c r="J2" s="293"/>
      <c r="K2" s="293"/>
      <c r="L2" s="293"/>
      <c r="M2" s="293"/>
      <c r="N2" s="293"/>
      <c r="O2" s="293"/>
      <c r="P2" s="293"/>
    </row>
    <row r="3" spans="1:16" ht="13.5" thickBot="1" x14ac:dyDescent="0.25">
      <c r="A3" s="382"/>
      <c r="B3" s="383"/>
      <c r="C3" s="383"/>
      <c r="D3" s="383"/>
      <c r="E3" s="383"/>
      <c r="F3" s="383"/>
      <c r="G3" s="383"/>
      <c r="H3" s="383"/>
      <c r="I3" s="383"/>
      <c r="J3" s="383"/>
      <c r="K3" s="383"/>
      <c r="L3" s="208"/>
      <c r="M3" s="293"/>
      <c r="N3" s="293"/>
      <c r="O3" s="293"/>
      <c r="P3" s="293"/>
    </row>
    <row r="4" spans="1:16" ht="13.5" thickBot="1" x14ac:dyDescent="0.25">
      <c r="A4" s="209" t="s">
        <v>18</v>
      </c>
      <c r="B4" s="209" t="s">
        <v>19</v>
      </c>
      <c r="C4" s="209" t="s">
        <v>20</v>
      </c>
      <c r="D4" s="209" t="s">
        <v>21</v>
      </c>
      <c r="E4" s="209" t="s">
        <v>22</v>
      </c>
      <c r="F4" s="209" t="s">
        <v>23</v>
      </c>
      <c r="G4" s="209" t="s">
        <v>24</v>
      </c>
      <c r="H4" s="209" t="s">
        <v>25</v>
      </c>
      <c r="I4" s="209" t="s">
        <v>26</v>
      </c>
      <c r="J4" s="209" t="s">
        <v>27</v>
      </c>
      <c r="K4" s="209" t="s">
        <v>69</v>
      </c>
      <c r="L4" s="209" t="s">
        <v>182</v>
      </c>
      <c r="M4" s="293"/>
      <c r="N4" s="293"/>
      <c r="O4" s="293"/>
      <c r="P4" s="293"/>
    </row>
    <row r="5" spans="1:16" ht="51.75" thickBot="1" x14ac:dyDescent="0.25">
      <c r="A5" s="210" t="s">
        <v>33</v>
      </c>
      <c r="B5" s="210" t="s">
        <v>34</v>
      </c>
      <c r="C5" s="210" t="s">
        <v>185</v>
      </c>
      <c r="D5" s="234" t="s">
        <v>162</v>
      </c>
      <c r="E5" s="234" t="s">
        <v>120</v>
      </c>
      <c r="F5" s="234" t="s">
        <v>149</v>
      </c>
      <c r="G5" s="234" t="s">
        <v>121</v>
      </c>
      <c r="H5" s="234" t="s">
        <v>186</v>
      </c>
      <c r="I5" s="234" t="s">
        <v>144</v>
      </c>
      <c r="J5" s="234" t="s">
        <v>187</v>
      </c>
      <c r="K5" s="234" t="s">
        <v>143</v>
      </c>
      <c r="L5" s="234" t="s">
        <v>188</v>
      </c>
      <c r="M5" s="293"/>
      <c r="N5" s="293"/>
      <c r="O5" s="293"/>
      <c r="P5" s="293"/>
    </row>
    <row r="6" spans="1:16" ht="13.5" thickBot="1" x14ac:dyDescent="0.25">
      <c r="A6" s="294">
        <v>5</v>
      </c>
      <c r="B6" s="295" t="s">
        <v>40</v>
      </c>
      <c r="C6" s="296" t="s">
        <v>183</v>
      </c>
      <c r="D6" s="297" t="s">
        <v>89</v>
      </c>
      <c r="E6" s="225">
        <v>46</v>
      </c>
      <c r="F6" s="225">
        <v>10</v>
      </c>
      <c r="G6" s="225">
        <v>0</v>
      </c>
      <c r="H6" s="226">
        <f t="shared" ref="H6:H7" si="0">E6-F6-G6</f>
        <v>36</v>
      </c>
      <c r="I6" s="226">
        <v>39</v>
      </c>
      <c r="J6" s="226">
        <f>MIN(H6:I6)</f>
        <v>36</v>
      </c>
      <c r="K6" s="211">
        <v>3</v>
      </c>
      <c r="L6" s="212">
        <f>J6*K6</f>
        <v>108</v>
      </c>
      <c r="M6" s="293"/>
      <c r="N6" s="293"/>
      <c r="O6" s="293"/>
      <c r="P6" s="293"/>
    </row>
    <row r="7" spans="1:16" ht="13.5" thickBot="1" x14ac:dyDescent="0.25">
      <c r="A7" s="213"/>
      <c r="B7" s="214"/>
      <c r="C7" s="235" t="s">
        <v>184</v>
      </c>
      <c r="D7" s="211" t="s">
        <v>89</v>
      </c>
      <c r="E7" s="225">
        <v>27</v>
      </c>
      <c r="F7" s="225">
        <v>10</v>
      </c>
      <c r="G7" s="225">
        <v>0</v>
      </c>
      <c r="H7" s="226">
        <f t="shared" si="0"/>
        <v>17</v>
      </c>
      <c r="I7" s="226">
        <v>39</v>
      </c>
      <c r="J7" s="226">
        <f t="shared" ref="J7:J51" si="1">MIN(H7:I7)</f>
        <v>17</v>
      </c>
      <c r="K7" s="211">
        <v>6</v>
      </c>
      <c r="L7" s="212">
        <f t="shared" ref="L7:L51" si="2">J7*K7</f>
        <v>102</v>
      </c>
      <c r="M7" s="293"/>
      <c r="N7" s="293"/>
      <c r="O7" s="293"/>
      <c r="P7" s="293"/>
    </row>
    <row r="8" spans="1:16" ht="13.5" thickBot="1" x14ac:dyDescent="0.25">
      <c r="A8" s="215"/>
      <c r="B8" s="379" t="s">
        <v>37</v>
      </c>
      <c r="C8" s="380"/>
      <c r="D8" s="381"/>
      <c r="E8" s="298"/>
      <c r="F8" s="231"/>
      <c r="G8" s="231"/>
      <c r="H8" s="299"/>
      <c r="I8" s="299"/>
      <c r="J8" s="299"/>
      <c r="K8" s="300"/>
      <c r="L8" s="216">
        <f>SUM(L6:L7)</f>
        <v>210</v>
      </c>
      <c r="M8" s="293"/>
      <c r="N8" s="293"/>
      <c r="O8" s="293"/>
      <c r="P8" s="293"/>
    </row>
    <row r="9" spans="1:16" ht="20.100000000000001" customHeight="1" thickBot="1" x14ac:dyDescent="0.25">
      <c r="A9" s="301"/>
      <c r="B9" s="302"/>
      <c r="C9" s="302"/>
      <c r="D9" s="303"/>
      <c r="E9" s="227"/>
      <c r="F9" s="228"/>
      <c r="G9" s="229"/>
      <c r="H9" s="230"/>
      <c r="I9" s="230"/>
      <c r="J9" s="230"/>
      <c r="K9" s="217"/>
      <c r="L9" s="218"/>
      <c r="M9" s="304"/>
      <c r="N9" s="293"/>
      <c r="O9" s="293"/>
      <c r="P9" s="293"/>
    </row>
    <row r="10" spans="1:16" ht="13.5" thickBot="1" x14ac:dyDescent="0.25">
      <c r="A10" s="294">
        <v>5.0999999999999996</v>
      </c>
      <c r="B10" s="296" t="s">
        <v>100</v>
      </c>
      <c r="C10" s="305" t="s">
        <v>183</v>
      </c>
      <c r="D10" s="297" t="s">
        <v>89</v>
      </c>
      <c r="E10" s="225">
        <v>46</v>
      </c>
      <c r="F10" s="225">
        <v>10</v>
      </c>
      <c r="G10" s="225">
        <v>36</v>
      </c>
      <c r="H10" s="226">
        <f t="shared" ref="H10:H51" si="3">E10-F10-G10</f>
        <v>0</v>
      </c>
      <c r="I10" s="226">
        <v>39</v>
      </c>
      <c r="J10" s="226">
        <f t="shared" si="1"/>
        <v>0</v>
      </c>
      <c r="K10" s="211">
        <v>2</v>
      </c>
      <c r="L10" s="212">
        <f t="shared" si="2"/>
        <v>0</v>
      </c>
      <c r="M10" s="293"/>
      <c r="N10" s="293"/>
      <c r="O10" s="293"/>
      <c r="P10" s="293"/>
    </row>
    <row r="11" spans="1:16" ht="13.5" thickBot="1" x14ac:dyDescent="0.25">
      <c r="A11" s="213"/>
      <c r="B11" s="219"/>
      <c r="C11" s="235"/>
      <c r="D11" s="211" t="s">
        <v>89</v>
      </c>
      <c r="E11" s="225"/>
      <c r="F11" s="225"/>
      <c r="G11" s="225"/>
      <c r="H11" s="226">
        <f t="shared" si="3"/>
        <v>0</v>
      </c>
      <c r="I11" s="226">
        <v>39</v>
      </c>
      <c r="J11" s="226">
        <f t="shared" si="1"/>
        <v>0</v>
      </c>
      <c r="K11" s="211"/>
      <c r="L11" s="212">
        <f t="shared" si="2"/>
        <v>0</v>
      </c>
      <c r="M11" s="293"/>
      <c r="N11" s="293"/>
      <c r="O11" s="293"/>
      <c r="P11" s="293"/>
    </row>
    <row r="12" spans="1:16" ht="13.5" thickBot="1" x14ac:dyDescent="0.25">
      <c r="A12" s="215"/>
      <c r="B12" s="379" t="s">
        <v>37</v>
      </c>
      <c r="C12" s="380"/>
      <c r="D12" s="381"/>
      <c r="E12" s="298"/>
      <c r="F12" s="231"/>
      <c r="G12" s="231"/>
      <c r="H12" s="299"/>
      <c r="I12" s="299"/>
      <c r="J12" s="299"/>
      <c r="K12" s="300"/>
      <c r="L12" s="216">
        <f>SUM(L10:L11)</f>
        <v>0</v>
      </c>
      <c r="M12" s="293"/>
      <c r="N12" s="293"/>
      <c r="O12" s="293"/>
      <c r="P12" s="293"/>
    </row>
    <row r="13" spans="1:16" ht="20.100000000000001" customHeight="1" thickBot="1" x14ac:dyDescent="0.25">
      <c r="A13" s="306"/>
      <c r="B13" s="300"/>
      <c r="C13" s="300"/>
      <c r="D13" s="307"/>
      <c r="E13" s="231"/>
      <c r="F13" s="231"/>
      <c r="G13" s="232"/>
      <c r="H13" s="233"/>
      <c r="I13" s="233"/>
      <c r="J13" s="233"/>
      <c r="K13" s="220"/>
      <c r="L13" s="221"/>
      <c r="M13" s="304"/>
      <c r="N13" s="293"/>
      <c r="O13" s="293"/>
      <c r="P13" s="293"/>
    </row>
    <row r="14" spans="1:16" ht="13.5" thickBot="1" x14ac:dyDescent="0.25">
      <c r="A14" s="294">
        <v>6</v>
      </c>
      <c r="B14" s="296" t="s">
        <v>145</v>
      </c>
      <c r="C14" s="308" t="s">
        <v>183</v>
      </c>
      <c r="D14" s="297" t="s">
        <v>90</v>
      </c>
      <c r="E14" s="225">
        <v>46</v>
      </c>
      <c r="F14" s="225">
        <v>10</v>
      </c>
      <c r="G14" s="225">
        <v>0</v>
      </c>
      <c r="H14" s="226">
        <f t="shared" si="3"/>
        <v>36</v>
      </c>
      <c r="I14" s="226">
        <v>39</v>
      </c>
      <c r="J14" s="226">
        <f t="shared" si="1"/>
        <v>36</v>
      </c>
      <c r="K14" s="211">
        <v>1</v>
      </c>
      <c r="L14" s="212">
        <f t="shared" si="2"/>
        <v>36</v>
      </c>
      <c r="M14" s="293"/>
      <c r="N14" s="293"/>
      <c r="O14" s="293"/>
      <c r="P14" s="293"/>
    </row>
    <row r="15" spans="1:16" ht="13.5" thickBot="1" x14ac:dyDescent="0.25">
      <c r="A15" s="213"/>
      <c r="B15" s="219"/>
      <c r="C15" s="235" t="s">
        <v>184</v>
      </c>
      <c r="D15" s="211" t="s">
        <v>90</v>
      </c>
      <c r="E15" s="225">
        <v>27</v>
      </c>
      <c r="F15" s="225">
        <v>10</v>
      </c>
      <c r="G15" s="225">
        <v>0</v>
      </c>
      <c r="H15" s="226">
        <f t="shared" si="3"/>
        <v>17</v>
      </c>
      <c r="I15" s="226">
        <v>39</v>
      </c>
      <c r="J15" s="226">
        <f t="shared" si="1"/>
        <v>17</v>
      </c>
      <c r="K15" s="211">
        <v>2</v>
      </c>
      <c r="L15" s="212">
        <f t="shared" si="2"/>
        <v>34</v>
      </c>
      <c r="M15" s="293"/>
      <c r="N15" s="293"/>
      <c r="O15" s="293"/>
      <c r="P15" s="293"/>
    </row>
    <row r="16" spans="1:16" ht="13.5" thickBot="1" x14ac:dyDescent="0.25">
      <c r="A16" s="215"/>
      <c r="B16" s="379" t="s">
        <v>37</v>
      </c>
      <c r="C16" s="380"/>
      <c r="D16" s="381"/>
      <c r="E16" s="298"/>
      <c r="F16" s="231"/>
      <c r="G16" s="231"/>
      <c r="H16" s="299"/>
      <c r="I16" s="299"/>
      <c r="J16" s="299"/>
      <c r="K16" s="300"/>
      <c r="L16" s="216">
        <f>SUM(L14:L15)</f>
        <v>70</v>
      </c>
      <c r="M16" s="293"/>
      <c r="N16" s="293"/>
      <c r="O16" s="293"/>
      <c r="P16" s="293"/>
    </row>
    <row r="17" spans="1:16" ht="20.100000000000001" customHeight="1" thickBot="1" x14ac:dyDescent="0.25">
      <c r="A17" s="301"/>
      <c r="B17" s="302"/>
      <c r="C17" s="302"/>
      <c r="D17" s="303"/>
      <c r="E17" s="227"/>
      <c r="F17" s="228"/>
      <c r="G17" s="229"/>
      <c r="H17" s="230"/>
      <c r="I17" s="230"/>
      <c r="J17" s="230"/>
      <c r="K17" s="217"/>
      <c r="L17" s="218"/>
      <c r="M17" s="304"/>
      <c r="N17" s="293"/>
      <c r="O17" s="293"/>
      <c r="P17" s="293"/>
    </row>
    <row r="18" spans="1:16" ht="13.5" thickBot="1" x14ac:dyDescent="0.25">
      <c r="A18" s="294">
        <v>6.1</v>
      </c>
      <c r="B18" s="296" t="s">
        <v>146</v>
      </c>
      <c r="C18" s="308"/>
      <c r="D18" s="297" t="s">
        <v>90</v>
      </c>
      <c r="E18" s="225">
        <v>46</v>
      </c>
      <c r="F18" s="225">
        <v>10</v>
      </c>
      <c r="G18" s="225">
        <v>0</v>
      </c>
      <c r="H18" s="226">
        <f t="shared" si="3"/>
        <v>36</v>
      </c>
      <c r="I18" s="226">
        <v>39</v>
      </c>
      <c r="J18" s="226">
        <f t="shared" si="1"/>
        <v>36</v>
      </c>
      <c r="K18" s="211">
        <v>1</v>
      </c>
      <c r="L18" s="212">
        <f t="shared" si="2"/>
        <v>36</v>
      </c>
      <c r="M18" s="293"/>
      <c r="N18" s="293"/>
      <c r="O18" s="293"/>
      <c r="P18" s="293"/>
    </row>
    <row r="19" spans="1:16" ht="13.5" thickBot="1" x14ac:dyDescent="0.25">
      <c r="A19" s="213"/>
      <c r="B19" s="219"/>
      <c r="C19" s="235"/>
      <c r="D19" s="211" t="s">
        <v>90</v>
      </c>
      <c r="E19" s="225"/>
      <c r="F19" s="225"/>
      <c r="G19" s="225"/>
      <c r="H19" s="226">
        <f t="shared" si="3"/>
        <v>0</v>
      </c>
      <c r="I19" s="226">
        <v>39</v>
      </c>
      <c r="J19" s="226">
        <f t="shared" si="1"/>
        <v>0</v>
      </c>
      <c r="K19" s="211"/>
      <c r="L19" s="212">
        <f t="shared" si="2"/>
        <v>0</v>
      </c>
      <c r="M19" s="293"/>
      <c r="N19" s="293"/>
      <c r="O19" s="293"/>
      <c r="P19" s="293"/>
    </row>
    <row r="20" spans="1:16" ht="13.5" thickBot="1" x14ac:dyDescent="0.25">
      <c r="A20" s="215"/>
      <c r="B20" s="379" t="s">
        <v>37</v>
      </c>
      <c r="C20" s="380"/>
      <c r="D20" s="381"/>
      <c r="E20" s="298"/>
      <c r="F20" s="231"/>
      <c r="G20" s="231"/>
      <c r="H20" s="299"/>
      <c r="I20" s="299"/>
      <c r="J20" s="299"/>
      <c r="K20" s="300"/>
      <c r="L20" s="216">
        <f>SUM(L18:L19)</f>
        <v>36</v>
      </c>
      <c r="M20" s="293"/>
      <c r="N20" s="293"/>
      <c r="O20" s="293"/>
      <c r="P20" s="293"/>
    </row>
    <row r="21" spans="1:16" ht="20.100000000000001" customHeight="1" thickBot="1" x14ac:dyDescent="0.25">
      <c r="A21" s="301"/>
      <c r="B21" s="302"/>
      <c r="C21" s="302"/>
      <c r="D21" s="303"/>
      <c r="E21" s="227"/>
      <c r="F21" s="228"/>
      <c r="G21" s="229"/>
      <c r="H21" s="230"/>
      <c r="I21" s="230"/>
      <c r="J21" s="230"/>
      <c r="K21" s="217"/>
      <c r="L21" s="218"/>
      <c r="M21" s="304"/>
      <c r="N21" s="293"/>
      <c r="O21" s="293"/>
      <c r="P21" s="293"/>
    </row>
    <row r="22" spans="1:16" ht="13.5" thickBot="1" x14ac:dyDescent="0.25">
      <c r="A22" s="294">
        <v>6.2</v>
      </c>
      <c r="B22" s="296" t="s">
        <v>99</v>
      </c>
      <c r="C22" s="308"/>
      <c r="D22" s="297" t="s">
        <v>90</v>
      </c>
      <c r="E22" s="225"/>
      <c r="F22" s="225"/>
      <c r="G22" s="225"/>
      <c r="H22" s="226">
        <f t="shared" si="3"/>
        <v>0</v>
      </c>
      <c r="I22" s="226">
        <v>39</v>
      </c>
      <c r="J22" s="226">
        <f t="shared" si="1"/>
        <v>0</v>
      </c>
      <c r="K22" s="211"/>
      <c r="L22" s="212">
        <f t="shared" si="2"/>
        <v>0</v>
      </c>
      <c r="M22" s="293"/>
      <c r="N22" s="293"/>
      <c r="O22" s="293"/>
      <c r="P22" s="293"/>
    </row>
    <row r="23" spans="1:16" ht="13.5" thickBot="1" x14ac:dyDescent="0.25">
      <c r="A23" s="213"/>
      <c r="B23" s="219"/>
      <c r="C23" s="235"/>
      <c r="D23" s="211" t="s">
        <v>90</v>
      </c>
      <c r="E23" s="225"/>
      <c r="F23" s="225"/>
      <c r="G23" s="225"/>
      <c r="H23" s="226">
        <f t="shared" si="3"/>
        <v>0</v>
      </c>
      <c r="I23" s="226">
        <v>39</v>
      </c>
      <c r="J23" s="226">
        <f t="shared" si="1"/>
        <v>0</v>
      </c>
      <c r="K23" s="211"/>
      <c r="L23" s="212">
        <f t="shared" si="2"/>
        <v>0</v>
      </c>
      <c r="M23" s="293"/>
      <c r="N23" s="293"/>
      <c r="O23" s="293"/>
      <c r="P23" s="293"/>
    </row>
    <row r="24" spans="1:16" ht="13.5" thickBot="1" x14ac:dyDescent="0.25">
      <c r="A24" s="215"/>
      <c r="B24" s="379" t="s">
        <v>37</v>
      </c>
      <c r="C24" s="380"/>
      <c r="D24" s="381"/>
      <c r="E24" s="298"/>
      <c r="F24" s="231"/>
      <c r="G24" s="231"/>
      <c r="H24" s="299"/>
      <c r="I24" s="299"/>
      <c r="J24" s="299"/>
      <c r="K24" s="300"/>
      <c r="L24" s="216">
        <f>SUM(L22:L23)</f>
        <v>0</v>
      </c>
      <c r="M24" s="293"/>
      <c r="N24" s="293"/>
      <c r="O24" s="293"/>
      <c r="P24" s="293"/>
    </row>
    <row r="25" spans="1:16" ht="20.100000000000001" customHeight="1" thickBot="1" x14ac:dyDescent="0.25">
      <c r="A25" s="301"/>
      <c r="B25" s="302"/>
      <c r="C25" s="302"/>
      <c r="D25" s="303"/>
      <c r="E25" s="227"/>
      <c r="F25" s="228"/>
      <c r="G25" s="229"/>
      <c r="H25" s="230"/>
      <c r="I25" s="230"/>
      <c r="J25" s="230"/>
      <c r="K25" s="217"/>
      <c r="L25" s="218"/>
      <c r="M25" s="304"/>
      <c r="N25" s="293"/>
      <c r="O25" s="293"/>
      <c r="P25" s="293"/>
    </row>
    <row r="26" spans="1:16" ht="13.5" thickBot="1" x14ac:dyDescent="0.25">
      <c r="A26" s="294">
        <v>6.3</v>
      </c>
      <c r="B26" s="296" t="s">
        <v>101</v>
      </c>
      <c r="C26" s="308"/>
      <c r="D26" s="297" t="s">
        <v>90</v>
      </c>
      <c r="E26" s="225"/>
      <c r="F26" s="225"/>
      <c r="G26" s="225"/>
      <c r="H26" s="226">
        <f t="shared" si="3"/>
        <v>0</v>
      </c>
      <c r="I26" s="226">
        <v>39</v>
      </c>
      <c r="J26" s="226">
        <f t="shared" si="1"/>
        <v>0</v>
      </c>
      <c r="K26" s="211"/>
      <c r="L26" s="212">
        <f t="shared" si="2"/>
        <v>0</v>
      </c>
      <c r="M26" s="293"/>
      <c r="N26" s="293"/>
      <c r="O26" s="293"/>
      <c r="P26" s="293"/>
    </row>
    <row r="27" spans="1:16" ht="13.5" thickBot="1" x14ac:dyDescent="0.25">
      <c r="A27" s="213"/>
      <c r="B27" s="219"/>
      <c r="C27" s="235"/>
      <c r="D27" s="211" t="s">
        <v>90</v>
      </c>
      <c r="E27" s="225"/>
      <c r="F27" s="225"/>
      <c r="G27" s="225"/>
      <c r="H27" s="226">
        <f t="shared" si="3"/>
        <v>0</v>
      </c>
      <c r="I27" s="226">
        <v>39</v>
      </c>
      <c r="J27" s="226">
        <f t="shared" si="1"/>
        <v>0</v>
      </c>
      <c r="K27" s="211"/>
      <c r="L27" s="212">
        <f t="shared" si="2"/>
        <v>0</v>
      </c>
      <c r="M27" s="293"/>
      <c r="N27" s="293"/>
      <c r="O27" s="293"/>
      <c r="P27" s="293"/>
    </row>
    <row r="28" spans="1:16" ht="13.5" thickBot="1" x14ac:dyDescent="0.25">
      <c r="A28" s="215"/>
      <c r="B28" s="379" t="s">
        <v>37</v>
      </c>
      <c r="C28" s="380"/>
      <c r="D28" s="381"/>
      <c r="E28" s="298"/>
      <c r="F28" s="231"/>
      <c r="G28" s="231"/>
      <c r="H28" s="299"/>
      <c r="I28" s="299"/>
      <c r="J28" s="299"/>
      <c r="K28" s="300"/>
      <c r="L28" s="216">
        <f>SUM(L26:L27)</f>
        <v>0</v>
      </c>
      <c r="M28" s="293"/>
      <c r="N28" s="293"/>
      <c r="O28" s="293"/>
      <c r="P28" s="293"/>
    </row>
    <row r="29" spans="1:16" ht="20.100000000000001" customHeight="1" thickBot="1" x14ac:dyDescent="0.25">
      <c r="A29" s="301"/>
      <c r="B29" s="302"/>
      <c r="C29" s="302"/>
      <c r="D29" s="303"/>
      <c r="E29" s="227"/>
      <c r="F29" s="228"/>
      <c r="G29" s="229"/>
      <c r="H29" s="230"/>
      <c r="I29" s="230"/>
      <c r="J29" s="230"/>
      <c r="K29" s="217"/>
      <c r="L29" s="218"/>
      <c r="M29" s="304"/>
      <c r="N29" s="293"/>
      <c r="O29" s="293"/>
      <c r="P29" s="293"/>
    </row>
    <row r="30" spans="1:16" s="222" customFormat="1" ht="13.5" thickBot="1" x14ac:dyDescent="0.25">
      <c r="A30" s="294">
        <v>7</v>
      </c>
      <c r="B30" s="296" t="s">
        <v>147</v>
      </c>
      <c r="C30" s="308" t="s">
        <v>189</v>
      </c>
      <c r="D30" s="297" t="s">
        <v>89</v>
      </c>
      <c r="E30" s="225">
        <v>9</v>
      </c>
      <c r="F30" s="225">
        <v>9</v>
      </c>
      <c r="G30" s="225">
        <v>0</v>
      </c>
      <c r="H30" s="226">
        <f t="shared" si="3"/>
        <v>0</v>
      </c>
      <c r="I30" s="226">
        <v>39</v>
      </c>
      <c r="J30" s="226">
        <f t="shared" si="1"/>
        <v>0</v>
      </c>
      <c r="K30" s="211">
        <v>4</v>
      </c>
      <c r="L30" s="212">
        <f t="shared" si="2"/>
        <v>0</v>
      </c>
      <c r="M30" s="293"/>
      <c r="N30" s="293"/>
      <c r="O30" s="293"/>
      <c r="P30" s="293"/>
    </row>
    <row r="31" spans="1:16" ht="13.5" thickBot="1" x14ac:dyDescent="0.25">
      <c r="A31" s="213"/>
      <c r="B31" s="219"/>
      <c r="C31" s="235"/>
      <c r="D31" s="211" t="s">
        <v>89</v>
      </c>
      <c r="E31" s="225"/>
      <c r="F31" s="225"/>
      <c r="G31" s="225"/>
      <c r="H31" s="226">
        <f t="shared" si="3"/>
        <v>0</v>
      </c>
      <c r="I31" s="226">
        <v>39</v>
      </c>
      <c r="J31" s="226">
        <f t="shared" si="1"/>
        <v>0</v>
      </c>
      <c r="K31" s="211"/>
      <c r="L31" s="212">
        <f t="shared" si="2"/>
        <v>0</v>
      </c>
      <c r="M31" s="293"/>
      <c r="N31" s="293"/>
      <c r="O31" s="293"/>
      <c r="P31" s="293"/>
    </row>
    <row r="32" spans="1:16" ht="13.5" thickBot="1" x14ac:dyDescent="0.25">
      <c r="A32" s="215"/>
      <c r="B32" s="379" t="s">
        <v>37</v>
      </c>
      <c r="C32" s="380"/>
      <c r="D32" s="381"/>
      <c r="E32" s="298"/>
      <c r="F32" s="231"/>
      <c r="G32" s="231"/>
      <c r="H32" s="299"/>
      <c r="I32" s="299"/>
      <c r="J32" s="299"/>
      <c r="K32" s="300"/>
      <c r="L32" s="216">
        <f>SUM(L30:L31)</f>
        <v>0</v>
      </c>
      <c r="M32" s="293"/>
      <c r="N32" s="293"/>
      <c r="O32" s="293"/>
      <c r="P32" s="293"/>
    </row>
    <row r="33" spans="1:16" ht="20.100000000000001" customHeight="1" thickBot="1" x14ac:dyDescent="0.25">
      <c r="A33" s="301"/>
      <c r="B33" s="302"/>
      <c r="C33" s="302"/>
      <c r="D33" s="303"/>
      <c r="E33" s="227"/>
      <c r="F33" s="228"/>
      <c r="G33" s="229"/>
      <c r="H33" s="230"/>
      <c r="I33" s="230"/>
      <c r="J33" s="230"/>
      <c r="K33" s="217"/>
      <c r="L33" s="218"/>
      <c r="M33" s="304"/>
      <c r="N33" s="293"/>
      <c r="O33" s="293"/>
      <c r="P33" s="293"/>
    </row>
    <row r="34" spans="1:16" s="222" customFormat="1" ht="13.5" thickBot="1" x14ac:dyDescent="0.25">
      <c r="A34" s="294">
        <v>7.1</v>
      </c>
      <c r="B34" s="296" t="s">
        <v>148</v>
      </c>
      <c r="C34" s="308"/>
      <c r="D34" s="297" t="s">
        <v>89</v>
      </c>
      <c r="E34" s="225"/>
      <c r="F34" s="225"/>
      <c r="G34" s="225"/>
      <c r="H34" s="226">
        <f t="shared" si="3"/>
        <v>0</v>
      </c>
      <c r="I34" s="226">
        <v>39</v>
      </c>
      <c r="J34" s="226">
        <f t="shared" si="1"/>
        <v>0</v>
      </c>
      <c r="K34" s="211"/>
      <c r="L34" s="212">
        <f t="shared" si="2"/>
        <v>0</v>
      </c>
      <c r="M34" s="293"/>
      <c r="N34" s="293"/>
      <c r="O34" s="293"/>
      <c r="P34" s="293"/>
    </row>
    <row r="35" spans="1:16" ht="13.5" thickBot="1" x14ac:dyDescent="0.25">
      <c r="A35" s="213"/>
      <c r="B35" s="219"/>
      <c r="C35" s="235"/>
      <c r="D35" s="211" t="s">
        <v>89</v>
      </c>
      <c r="E35" s="225"/>
      <c r="F35" s="225"/>
      <c r="G35" s="225"/>
      <c r="H35" s="226">
        <f t="shared" si="3"/>
        <v>0</v>
      </c>
      <c r="I35" s="226">
        <v>39</v>
      </c>
      <c r="J35" s="226">
        <f t="shared" si="1"/>
        <v>0</v>
      </c>
      <c r="K35" s="211"/>
      <c r="L35" s="212">
        <f t="shared" si="2"/>
        <v>0</v>
      </c>
      <c r="M35" s="293"/>
      <c r="N35" s="293"/>
      <c r="O35" s="293"/>
      <c r="P35" s="293"/>
    </row>
    <row r="36" spans="1:16" ht="13.5" thickBot="1" x14ac:dyDescent="0.25">
      <c r="A36" s="215"/>
      <c r="B36" s="379" t="s">
        <v>37</v>
      </c>
      <c r="C36" s="380"/>
      <c r="D36" s="381"/>
      <c r="E36" s="298"/>
      <c r="F36" s="231"/>
      <c r="G36" s="231"/>
      <c r="H36" s="299"/>
      <c r="I36" s="299"/>
      <c r="J36" s="299"/>
      <c r="K36" s="300"/>
      <c r="L36" s="216">
        <f>SUM(L34:L35)</f>
        <v>0</v>
      </c>
      <c r="M36" s="293"/>
      <c r="N36" s="293"/>
      <c r="O36" s="293"/>
      <c r="P36" s="293"/>
    </row>
    <row r="37" spans="1:16" ht="20.100000000000001" customHeight="1" thickBot="1" x14ac:dyDescent="0.25">
      <c r="A37" s="301"/>
      <c r="B37" s="302"/>
      <c r="C37" s="302"/>
      <c r="D37" s="303"/>
      <c r="E37" s="227"/>
      <c r="F37" s="228"/>
      <c r="G37" s="229"/>
      <c r="H37" s="230"/>
      <c r="I37" s="230"/>
      <c r="J37" s="230"/>
      <c r="K37" s="217"/>
      <c r="L37" s="218"/>
      <c r="M37" s="304"/>
      <c r="N37" s="293"/>
      <c r="O37" s="293"/>
      <c r="P37" s="293"/>
    </row>
    <row r="38" spans="1:16" ht="13.5" thickBot="1" x14ac:dyDescent="0.25">
      <c r="A38" s="294">
        <v>8</v>
      </c>
      <c r="B38" s="296" t="s">
        <v>41</v>
      </c>
      <c r="C38" s="308" t="s">
        <v>189</v>
      </c>
      <c r="D38" s="297" t="s">
        <v>90</v>
      </c>
      <c r="E38" s="225">
        <v>9</v>
      </c>
      <c r="F38" s="225">
        <v>9</v>
      </c>
      <c r="G38" s="225">
        <v>0</v>
      </c>
      <c r="H38" s="226">
        <f t="shared" si="3"/>
        <v>0</v>
      </c>
      <c r="I38" s="226">
        <v>39</v>
      </c>
      <c r="J38" s="226">
        <f t="shared" si="1"/>
        <v>0</v>
      </c>
      <c r="K38" s="211">
        <v>3</v>
      </c>
      <c r="L38" s="212">
        <f t="shared" si="2"/>
        <v>0</v>
      </c>
      <c r="M38" s="293"/>
      <c r="N38" s="293"/>
      <c r="O38" s="293"/>
      <c r="P38" s="293"/>
    </row>
    <row r="39" spans="1:16" ht="13.5" thickBot="1" x14ac:dyDescent="0.25">
      <c r="A39" s="213"/>
      <c r="B39" s="219"/>
      <c r="C39" s="235"/>
      <c r="D39" s="211" t="s">
        <v>90</v>
      </c>
      <c r="E39" s="225"/>
      <c r="F39" s="225"/>
      <c r="G39" s="225"/>
      <c r="H39" s="226">
        <f t="shared" si="3"/>
        <v>0</v>
      </c>
      <c r="I39" s="226">
        <v>39</v>
      </c>
      <c r="J39" s="226">
        <f t="shared" si="1"/>
        <v>0</v>
      </c>
      <c r="K39" s="211"/>
      <c r="L39" s="212">
        <f t="shared" si="2"/>
        <v>0</v>
      </c>
      <c r="M39" s="293"/>
      <c r="N39" s="293"/>
      <c r="O39" s="293"/>
      <c r="P39" s="293"/>
    </row>
    <row r="40" spans="1:16" ht="13.5" thickBot="1" x14ac:dyDescent="0.25">
      <c r="A40" s="215"/>
      <c r="B40" s="379" t="s">
        <v>37</v>
      </c>
      <c r="C40" s="380"/>
      <c r="D40" s="381"/>
      <c r="E40" s="298"/>
      <c r="F40" s="231"/>
      <c r="G40" s="231"/>
      <c r="H40" s="299"/>
      <c r="I40" s="299"/>
      <c r="J40" s="299"/>
      <c r="K40" s="300"/>
      <c r="L40" s="216">
        <f>SUM(L38:L39)</f>
        <v>0</v>
      </c>
      <c r="M40" s="293"/>
      <c r="N40" s="293"/>
      <c r="O40" s="293"/>
      <c r="P40" s="293"/>
    </row>
    <row r="41" spans="1:16" ht="20.100000000000001" customHeight="1" thickBot="1" x14ac:dyDescent="0.25">
      <c r="A41" s="301"/>
      <c r="B41" s="302"/>
      <c r="C41" s="302"/>
      <c r="D41" s="303"/>
      <c r="E41" s="227"/>
      <c r="F41" s="228"/>
      <c r="G41" s="229"/>
      <c r="H41" s="230"/>
      <c r="I41" s="230"/>
      <c r="J41" s="230"/>
      <c r="K41" s="217"/>
      <c r="L41" s="218"/>
      <c r="M41" s="304"/>
      <c r="N41" s="293"/>
      <c r="O41" s="293"/>
      <c r="P41" s="293"/>
    </row>
    <row r="42" spans="1:16" ht="13.5" thickBot="1" x14ac:dyDescent="0.25">
      <c r="A42" s="294">
        <v>8.1</v>
      </c>
      <c r="B42" s="296" t="s">
        <v>103</v>
      </c>
      <c r="C42" s="308"/>
      <c r="D42" s="297" t="s">
        <v>90</v>
      </c>
      <c r="E42" s="225"/>
      <c r="F42" s="225"/>
      <c r="G42" s="225"/>
      <c r="H42" s="226">
        <f t="shared" si="3"/>
        <v>0</v>
      </c>
      <c r="I42" s="226">
        <v>39</v>
      </c>
      <c r="J42" s="226">
        <f t="shared" si="1"/>
        <v>0</v>
      </c>
      <c r="K42" s="211"/>
      <c r="L42" s="212">
        <f t="shared" si="2"/>
        <v>0</v>
      </c>
      <c r="M42" s="293"/>
      <c r="N42" s="293"/>
      <c r="O42" s="293"/>
      <c r="P42" s="293"/>
    </row>
    <row r="43" spans="1:16" ht="13.5" thickBot="1" x14ac:dyDescent="0.25">
      <c r="A43" s="213"/>
      <c r="B43" s="219"/>
      <c r="C43" s="235"/>
      <c r="D43" s="211" t="s">
        <v>90</v>
      </c>
      <c r="E43" s="225"/>
      <c r="F43" s="225"/>
      <c r="G43" s="225"/>
      <c r="H43" s="226">
        <f t="shared" si="3"/>
        <v>0</v>
      </c>
      <c r="I43" s="226">
        <v>39</v>
      </c>
      <c r="J43" s="226">
        <f t="shared" si="1"/>
        <v>0</v>
      </c>
      <c r="K43" s="211"/>
      <c r="L43" s="212">
        <f t="shared" si="2"/>
        <v>0</v>
      </c>
      <c r="M43" s="293"/>
      <c r="N43" s="293"/>
      <c r="O43" s="293"/>
      <c r="P43" s="293"/>
    </row>
    <row r="44" spans="1:16" ht="13.5" thickBot="1" x14ac:dyDescent="0.25">
      <c r="A44" s="215"/>
      <c r="B44" s="379" t="s">
        <v>37</v>
      </c>
      <c r="C44" s="380"/>
      <c r="D44" s="381"/>
      <c r="E44" s="298"/>
      <c r="F44" s="231"/>
      <c r="G44" s="231"/>
      <c r="H44" s="299"/>
      <c r="I44" s="299"/>
      <c r="J44" s="299"/>
      <c r="K44" s="300"/>
      <c r="L44" s="216">
        <f>SUM(L42:L43)</f>
        <v>0</v>
      </c>
      <c r="M44" s="293"/>
      <c r="N44" s="293"/>
      <c r="O44" s="293"/>
      <c r="P44" s="293"/>
    </row>
    <row r="45" spans="1:16" ht="20.100000000000001" customHeight="1" thickBot="1" x14ac:dyDescent="0.25">
      <c r="A45" s="301"/>
      <c r="B45" s="302"/>
      <c r="C45" s="302"/>
      <c r="D45" s="303"/>
      <c r="E45" s="227"/>
      <c r="F45" s="228"/>
      <c r="G45" s="229"/>
      <c r="H45" s="230"/>
      <c r="I45" s="230"/>
      <c r="J45" s="230"/>
      <c r="K45" s="217"/>
      <c r="L45" s="218"/>
      <c r="M45" s="304"/>
      <c r="N45" s="293"/>
      <c r="O45" s="293"/>
      <c r="P45" s="293"/>
    </row>
    <row r="46" spans="1:16" ht="13.5" thickBot="1" x14ac:dyDescent="0.25">
      <c r="A46" s="294">
        <v>8.1999999999999993</v>
      </c>
      <c r="B46" s="296" t="s">
        <v>102</v>
      </c>
      <c r="C46" s="308"/>
      <c r="D46" s="297" t="s">
        <v>90</v>
      </c>
      <c r="E46" s="225"/>
      <c r="F46" s="225"/>
      <c r="G46" s="225"/>
      <c r="H46" s="226">
        <f t="shared" si="3"/>
        <v>0</v>
      </c>
      <c r="I46" s="226">
        <v>39</v>
      </c>
      <c r="J46" s="226">
        <f t="shared" si="1"/>
        <v>0</v>
      </c>
      <c r="K46" s="211"/>
      <c r="L46" s="212">
        <f t="shared" si="2"/>
        <v>0</v>
      </c>
      <c r="M46" s="293"/>
      <c r="N46" s="293"/>
      <c r="O46" s="293"/>
      <c r="P46" s="293"/>
    </row>
    <row r="47" spans="1:16" ht="13.5" thickBot="1" x14ac:dyDescent="0.25">
      <c r="A47" s="213"/>
      <c r="B47" s="219"/>
      <c r="C47" s="235"/>
      <c r="D47" s="211" t="s">
        <v>90</v>
      </c>
      <c r="E47" s="225"/>
      <c r="F47" s="225"/>
      <c r="G47" s="225"/>
      <c r="H47" s="226">
        <f t="shared" si="3"/>
        <v>0</v>
      </c>
      <c r="I47" s="226">
        <v>39</v>
      </c>
      <c r="J47" s="226">
        <f t="shared" si="1"/>
        <v>0</v>
      </c>
      <c r="K47" s="211"/>
      <c r="L47" s="212">
        <f t="shared" si="2"/>
        <v>0</v>
      </c>
      <c r="M47" s="293"/>
      <c r="N47" s="293"/>
      <c r="O47" s="293"/>
      <c r="P47" s="293"/>
    </row>
    <row r="48" spans="1:16" ht="13.5" thickBot="1" x14ac:dyDescent="0.25">
      <c r="A48" s="215"/>
      <c r="B48" s="379" t="s">
        <v>37</v>
      </c>
      <c r="C48" s="380"/>
      <c r="D48" s="381"/>
      <c r="E48" s="298"/>
      <c r="F48" s="231"/>
      <c r="G48" s="231"/>
      <c r="H48" s="299"/>
      <c r="I48" s="299"/>
      <c r="J48" s="299"/>
      <c r="K48" s="300"/>
      <c r="L48" s="216">
        <f>SUM(L46:L47)</f>
        <v>0</v>
      </c>
      <c r="M48" s="293"/>
      <c r="N48" s="293"/>
      <c r="O48" s="293"/>
      <c r="P48" s="293"/>
    </row>
    <row r="49" spans="1:16" ht="20.100000000000001" customHeight="1" thickBot="1" x14ac:dyDescent="0.25">
      <c r="A49" s="301"/>
      <c r="B49" s="302"/>
      <c r="C49" s="302"/>
      <c r="D49" s="303"/>
      <c r="E49" s="227"/>
      <c r="F49" s="228"/>
      <c r="G49" s="229"/>
      <c r="H49" s="230"/>
      <c r="I49" s="230"/>
      <c r="J49" s="230"/>
      <c r="K49" s="217"/>
      <c r="L49" s="218"/>
      <c r="M49" s="304"/>
      <c r="N49" s="293"/>
      <c r="O49" s="293"/>
      <c r="P49" s="293"/>
    </row>
    <row r="50" spans="1:16" ht="13.5" thickBot="1" x14ac:dyDescent="0.25">
      <c r="A50" s="294">
        <v>8.3000000000000007</v>
      </c>
      <c r="B50" s="309" t="s">
        <v>104</v>
      </c>
      <c r="C50" s="308"/>
      <c r="D50" s="297" t="s">
        <v>90</v>
      </c>
      <c r="E50" s="225"/>
      <c r="F50" s="225"/>
      <c r="G50" s="225"/>
      <c r="H50" s="226">
        <f t="shared" si="3"/>
        <v>0</v>
      </c>
      <c r="I50" s="226">
        <v>39</v>
      </c>
      <c r="J50" s="226">
        <f t="shared" si="1"/>
        <v>0</v>
      </c>
      <c r="K50" s="211"/>
      <c r="L50" s="212">
        <f t="shared" si="2"/>
        <v>0</v>
      </c>
      <c r="M50" s="293"/>
      <c r="N50" s="293"/>
      <c r="O50" s="293"/>
      <c r="P50" s="293"/>
    </row>
    <row r="51" spans="1:16" ht="13.5" thickBot="1" x14ac:dyDescent="0.25">
      <c r="A51" s="213"/>
      <c r="B51" s="219"/>
      <c r="C51" s="235"/>
      <c r="D51" s="211" t="s">
        <v>90</v>
      </c>
      <c r="E51" s="225"/>
      <c r="F51" s="225"/>
      <c r="G51" s="225"/>
      <c r="H51" s="226">
        <f t="shared" si="3"/>
        <v>0</v>
      </c>
      <c r="I51" s="226">
        <v>39</v>
      </c>
      <c r="J51" s="226">
        <f t="shared" si="1"/>
        <v>0</v>
      </c>
      <c r="K51" s="211"/>
      <c r="L51" s="212">
        <f t="shared" si="2"/>
        <v>0</v>
      </c>
      <c r="M51" s="293"/>
      <c r="N51" s="293"/>
      <c r="O51" s="293"/>
      <c r="P51" s="293"/>
    </row>
    <row r="52" spans="1:16" ht="13.5" thickBot="1" x14ac:dyDescent="0.25">
      <c r="A52" s="215"/>
      <c r="B52" s="379" t="s">
        <v>37</v>
      </c>
      <c r="C52" s="380"/>
      <c r="D52" s="381"/>
      <c r="E52" s="310"/>
      <c r="F52" s="311"/>
      <c r="G52" s="311"/>
      <c r="H52" s="300"/>
      <c r="I52" s="300"/>
      <c r="J52" s="300"/>
      <c r="K52" s="300"/>
      <c r="L52" s="216">
        <f>SUM(L50:L51)</f>
        <v>0</v>
      </c>
      <c r="M52" s="293"/>
      <c r="N52" s="293"/>
      <c r="O52" s="293"/>
      <c r="P52" s="293"/>
    </row>
    <row r="53" spans="1:16" ht="15" x14ac:dyDescent="0.25">
      <c r="A53" s="223"/>
      <c r="B53" s="244"/>
      <c r="C53" s="244"/>
      <c r="D53" s="244"/>
      <c r="E53" s="293"/>
      <c r="F53" s="293"/>
      <c r="G53" s="293"/>
      <c r="H53" s="293"/>
      <c r="I53" s="293"/>
      <c r="J53" s="293"/>
      <c r="K53" s="293"/>
      <c r="L53" s="293"/>
      <c r="M53" s="293"/>
      <c r="N53" s="293"/>
      <c r="O53" s="293"/>
      <c r="P53" s="293"/>
    </row>
    <row r="54" spans="1:16" x14ac:dyDescent="0.2">
      <c r="A54" s="293"/>
      <c r="B54" s="244"/>
      <c r="C54" s="244"/>
      <c r="D54" s="244"/>
      <c r="E54" s="293"/>
      <c r="F54" s="293"/>
      <c r="G54" s="293"/>
      <c r="H54" s="293"/>
      <c r="I54" s="293"/>
      <c r="J54" s="293"/>
      <c r="K54" s="293"/>
      <c r="L54" s="293"/>
      <c r="M54" s="293"/>
      <c r="N54" s="293"/>
      <c r="O54" s="293"/>
      <c r="P54" s="293"/>
    </row>
    <row r="55" spans="1:16" x14ac:dyDescent="0.2">
      <c r="A55" s="239" t="s">
        <v>84</v>
      </c>
      <c r="B55" s="244"/>
      <c r="C55" s="244"/>
      <c r="D55" s="244"/>
      <c r="E55" s="293"/>
      <c r="F55" s="293"/>
      <c r="G55" s="293"/>
      <c r="H55" s="293"/>
      <c r="I55" s="293"/>
      <c r="J55" s="293"/>
      <c r="K55" s="293"/>
      <c r="L55" s="293"/>
      <c r="M55" s="293"/>
      <c r="N55" s="293"/>
      <c r="O55" s="293"/>
      <c r="P55" s="293"/>
    </row>
    <row r="56" spans="1:16" x14ac:dyDescent="0.2">
      <c r="A56" s="293"/>
      <c r="B56" s="244"/>
      <c r="C56" s="244"/>
      <c r="D56" s="244"/>
      <c r="E56" s="293"/>
      <c r="F56" s="293"/>
      <c r="G56" s="293"/>
      <c r="H56" s="293"/>
      <c r="I56" s="293"/>
      <c r="J56" s="293"/>
      <c r="K56" s="293"/>
      <c r="L56" s="293"/>
      <c r="M56" s="293"/>
      <c r="N56" s="293"/>
      <c r="O56" s="293"/>
      <c r="P56" s="293"/>
    </row>
    <row r="57" spans="1:16" x14ac:dyDescent="0.2">
      <c r="A57" s="34"/>
    </row>
    <row r="58" spans="1:16" x14ac:dyDescent="0.2">
      <c r="A58" s="224"/>
    </row>
    <row r="60" spans="1:16" x14ac:dyDescent="0.2">
      <c r="B60" s="164"/>
      <c r="C60" s="164"/>
      <c r="D60" s="164"/>
    </row>
    <row r="62" spans="1:16" x14ac:dyDescent="0.2">
      <c r="B62" s="164"/>
      <c r="C62" s="164"/>
      <c r="D62" s="164"/>
    </row>
    <row r="63" spans="1:16" x14ac:dyDescent="0.2">
      <c r="B63" s="163"/>
      <c r="C63" s="163"/>
      <c r="D63" s="163"/>
    </row>
    <row r="65" spans="1:4" x14ac:dyDescent="0.2">
      <c r="A65" s="224"/>
    </row>
    <row r="66" spans="1:4" x14ac:dyDescent="0.2">
      <c r="B66" s="163"/>
      <c r="C66" s="163"/>
      <c r="D66" s="163"/>
    </row>
    <row r="67" spans="1:4" x14ac:dyDescent="0.2">
      <c r="B67" s="163"/>
      <c r="C67" s="163"/>
      <c r="D67" s="163"/>
    </row>
    <row r="68" spans="1:4" x14ac:dyDescent="0.2">
      <c r="B68" s="205"/>
      <c r="C68" s="205"/>
      <c r="D68" s="205"/>
    </row>
    <row r="69" spans="1:4" x14ac:dyDescent="0.2">
      <c r="B69" s="205"/>
      <c r="C69" s="205"/>
      <c r="D69" s="205"/>
    </row>
    <row r="70" spans="1:4" x14ac:dyDescent="0.2">
      <c r="B70" s="205"/>
      <c r="C70" s="205"/>
      <c r="D70" s="205"/>
    </row>
    <row r="71" spans="1:4" x14ac:dyDescent="0.2">
      <c r="B71" s="205"/>
      <c r="C71" s="205"/>
      <c r="D71" s="205"/>
    </row>
    <row r="72" spans="1:4" x14ac:dyDescent="0.2">
      <c r="B72" s="205"/>
      <c r="C72" s="205"/>
      <c r="D72" s="205"/>
    </row>
    <row r="73" spans="1:4" x14ac:dyDescent="0.2">
      <c r="B73" s="205"/>
      <c r="C73" s="205"/>
      <c r="D73" s="205"/>
    </row>
  </sheetData>
  <mergeCells count="13">
    <mergeCell ref="B24:D24"/>
    <mergeCell ref="A3:K3"/>
    <mergeCell ref="B8:D8"/>
    <mergeCell ref="B12:D12"/>
    <mergeCell ref="B16:D16"/>
    <mergeCell ref="B20:D20"/>
    <mergeCell ref="B52:D52"/>
    <mergeCell ref="B28:D28"/>
    <mergeCell ref="B32:D32"/>
    <mergeCell ref="B36:D36"/>
    <mergeCell ref="B40:D40"/>
    <mergeCell ref="B44:D44"/>
    <mergeCell ref="B48:D48"/>
  </mergeCells>
  <pageMargins left="0.75" right="0.75" top="1" bottom="1"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7" workbookViewId="0">
      <selection activeCell="F14" sqref="F14"/>
    </sheetView>
  </sheetViews>
  <sheetFormatPr defaultRowHeight="12.75" x14ac:dyDescent="0.2"/>
  <cols>
    <col min="1" max="1" width="10.85546875" customWidth="1"/>
    <col min="2" max="2" width="12.42578125" customWidth="1"/>
    <col min="4" max="4" width="17.7109375" customWidth="1"/>
  </cols>
  <sheetData>
    <row r="1" spans="1:5" ht="15.75" x14ac:dyDescent="0.25">
      <c r="A1" s="84" t="s">
        <v>150</v>
      </c>
      <c r="B1" s="10"/>
    </row>
    <row r="2" spans="1:5" x14ac:dyDescent="0.2">
      <c r="A2" s="9"/>
    </row>
    <row r="4" spans="1:5" ht="13.5" thickBot="1" x14ac:dyDescent="0.25">
      <c r="A4" s="4"/>
    </row>
    <row r="5" spans="1:5" ht="26.45" customHeight="1" thickBot="1" x14ac:dyDescent="0.25">
      <c r="A5" s="86" t="s">
        <v>33</v>
      </c>
      <c r="B5" s="384" t="s">
        <v>42</v>
      </c>
      <c r="C5" s="385"/>
      <c r="D5" s="385"/>
      <c r="E5" s="386"/>
    </row>
    <row r="6" spans="1:5" ht="13.5" thickBot="1" x14ac:dyDescent="0.25">
      <c r="A6" s="87" t="s">
        <v>151</v>
      </c>
      <c r="B6" s="88" t="s">
        <v>43</v>
      </c>
      <c r="C6" s="70" t="s">
        <v>14</v>
      </c>
      <c r="D6" s="70" t="s">
        <v>44</v>
      </c>
      <c r="E6" s="70" t="s">
        <v>45</v>
      </c>
    </row>
    <row r="7" spans="1:5" ht="13.5" thickBot="1" x14ac:dyDescent="0.25">
      <c r="A7" s="85"/>
      <c r="B7" s="361" t="s">
        <v>298</v>
      </c>
      <c r="C7" s="89">
        <v>207</v>
      </c>
      <c r="D7" s="90">
        <v>0.1</v>
      </c>
      <c r="E7" s="90">
        <f>C7*D7</f>
        <v>20.700000000000003</v>
      </c>
    </row>
    <row r="8" spans="1:5" ht="13.5" thickBot="1" x14ac:dyDescent="0.25">
      <c r="A8" s="85"/>
      <c r="B8" s="88"/>
      <c r="C8" s="89"/>
      <c r="D8" s="90"/>
      <c r="E8" s="90">
        <f>C8*D8</f>
        <v>0</v>
      </c>
    </row>
    <row r="9" spans="1:5" ht="13.5" thickBot="1" x14ac:dyDescent="0.25">
      <c r="A9" s="52"/>
      <c r="B9" s="88" t="s">
        <v>37</v>
      </c>
      <c r="C9" s="70"/>
      <c r="D9" s="70"/>
      <c r="E9" s="91">
        <f>SUM(E7:E8)</f>
        <v>20.700000000000003</v>
      </c>
    </row>
    <row r="10" spans="1:5" ht="13.5" thickBot="1" x14ac:dyDescent="0.25">
      <c r="A10" s="42"/>
      <c r="B10" s="42"/>
      <c r="C10" s="42"/>
      <c r="D10" s="42"/>
      <c r="E10" s="42"/>
    </row>
    <row r="11" spans="1:5" s="38" customFormat="1" ht="26.25" thickBot="1" x14ac:dyDescent="0.25">
      <c r="A11" s="86" t="s">
        <v>33</v>
      </c>
      <c r="B11" s="384" t="s">
        <v>315</v>
      </c>
      <c r="C11" s="385"/>
      <c r="D11" s="385"/>
      <c r="E11" s="386"/>
    </row>
    <row r="12" spans="1:5" s="38" customFormat="1" ht="13.5" thickBot="1" x14ac:dyDescent="0.25">
      <c r="A12" s="87" t="s">
        <v>318</v>
      </c>
      <c r="B12" s="88" t="s">
        <v>43</v>
      </c>
      <c r="C12" s="70" t="s">
        <v>14</v>
      </c>
      <c r="D12" s="70" t="s">
        <v>44</v>
      </c>
      <c r="E12" s="70" t="s">
        <v>45</v>
      </c>
    </row>
    <row r="13" spans="1:5" s="38" customFormat="1" ht="13.5" thickBot="1" x14ac:dyDescent="0.25">
      <c r="A13" s="85"/>
      <c r="B13" s="361" t="s">
        <v>298</v>
      </c>
      <c r="C13" s="89">
        <v>-50</v>
      </c>
      <c r="D13" s="90">
        <v>0.1</v>
      </c>
      <c r="E13" s="90">
        <f>C13*D13</f>
        <v>-5</v>
      </c>
    </row>
    <row r="14" spans="1:5" s="38" customFormat="1" ht="13.5" thickBot="1" x14ac:dyDescent="0.25">
      <c r="A14" s="85"/>
      <c r="B14" s="88"/>
      <c r="C14" s="89"/>
      <c r="D14" s="90"/>
      <c r="E14" s="90">
        <f>C14*D14</f>
        <v>0</v>
      </c>
    </row>
    <row r="15" spans="1:5" ht="13.5" thickBot="1" x14ac:dyDescent="0.25">
      <c r="A15" s="52"/>
      <c r="B15" s="88" t="s">
        <v>37</v>
      </c>
      <c r="C15" s="70"/>
      <c r="D15" s="70"/>
      <c r="E15" s="91">
        <f>SUM(E13:E14)</f>
        <v>-5</v>
      </c>
    </row>
    <row r="16" spans="1:5" x14ac:dyDescent="0.2">
      <c r="A16" s="42"/>
      <c r="B16" s="42"/>
      <c r="C16" s="42"/>
      <c r="D16" s="42"/>
      <c r="E16" s="42"/>
    </row>
    <row r="17" spans="1:5" ht="13.5" thickBot="1" x14ac:dyDescent="0.25">
      <c r="A17" s="42"/>
      <c r="B17" s="42"/>
      <c r="C17" s="42"/>
      <c r="D17" s="42"/>
      <c r="E17" s="42"/>
    </row>
    <row r="18" spans="1:5" ht="26.45" customHeight="1" thickBot="1" x14ac:dyDescent="0.25">
      <c r="A18" s="86" t="s">
        <v>33</v>
      </c>
      <c r="B18" s="384" t="s">
        <v>109</v>
      </c>
      <c r="C18" s="385"/>
      <c r="D18" s="385"/>
      <c r="E18" s="386"/>
    </row>
    <row r="19" spans="1:5" ht="13.5" thickBot="1" x14ac:dyDescent="0.25">
      <c r="A19" s="87" t="s">
        <v>152</v>
      </c>
      <c r="B19" s="88" t="s">
        <v>43</v>
      </c>
      <c r="C19" s="70" t="s">
        <v>14</v>
      </c>
      <c r="D19" s="70" t="s">
        <v>44</v>
      </c>
      <c r="E19" s="70" t="s">
        <v>45</v>
      </c>
    </row>
    <row r="20" spans="1:5" ht="13.5" thickBot="1" x14ac:dyDescent="0.25">
      <c r="A20" s="85"/>
      <c r="B20" s="361" t="s">
        <v>298</v>
      </c>
      <c r="C20" s="89"/>
      <c r="D20" s="90"/>
      <c r="E20" s="90">
        <f>C20*D20</f>
        <v>0</v>
      </c>
    </row>
    <row r="21" spans="1:5" ht="13.5" thickBot="1" x14ac:dyDescent="0.25">
      <c r="A21" s="85"/>
      <c r="B21" s="88"/>
      <c r="C21" s="89"/>
      <c r="D21" s="90"/>
      <c r="E21" s="90">
        <f>C21*D21</f>
        <v>0</v>
      </c>
    </row>
    <row r="22" spans="1:5" ht="13.5" thickBot="1" x14ac:dyDescent="0.25">
      <c r="A22" s="52"/>
      <c r="B22" s="88" t="s">
        <v>37</v>
      </c>
      <c r="C22" s="70"/>
      <c r="D22" s="70"/>
      <c r="E22" s="91">
        <f>SUM(E20:E21)</f>
        <v>0</v>
      </c>
    </row>
    <row r="23" spans="1:5" ht="13.5" thickBot="1" x14ac:dyDescent="0.25"/>
    <row r="24" spans="1:5" ht="26.25" thickBot="1" x14ac:dyDescent="0.25">
      <c r="A24" s="86" t="s">
        <v>33</v>
      </c>
      <c r="B24" s="384" t="s">
        <v>317</v>
      </c>
      <c r="C24" s="385"/>
      <c r="D24" s="385"/>
      <c r="E24" s="386"/>
    </row>
    <row r="25" spans="1:5" ht="13.5" thickBot="1" x14ac:dyDescent="0.25">
      <c r="A25" s="87" t="s">
        <v>316</v>
      </c>
      <c r="B25" s="88" t="s">
        <v>43</v>
      </c>
      <c r="C25" s="70" t="s">
        <v>14</v>
      </c>
      <c r="D25" s="70" t="s">
        <v>44</v>
      </c>
      <c r="E25" s="70" t="s">
        <v>45</v>
      </c>
    </row>
    <row r="26" spans="1:5" ht="13.5" thickBot="1" x14ac:dyDescent="0.25">
      <c r="A26" s="85"/>
      <c r="B26" s="361" t="s">
        <v>298</v>
      </c>
      <c r="C26" s="89"/>
      <c r="D26" s="90"/>
      <c r="E26" s="90">
        <f>C26*D26</f>
        <v>0</v>
      </c>
    </row>
    <row r="27" spans="1:5" ht="13.5" thickBot="1" x14ac:dyDescent="0.25">
      <c r="A27" s="85"/>
      <c r="B27" s="88"/>
      <c r="C27" s="89"/>
      <c r="D27" s="90"/>
      <c r="E27" s="90">
        <f>C27*D27</f>
        <v>0</v>
      </c>
    </row>
    <row r="28" spans="1:5" ht="13.5" thickBot="1" x14ac:dyDescent="0.25">
      <c r="A28" s="52"/>
      <c r="B28" s="88" t="s">
        <v>37</v>
      </c>
      <c r="C28" s="70"/>
      <c r="D28" s="70"/>
      <c r="E28" s="91">
        <f>SUM(E26:E27)</f>
        <v>0</v>
      </c>
    </row>
  </sheetData>
  <mergeCells count="4">
    <mergeCell ref="B5:E5"/>
    <mergeCell ref="B18:E18"/>
    <mergeCell ref="B24:E24"/>
    <mergeCell ref="B11:E11"/>
  </mergeCells>
  <phoneticPr fontId="11" type="noConversion"/>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A10" sqref="A10"/>
    </sheetView>
  </sheetViews>
  <sheetFormatPr defaultRowHeight="12.75" x14ac:dyDescent="0.2"/>
  <cols>
    <col min="1" max="1" width="15.7109375" style="11" customWidth="1"/>
    <col min="2" max="2" width="32.28515625" style="7" customWidth="1"/>
    <col min="3" max="3" width="24" customWidth="1"/>
    <col min="4" max="4" width="14.5703125" style="7" customWidth="1"/>
    <col min="5" max="5" width="18.85546875" style="7" customWidth="1"/>
  </cols>
  <sheetData>
    <row r="1" spans="1:5" ht="15.75" x14ac:dyDescent="0.25">
      <c r="A1" s="387" t="s">
        <v>153</v>
      </c>
      <c r="B1" s="388"/>
      <c r="C1" s="42"/>
      <c r="D1" s="46"/>
      <c r="E1" s="46"/>
    </row>
    <row r="2" spans="1:5" ht="13.5" thickBot="1" x14ac:dyDescent="0.25">
      <c r="A2" s="92"/>
      <c r="B2" s="46"/>
      <c r="C2" s="42"/>
      <c r="D2" s="46"/>
      <c r="E2" s="46"/>
    </row>
    <row r="3" spans="1:5" ht="26.25" thickBot="1" x14ac:dyDescent="0.25">
      <c r="A3" s="86" t="s">
        <v>33</v>
      </c>
      <c r="B3" s="93" t="s">
        <v>47</v>
      </c>
      <c r="C3" s="93" t="s">
        <v>48</v>
      </c>
      <c r="D3" s="46"/>
      <c r="E3" s="46"/>
    </row>
    <row r="4" spans="1:5" ht="27" customHeight="1" thickBot="1" x14ac:dyDescent="0.25">
      <c r="A4" s="94" t="s">
        <v>154</v>
      </c>
      <c r="B4" s="63" t="s">
        <v>49</v>
      </c>
      <c r="C4" s="95"/>
      <c r="D4" s="46"/>
      <c r="E4" s="46"/>
    </row>
    <row r="5" spans="1:5" ht="13.5" thickBot="1" x14ac:dyDescent="0.25">
      <c r="A5" s="96"/>
      <c r="B5" s="97" t="s">
        <v>50</v>
      </c>
      <c r="C5" s="98"/>
      <c r="D5" s="46"/>
      <c r="E5" s="46"/>
    </row>
    <row r="6" spans="1:5" ht="13.5" thickBot="1" x14ac:dyDescent="0.25">
      <c r="A6" s="96"/>
      <c r="B6" s="97" t="s">
        <v>51</v>
      </c>
      <c r="C6" s="98"/>
      <c r="D6" s="46"/>
      <c r="E6" s="46"/>
    </row>
    <row r="7" spans="1:5" ht="13.5" thickBot="1" x14ac:dyDescent="0.25">
      <c r="A7" s="99"/>
      <c r="B7" s="100" t="s">
        <v>46</v>
      </c>
      <c r="C7" s="101">
        <f>SUM(C4:C6)</f>
        <v>0</v>
      </c>
      <c r="D7" s="46"/>
      <c r="E7" s="46"/>
    </row>
    <row r="8" spans="1:5" x14ac:dyDescent="0.2">
      <c r="A8" s="92"/>
      <c r="B8" s="46"/>
      <c r="C8" s="42"/>
      <c r="D8" s="46"/>
      <c r="E8" s="46"/>
    </row>
    <row r="9" spans="1:5" x14ac:dyDescent="0.2">
      <c r="A9" s="92"/>
      <c r="B9" s="46"/>
      <c r="C9" s="42"/>
      <c r="D9" s="46"/>
      <c r="E9" s="46"/>
    </row>
    <row r="10" spans="1:5" x14ac:dyDescent="0.2">
      <c r="A10" s="34"/>
      <c r="B10" s="46"/>
      <c r="C10" s="42"/>
      <c r="D10" s="46"/>
      <c r="E10" s="46"/>
    </row>
    <row r="11" spans="1:5" x14ac:dyDescent="0.2">
      <c r="A11" s="92"/>
      <c r="B11" s="46"/>
      <c r="C11" s="42"/>
      <c r="D11" s="46"/>
      <c r="E11" s="46"/>
    </row>
    <row r="12" spans="1:5" x14ac:dyDescent="0.2">
      <c r="A12" s="92"/>
      <c r="B12" s="46"/>
      <c r="C12" s="42"/>
      <c r="D12" s="46"/>
      <c r="E12" s="46"/>
    </row>
  </sheetData>
  <mergeCells count="1">
    <mergeCell ref="A1:B1"/>
  </mergeCells>
  <phoneticPr fontId="11" type="noConversion"/>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C15" sqref="C15"/>
    </sheetView>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15" ht="15.75" x14ac:dyDescent="0.25">
      <c r="A1" s="65" t="s">
        <v>155</v>
      </c>
      <c r="B1" s="39"/>
      <c r="C1" s="41"/>
      <c r="D1" s="41"/>
      <c r="E1" s="41"/>
      <c r="F1" s="41"/>
      <c r="G1" s="41"/>
      <c r="H1" s="41"/>
      <c r="I1" s="41"/>
      <c r="J1" s="41"/>
      <c r="K1" s="41"/>
      <c r="L1" s="41"/>
      <c r="M1" s="41"/>
      <c r="N1" s="41"/>
      <c r="O1" s="41"/>
    </row>
    <row r="2" spans="1:15" ht="15" x14ac:dyDescent="0.25">
      <c r="A2" s="8"/>
      <c r="B2" s="41"/>
      <c r="C2" s="41"/>
      <c r="D2" s="41"/>
      <c r="E2" s="41"/>
      <c r="F2" s="41"/>
      <c r="G2" s="41"/>
      <c r="H2" s="41"/>
      <c r="I2" s="41"/>
      <c r="J2" s="41"/>
      <c r="K2" s="41"/>
      <c r="L2" s="41"/>
      <c r="M2" s="41"/>
      <c r="N2" s="41"/>
      <c r="O2" s="41"/>
    </row>
    <row r="3" spans="1:15" ht="15" x14ac:dyDescent="0.25">
      <c r="A3" s="1"/>
      <c r="B3" s="41"/>
      <c r="C3" s="41"/>
      <c r="D3" s="41"/>
      <c r="E3" s="41"/>
      <c r="F3" s="41"/>
      <c r="G3" s="41"/>
      <c r="H3" s="41"/>
      <c r="I3" s="41"/>
      <c r="J3" s="41"/>
      <c r="K3" s="41"/>
      <c r="L3" s="41"/>
      <c r="M3" s="41"/>
      <c r="N3" s="41"/>
      <c r="O3" s="41"/>
    </row>
    <row r="4" spans="1:15" s="43" customFormat="1" ht="15.75" x14ac:dyDescent="0.25">
      <c r="A4" s="114" t="s">
        <v>156</v>
      </c>
    </row>
    <row r="5" spans="1:15" s="42" customFormat="1" ht="15.75" thickBot="1" x14ac:dyDescent="0.3">
      <c r="A5" s="106"/>
      <c r="B5" s="247"/>
      <c r="C5" s="247"/>
      <c r="D5" s="247"/>
      <c r="E5" s="247"/>
      <c r="F5" s="41"/>
      <c r="G5" s="247"/>
      <c r="H5" s="247"/>
      <c r="I5" s="247"/>
      <c r="J5" s="247"/>
      <c r="K5" s="247"/>
      <c r="L5" s="247"/>
      <c r="M5" s="247"/>
      <c r="N5" s="247"/>
      <c r="O5" s="247"/>
    </row>
    <row r="6" spans="1:15" s="42" customFormat="1" ht="15" thickBot="1" x14ac:dyDescent="0.25">
      <c r="A6" s="107" t="s">
        <v>47</v>
      </c>
      <c r="B6" s="93" t="s">
        <v>45</v>
      </c>
      <c r="C6" s="93" t="s">
        <v>52</v>
      </c>
      <c r="D6" s="247"/>
      <c r="E6" s="247"/>
      <c r="F6" s="312"/>
      <c r="G6" s="247"/>
      <c r="H6" s="247"/>
      <c r="I6" s="247"/>
      <c r="J6" s="247"/>
      <c r="K6" s="247"/>
      <c r="L6" s="247"/>
      <c r="M6" s="247"/>
      <c r="N6" s="247"/>
      <c r="O6" s="247"/>
    </row>
    <row r="7" spans="1:15" s="42" customFormat="1" ht="13.5" thickBot="1" x14ac:dyDescent="0.25">
      <c r="A7" s="251" t="s">
        <v>53</v>
      </c>
      <c r="B7" s="160"/>
      <c r="C7" s="97"/>
      <c r="D7" s="247"/>
      <c r="E7" s="247"/>
      <c r="F7" s="247"/>
      <c r="G7" s="247"/>
      <c r="H7" s="247"/>
      <c r="I7" s="247"/>
      <c r="J7" s="247"/>
      <c r="K7" s="247"/>
      <c r="L7" s="247"/>
      <c r="M7" s="247"/>
      <c r="N7" s="247"/>
      <c r="O7" s="247"/>
    </row>
    <row r="8" spans="1:15" s="42" customFormat="1" ht="26.25" thickBot="1" x14ac:dyDescent="0.25">
      <c r="A8" s="251" t="s">
        <v>54</v>
      </c>
      <c r="B8" s="160"/>
      <c r="C8" s="97"/>
      <c r="D8" s="247"/>
      <c r="E8" s="247"/>
      <c r="F8" s="247"/>
      <c r="G8" s="247"/>
      <c r="H8" s="247"/>
      <c r="I8" s="247"/>
      <c r="J8" s="247"/>
      <c r="K8" s="247"/>
      <c r="L8" s="247"/>
      <c r="M8" s="247"/>
      <c r="N8" s="247"/>
      <c r="O8" s="247"/>
    </row>
    <row r="9" spans="1:15" s="42" customFormat="1" ht="13.5" thickBot="1" x14ac:dyDescent="0.25">
      <c r="A9" s="251" t="s">
        <v>55</v>
      </c>
      <c r="B9" s="160">
        <v>50</v>
      </c>
      <c r="C9" s="97" t="s">
        <v>299</v>
      </c>
      <c r="D9" s="247"/>
      <c r="E9" s="247"/>
      <c r="F9" s="247"/>
      <c r="G9" s="247"/>
      <c r="H9" s="247"/>
      <c r="I9" s="247"/>
      <c r="J9" s="247"/>
      <c r="K9" s="247"/>
      <c r="L9" s="247"/>
      <c r="M9" s="247"/>
      <c r="N9" s="247"/>
      <c r="O9" s="247"/>
    </row>
    <row r="10" spans="1:15" s="42" customFormat="1" ht="13.5" thickBot="1" x14ac:dyDescent="0.25">
      <c r="A10" s="251" t="s">
        <v>56</v>
      </c>
      <c r="B10" s="160">
        <v>25</v>
      </c>
      <c r="C10" s="97" t="s">
        <v>299</v>
      </c>
      <c r="D10" s="247"/>
      <c r="E10" s="247"/>
      <c r="F10" s="247"/>
      <c r="G10" s="247"/>
      <c r="H10" s="247"/>
      <c r="I10" s="247"/>
      <c r="J10" s="247"/>
      <c r="K10" s="247"/>
      <c r="L10" s="247"/>
      <c r="M10" s="247"/>
      <c r="N10" s="247"/>
      <c r="O10" s="247"/>
    </row>
    <row r="11" spans="1:15" s="42" customFormat="1" ht="13.5" thickBot="1" x14ac:dyDescent="0.25">
      <c r="A11" s="251" t="s">
        <v>57</v>
      </c>
      <c r="B11" s="160"/>
      <c r="C11" s="97"/>
      <c r="D11" s="247"/>
      <c r="E11" s="247"/>
      <c r="F11" s="247"/>
      <c r="G11" s="247"/>
      <c r="H11" s="247"/>
      <c r="I11" s="247"/>
      <c r="J11" s="247"/>
      <c r="K11" s="247"/>
      <c r="L11" s="247"/>
      <c r="M11" s="247"/>
      <c r="N11" s="247"/>
      <c r="O11" s="247"/>
    </row>
    <row r="12" spans="1:15" s="42" customFormat="1" ht="18.399999999999999" customHeight="1" x14ac:dyDescent="0.2">
      <c r="A12" s="250" t="s">
        <v>58</v>
      </c>
      <c r="B12" s="236"/>
      <c r="C12" s="389"/>
      <c r="D12" s="247"/>
      <c r="E12" s="247"/>
      <c r="F12" s="247"/>
      <c r="G12" s="247"/>
      <c r="H12" s="247"/>
      <c r="I12" s="247"/>
      <c r="J12" s="247"/>
      <c r="K12" s="247"/>
      <c r="L12" s="247"/>
      <c r="M12" s="247"/>
      <c r="N12" s="247"/>
      <c r="O12" s="247"/>
    </row>
    <row r="13" spans="1:15" s="42" customFormat="1" ht="16.5" customHeight="1" x14ac:dyDescent="0.2">
      <c r="A13" s="250" t="s">
        <v>59</v>
      </c>
      <c r="B13" s="237"/>
      <c r="C13" s="390"/>
      <c r="D13" s="247"/>
      <c r="E13" s="247"/>
      <c r="F13" s="247"/>
      <c r="G13" s="247"/>
      <c r="H13" s="247"/>
      <c r="I13" s="247"/>
      <c r="J13" s="247"/>
      <c r="K13" s="247"/>
      <c r="L13" s="247"/>
      <c r="M13" s="247"/>
      <c r="N13" s="247"/>
      <c r="O13" s="247"/>
    </row>
    <row r="14" spans="1:15" s="42" customFormat="1" ht="21.75" customHeight="1" thickBot="1" x14ac:dyDescent="0.25">
      <c r="A14" s="109" t="s">
        <v>60</v>
      </c>
      <c r="B14" s="238"/>
      <c r="C14" s="391"/>
      <c r="D14" s="247"/>
      <c r="E14" s="247"/>
      <c r="F14" s="247"/>
      <c r="G14" s="247"/>
      <c r="H14" s="247"/>
      <c r="I14" s="247"/>
      <c r="J14" s="247"/>
      <c r="K14" s="247"/>
      <c r="L14" s="247"/>
      <c r="M14" s="247"/>
      <c r="N14" s="247"/>
      <c r="O14" s="247"/>
    </row>
    <row r="15" spans="1:15" s="42" customFormat="1" ht="13.5" thickBot="1" x14ac:dyDescent="0.25">
      <c r="A15" s="110" t="s">
        <v>46</v>
      </c>
      <c r="B15" s="161">
        <f>SUM(B7:B14)</f>
        <v>75</v>
      </c>
      <c r="C15" s="97"/>
      <c r="D15" s="247"/>
      <c r="E15" s="247"/>
      <c r="F15" s="247"/>
      <c r="G15" s="247"/>
      <c r="H15" s="247"/>
      <c r="I15" s="247"/>
      <c r="J15" s="247"/>
      <c r="K15" s="247"/>
      <c r="L15" s="247"/>
      <c r="M15" s="247"/>
      <c r="N15" s="247"/>
      <c r="O15" s="247"/>
    </row>
    <row r="16" spans="1:15" s="42" customFormat="1" x14ac:dyDescent="0.2">
      <c r="A16" s="247"/>
      <c r="B16" s="247"/>
      <c r="C16" s="247"/>
      <c r="D16" s="247"/>
      <c r="E16" s="247"/>
      <c r="F16" s="247"/>
      <c r="G16" s="247"/>
      <c r="H16" s="247"/>
      <c r="I16" s="247"/>
      <c r="J16" s="247"/>
      <c r="K16" s="247"/>
      <c r="L16" s="247"/>
      <c r="M16" s="247"/>
      <c r="N16" s="247"/>
      <c r="O16" s="247"/>
    </row>
    <row r="17" spans="1:15" s="42" customFormat="1" x14ac:dyDescent="0.2">
      <c r="A17" s="247"/>
      <c r="B17" s="247"/>
      <c r="C17" s="247"/>
      <c r="D17" s="247"/>
      <c r="E17" s="247"/>
      <c r="F17" s="247"/>
      <c r="G17" s="247"/>
      <c r="H17" s="247"/>
      <c r="I17" s="247"/>
      <c r="J17" s="247"/>
      <c r="K17" s="247"/>
      <c r="L17" s="247"/>
      <c r="M17" s="247"/>
      <c r="N17" s="247"/>
      <c r="O17" s="247"/>
    </row>
    <row r="18" spans="1:15" s="42" customFormat="1" x14ac:dyDescent="0.2">
      <c r="A18" s="45" t="s">
        <v>66</v>
      </c>
      <c r="B18" s="247"/>
      <c r="C18" s="247"/>
      <c r="D18" s="247"/>
      <c r="E18" s="247"/>
      <c r="F18" s="247"/>
      <c r="G18" s="247"/>
      <c r="H18" s="247"/>
      <c r="I18" s="247"/>
      <c r="J18" s="247"/>
      <c r="K18" s="247"/>
      <c r="L18" s="247"/>
      <c r="M18" s="247"/>
      <c r="N18" s="247"/>
      <c r="O18" s="247"/>
    </row>
    <row r="19" spans="1:15" s="42" customFormat="1" x14ac:dyDescent="0.2">
      <c r="A19" s="247"/>
      <c r="B19" s="247"/>
      <c r="C19" s="247"/>
      <c r="D19" s="247"/>
      <c r="E19" s="247"/>
      <c r="F19" s="247"/>
      <c r="G19" s="247"/>
      <c r="H19" s="247"/>
      <c r="I19" s="247"/>
      <c r="J19" s="247"/>
      <c r="K19" s="247"/>
      <c r="L19" s="247"/>
      <c r="M19" s="247"/>
      <c r="N19" s="247"/>
      <c r="O19" s="247"/>
    </row>
    <row r="20" spans="1:15" s="42" customFormat="1" ht="13.5" thickBot="1" x14ac:dyDescent="0.25">
      <c r="A20" s="247" t="s">
        <v>18</v>
      </c>
      <c r="B20" s="247" t="s">
        <v>19</v>
      </c>
      <c r="C20" s="247" t="s">
        <v>20</v>
      </c>
      <c r="D20" s="247" t="s">
        <v>21</v>
      </c>
      <c r="E20" s="247" t="s">
        <v>22</v>
      </c>
      <c r="F20" s="247" t="s">
        <v>23</v>
      </c>
      <c r="G20" s="247" t="s">
        <v>24</v>
      </c>
      <c r="H20" s="247"/>
      <c r="I20" s="247"/>
      <c r="J20" s="247"/>
      <c r="K20" s="247"/>
      <c r="L20" s="247"/>
      <c r="M20" s="247"/>
      <c r="N20" s="247"/>
      <c r="O20" s="247"/>
    </row>
    <row r="21" spans="1:15" s="46" customFormat="1" ht="65.25" customHeight="1" thickBot="1" x14ac:dyDescent="0.25">
      <c r="A21" s="104" t="s">
        <v>33</v>
      </c>
      <c r="B21" s="49" t="s">
        <v>78</v>
      </c>
      <c r="C21" s="49" t="s">
        <v>67</v>
      </c>
      <c r="D21" s="49" t="s">
        <v>79</v>
      </c>
      <c r="E21" s="49" t="s">
        <v>113</v>
      </c>
      <c r="F21" s="49" t="s">
        <v>80</v>
      </c>
      <c r="G21" s="49" t="s">
        <v>164</v>
      </c>
    </row>
    <row r="22" spans="1:15" s="42" customFormat="1" ht="13.5" thickBot="1" x14ac:dyDescent="0.25">
      <c r="A22" s="105">
        <v>11</v>
      </c>
      <c r="B22" s="140">
        <f>B15</f>
        <v>75</v>
      </c>
      <c r="C22" s="111">
        <f>'Weighted Avg'!G31</f>
        <v>305.75</v>
      </c>
      <c r="D22" s="140">
        <f>IFERROR(B22/C22,0)</f>
        <v>0.24529844644317253</v>
      </c>
      <c r="E22" s="162">
        <v>0.5</v>
      </c>
      <c r="F22" s="162">
        <f>MIN(D22:E22)</f>
        <v>0.24529844644317253</v>
      </c>
      <c r="G22" s="140">
        <f>F22*C22</f>
        <v>75</v>
      </c>
      <c r="H22" s="247"/>
      <c r="I22" s="247"/>
      <c r="J22" s="247"/>
      <c r="K22" s="247"/>
      <c r="L22" s="247"/>
      <c r="M22" s="247"/>
      <c r="N22" s="247"/>
      <c r="O22" s="247"/>
    </row>
    <row r="23" spans="1:15" s="42" customFormat="1" ht="15" x14ac:dyDescent="0.25">
      <c r="A23" s="112"/>
      <c r="B23" s="247"/>
      <c r="C23" s="247"/>
      <c r="D23" s="247"/>
      <c r="E23" s="247"/>
      <c r="F23" s="247"/>
      <c r="G23" s="247"/>
      <c r="H23" s="247"/>
      <c r="I23" s="247"/>
      <c r="J23" s="247"/>
      <c r="K23" s="247"/>
      <c r="L23" s="247"/>
      <c r="M23" s="247"/>
      <c r="N23" s="247"/>
      <c r="O23" s="247"/>
    </row>
    <row r="24" spans="1:15" s="42" customFormat="1" ht="15" x14ac:dyDescent="0.25">
      <c r="A24" s="106"/>
      <c r="B24" s="247"/>
      <c r="C24" s="247"/>
      <c r="D24" s="247"/>
      <c r="E24" s="247"/>
      <c r="F24" s="247"/>
      <c r="G24" s="247"/>
      <c r="H24" s="247"/>
      <c r="I24" s="247"/>
      <c r="J24" s="247"/>
      <c r="K24" s="247"/>
      <c r="L24" s="247"/>
      <c r="M24" s="247"/>
      <c r="N24" s="247"/>
      <c r="O24" s="247"/>
    </row>
    <row r="25" spans="1:15" s="42" customFormat="1" ht="15" x14ac:dyDescent="0.25">
      <c r="A25" s="113"/>
      <c r="B25" s="247"/>
      <c r="C25" s="247"/>
      <c r="D25" s="247"/>
      <c r="E25" s="247"/>
      <c r="F25" s="247"/>
      <c r="G25" s="247"/>
      <c r="H25" s="247"/>
      <c r="I25" s="247"/>
      <c r="J25" s="247"/>
      <c r="K25" s="247"/>
      <c r="L25" s="247"/>
      <c r="M25" s="247"/>
      <c r="N25" s="247"/>
      <c r="O25" s="247"/>
    </row>
    <row r="26" spans="1:15" s="43" customFormat="1" ht="15.75" x14ac:dyDescent="0.25">
      <c r="A26" s="114" t="s">
        <v>157</v>
      </c>
    </row>
    <row r="27" spans="1:15" s="43" customFormat="1" ht="15.75" x14ac:dyDescent="0.25"/>
    <row r="28" spans="1:15" s="43" customFormat="1" ht="15.75" x14ac:dyDescent="0.25">
      <c r="A28" s="45" t="s">
        <v>68</v>
      </c>
      <c r="B28" s="45"/>
      <c r="C28" s="45"/>
      <c r="D28" s="45"/>
      <c r="E28" s="43" t="s">
        <v>39</v>
      </c>
    </row>
    <row r="29" spans="1:15" s="42" customFormat="1" x14ac:dyDescent="0.2">
      <c r="A29" s="103"/>
      <c r="B29" s="247"/>
      <c r="C29" s="247"/>
      <c r="D29" s="247"/>
      <c r="E29" s="247"/>
      <c r="F29" s="247"/>
      <c r="G29" s="247"/>
      <c r="H29" s="247"/>
      <c r="I29" s="247"/>
      <c r="J29" s="247"/>
      <c r="K29" s="247"/>
      <c r="L29" s="247"/>
      <c r="M29" s="247"/>
      <c r="N29" s="247"/>
      <c r="O29" s="247"/>
    </row>
    <row r="30" spans="1:15" s="42" customFormat="1" ht="13.5" thickBot="1" x14ac:dyDescent="0.25">
      <c r="A30" s="247" t="s">
        <v>18</v>
      </c>
      <c r="B30" s="247" t="s">
        <v>19</v>
      </c>
      <c r="C30" s="247" t="s">
        <v>20</v>
      </c>
      <c r="D30" s="247" t="s">
        <v>21</v>
      </c>
      <c r="E30" s="247"/>
      <c r="F30" s="247"/>
      <c r="G30" s="247"/>
      <c r="H30" s="247"/>
      <c r="I30" s="247"/>
      <c r="J30" s="247"/>
      <c r="K30" s="247"/>
      <c r="L30" s="247"/>
      <c r="M30" s="247"/>
      <c r="N30" s="247"/>
      <c r="O30" s="247"/>
    </row>
    <row r="31" spans="1:15" s="42" customFormat="1" ht="57.75" customHeight="1" thickBot="1" x14ac:dyDescent="0.25">
      <c r="A31" s="104" t="s">
        <v>33</v>
      </c>
      <c r="B31" s="49" t="s">
        <v>67</v>
      </c>
      <c r="C31" s="49" t="s">
        <v>114</v>
      </c>
      <c r="D31" s="49" t="s">
        <v>165</v>
      </c>
      <c r="E31" s="247"/>
      <c r="F31" s="247"/>
      <c r="G31" s="247"/>
      <c r="H31" s="247"/>
      <c r="I31" s="247"/>
      <c r="J31" s="247"/>
      <c r="K31" s="247"/>
      <c r="L31" s="247"/>
      <c r="M31" s="247"/>
      <c r="N31" s="247"/>
      <c r="O31" s="247"/>
    </row>
    <row r="32" spans="1:15" s="42" customFormat="1" ht="13.5" thickBot="1" x14ac:dyDescent="0.25">
      <c r="A32" s="105">
        <v>12</v>
      </c>
      <c r="B32" s="123">
        <f>'Weighted Avg'!G31</f>
        <v>305.75</v>
      </c>
      <c r="C32" s="162">
        <v>0.03</v>
      </c>
      <c r="D32" s="140"/>
      <c r="E32" s="247"/>
      <c r="F32" s="247"/>
      <c r="G32" s="247"/>
      <c r="H32" s="247"/>
      <c r="I32" s="247"/>
      <c r="J32" s="247"/>
      <c r="K32" s="247"/>
      <c r="L32" s="247"/>
      <c r="M32" s="247"/>
      <c r="N32" s="247"/>
      <c r="O32" s="247"/>
    </row>
    <row r="33" spans="1:15" s="42" customFormat="1" x14ac:dyDescent="0.2">
      <c r="A33" s="103"/>
      <c r="B33" s="247"/>
      <c r="C33" s="247"/>
      <c r="D33" s="247"/>
      <c r="E33" s="247"/>
      <c r="F33" s="247"/>
      <c r="G33" s="247"/>
      <c r="H33" s="247"/>
      <c r="I33" s="247"/>
      <c r="J33" s="247"/>
      <c r="K33" s="247"/>
      <c r="L33" s="247"/>
      <c r="M33" s="247"/>
      <c r="N33" s="247"/>
      <c r="O33" s="247"/>
    </row>
    <row r="34" spans="1:15" s="42" customFormat="1" x14ac:dyDescent="0.2"/>
    <row r="35" spans="1:15" s="42" customFormat="1" x14ac:dyDescent="0.2">
      <c r="A35" s="34"/>
    </row>
    <row r="36" spans="1:15" s="42" customFormat="1" x14ac:dyDescent="0.2"/>
  </sheetData>
  <mergeCells count="1">
    <mergeCell ref="C12:C14"/>
  </mergeCells>
  <phoneticPr fontId="11" type="noConversion"/>
  <pageMargins left="0.75" right="0.75" top="1" bottom="1" header="0.5" footer="0.5"/>
  <pageSetup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Claim Form Summary</vt:lpstr>
      <vt:lpstr>Data Fields</vt:lpstr>
      <vt:lpstr>Weighted Avg</vt:lpstr>
      <vt:lpstr>SSA</vt:lpstr>
      <vt:lpstr>Lines 1,2,3,4 </vt:lpstr>
      <vt:lpstr>Lines 5,6,7,8</vt:lpstr>
      <vt:lpstr>Line 9</vt:lpstr>
      <vt:lpstr>Line 10</vt:lpstr>
      <vt:lpstr>Lines 11 &amp; 12</vt:lpstr>
      <vt:lpstr>Lines 13 &amp; 14</vt:lpstr>
      <vt:lpstr>'Claim Form 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Tina</cp:lastModifiedBy>
  <cp:lastPrinted>2018-04-02T21:32:47Z</cp:lastPrinted>
  <dcterms:created xsi:type="dcterms:W3CDTF">2011-11-29T07:41:33Z</dcterms:created>
  <dcterms:modified xsi:type="dcterms:W3CDTF">2020-04-30T17:49:35Z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