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ge-my.sharepoint.com/personal/jwwd_pge_com/Documents/Desktop/"/>
    </mc:Choice>
  </mc:AlternateContent>
  <xr:revisionPtr revIDLastSave="0" documentId="8_{BFCF474A-C742-4EF4-B237-50FBD20619B2}" xr6:coauthVersionLast="47" xr6:coauthVersionMax="47" xr10:uidLastSave="{00000000-0000-0000-0000-000000000000}"/>
  <bookViews>
    <workbookView xWindow="-120" yWindow="-120" windowWidth="38640" windowHeight="21240" xr2:uid="{C2A8908A-F225-4402-B2F5-7800A73F2BCC}"/>
  </bookViews>
  <sheets>
    <sheet name="Selected Data " sheetId="1" r:id="rId1"/>
    <sheet name="Authorized Rev Req" sheetId="2" r:id="rId2"/>
    <sheet name="Incremental Rev Req" sheetId="3" r:id="rId3"/>
  </sheet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L2" hidden="1">{"PI_Data",#N/A,TRUE,"P&amp;I Data"}</definedName>
    <definedName name="___m2" hidden="1">{"PI_Data",#N/A,TRUE,"P&amp;I Data"}</definedName>
    <definedName name="___p2" hidden="1">{"PI_Data",#N/A,TRUE,"P&amp;I Data"}</definedName>
    <definedName name="___t2" hidden="1">{"PI_Data",#N/A,TRUE,"P&amp;I Data"}</definedName>
    <definedName name="_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_foo4" hidden="1">{"Summary","1",FALSE,"Summary"}</definedName>
    <definedName name="_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_L2" hidden="1">{"PI_Data",#N/A,TRUE,"P&amp;I Data"}</definedName>
    <definedName name="__m2" hidden="1">{"PI_Data",#N/A,TRUE,"P&amp;I Data"}</definedName>
    <definedName name="__p2" hidden="1">{"PI_Data",#N/A,TRUE,"P&amp;I Data"}</definedName>
    <definedName name="__t2" hidden="1">{"PI_Data",#N/A,TRUE,"P&amp;I Data"}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1" hidden="1">'Authorized Rev Req'!$A$7:$M$51</definedName>
    <definedName name="_foo1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_foo2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_foo3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_foo4" hidden="1">{"Summary","1",FALSE,"Summary"}</definedName>
    <definedName name="_foo99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Key1" hidden="1">#REF!</definedName>
    <definedName name="_Key2" hidden="1">#REF!</definedName>
    <definedName name="_L2" hidden="1">{"PI_Data",#N/A,TRUE,"P&amp;I Data"}</definedName>
    <definedName name="_m2" hidden="1">{"PI_Data",#N/A,TRUE,"P&amp;I Data"}</definedName>
    <definedName name="_p2" hidden="1">{"PI_Data",#N/A,TRUE,"P&amp;I Data"}</definedName>
    <definedName name="_Sort" hidden="1">#REF!</definedName>
    <definedName name="_SPV1">#REF!</definedName>
    <definedName name="_SPV3">#REF!</definedName>
    <definedName name="_t2" hidden="1">{"PI_Data",#N/A,TRUE,"P&amp;I Data"}</definedName>
    <definedName name="_Yr1">#REF!</definedName>
    <definedName name="_Yr2">#REF!</definedName>
    <definedName name="aaaaaa">#REF!</definedName>
    <definedName name="ACCELERATED2" hidden="1">{#N/A,#N/A,FALSE,"CTC Summary - EOY";#N/A,#N/A,FALSE,"CTC Summary - Wtavg"}</definedName>
    <definedName name="ACCELLERATED1X" hidden="1">{#N/A,#N/A,FALSE,"CTC Summary - EOY";#N/A,#N/A,FALSE,"CTC Summary - Wtavg"}</definedName>
    <definedName name="Actuals">#REF!</definedName>
    <definedName name="Aflag" localSheetId="0">#REF!</definedName>
    <definedName name="Aflag">#REF!</definedName>
    <definedName name="Aflag2" localSheetId="0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AllocGrp1">#REF!</definedName>
    <definedName name="AllocGrp10">#REF!</definedName>
    <definedName name="AllocGrp11">#REF!</definedName>
    <definedName name="AllocGrp12">#REF!</definedName>
    <definedName name="AllocGrp13">#REF!</definedName>
    <definedName name="AllocGrp14">#REF!</definedName>
    <definedName name="AllocGrp15">#REF!</definedName>
    <definedName name="AllocGrp16">#REF!</definedName>
    <definedName name="AllocGrp17">#REF!</definedName>
    <definedName name="AllocGrp18">#REF!</definedName>
    <definedName name="AllocGrp19">#REF!</definedName>
    <definedName name="AllocGrp2">#REF!</definedName>
    <definedName name="AllocGrp20">#REF!</definedName>
    <definedName name="AllocGrp21">#REF!</definedName>
    <definedName name="AllocGrp22">#REF!</definedName>
    <definedName name="AllocGrp23">#REF!</definedName>
    <definedName name="AllocGrp24">#REF!</definedName>
    <definedName name="AllocGrp25">#REF!</definedName>
    <definedName name="AllocGrp3">#REF!</definedName>
    <definedName name="AllocGrp4">#REF!</definedName>
    <definedName name="AllocGrp5">#REF!</definedName>
    <definedName name="AllocGrp6">#REF!</definedName>
    <definedName name="AllocGrp7">#REF!</definedName>
    <definedName name="AllocGrp8">#REF!</definedName>
    <definedName name="AllocGrp9">#REF!</definedName>
    <definedName name="AllocGrp99">#REF!</definedName>
    <definedName name="AS2DocOpenMode" hidden="1">"AS2DocumentEdit"</definedName>
    <definedName name="AvgRef">#N/A</definedName>
    <definedName name="AvgYearThruput">#REF!</definedName>
    <definedName name="ba_detail" hidden="1">#REF!</definedName>
    <definedName name="Balancing_Authority">#REF!</definedName>
    <definedName name="Base_Rev_before_credits">#REF!</definedName>
    <definedName name="BondsIssued">#REF!</definedName>
    <definedName name="Boolean">#REF!</definedName>
    <definedName name="bt_d">#REF!</definedName>
    <definedName name="Bundled_Unbundled">#REF!</definedName>
    <definedName name="CARE_discount">#REF!</definedName>
    <definedName name="CARE_Min_Bill?">#REF!</definedName>
    <definedName name="CARE_Percent_of_Res_Cust">#REF!</definedName>
    <definedName name="CBond" localSheetId="0">#REF!</definedName>
    <definedName name="CBond">#REF!</definedName>
    <definedName name="CECRA" localSheetId="0">#REF!</definedName>
    <definedName name="CECRA">#REF!</definedName>
    <definedName name="cnc" hidden="1">{"PI_Data",#N/A,TRUE,"P&amp;I Data"}</definedName>
    <definedName name="cnc_" hidden="1">{"PI_Data",#N/A,TRUE,"P&amp;I Data"}</definedName>
    <definedName name="cncp" hidden="1">{"PI_Data",#N/A,TRUE,"P&amp;I Data"}</definedName>
    <definedName name="ColdRef">#N/A</definedName>
    <definedName name="ColdYearThruput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Brok_Fee_Rate">#REF!</definedName>
    <definedName name="Core_LT">#REF!</definedName>
    <definedName name="Core_Procurement_Deaveraging">#REF!</definedName>
    <definedName name="CORE_U" localSheetId="0">#REF!</definedName>
    <definedName name="CORE_U">#REF!</definedName>
    <definedName name="Country">#REF!</definedName>
    <definedName name="CPUC_Approval_Status">#REF!</definedName>
    <definedName name="CREZ">#REF!</definedName>
    <definedName name="CTAC" localSheetId="0">#REF!</definedName>
    <definedName name="CTAC">#REF!</definedName>
    <definedName name="CTIT" hidden="1">{"PI_Data",#N/A,TRUE,"P&amp;I Data"}</definedName>
    <definedName name="CTRBA" localSheetId="0">#REF!</definedName>
    <definedName name="CTRBA">#REF!</definedName>
    <definedName name="DACRS" localSheetId="0">SUM(#REF!)</definedName>
    <definedName name="DACRS">SUM(#REF!)</definedName>
    <definedName name="_xlnm.Database">#REF!</definedName>
    <definedName name="Dchoice" localSheetId="0">#REF!</definedName>
    <definedName name="Dchoice">#REF!</definedName>
    <definedName name="DDDD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Delay_Termination_Reason">#REF!</definedName>
    <definedName name="DeliverabilityStatusOptions">#REF!</definedName>
    <definedName name="Distflag" localSheetId="0">#REF!</definedName>
    <definedName name="Distflag">#REF!</definedName>
    <definedName name="Dmdmult" localSheetId="0">#REF!</definedName>
    <definedName name="Dmdmult">#REF!</definedName>
    <definedName name="ee" hidden="1">{"PI_Data",#N/A,TRUE,"P&amp;I Data"}</definedName>
    <definedName name="Effective_Date">#REF!</definedName>
    <definedName name="EPC_Contract_Status">#REF!</definedName>
    <definedName name="F_E">#REF!</definedName>
    <definedName name="F_U_FACTOR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 localSheetId="0">#REF!</definedName>
    <definedName name="Flat">#REF!</definedName>
    <definedName name="FM">#REF!</definedName>
    <definedName name="foo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foo1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foo2x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foo4x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foo4xx" hidden="1">{"Summary","1",FALSE,"Summary"}</definedName>
    <definedName name="FOPROD">#REF!</definedName>
    <definedName name="FSONG2">#REF!</definedName>
    <definedName name="FSTEAM">#REF!</definedName>
    <definedName name="FT_D">#REF!</definedName>
    <definedName name="G10AdjYr1">#REF!</definedName>
    <definedName name="G10AdjYr2">#REF!</definedName>
    <definedName name="GGGG" hidden="1">{"Basedata_Print",#N/A,TRUE,"Basedata";#N/A,#N/A,TRUE,"Case A";#N/A,#N/A,TRUE,"Case B";#N/A,#N/A,TRUE,"Case A1";#N/A,#N/A,TRUE,"Net Margin";#N/A,#N/A,TRUE,"Description of Cases"}</definedName>
    <definedName name="GroupName">#REF!</definedName>
    <definedName name="GroupNo">#REF!</definedName>
    <definedName name="gsur">#REF!</definedName>
    <definedName name="head1" localSheetId="0">#REF!</definedName>
    <definedName name="head1">#REF!</definedName>
    <definedName name="head10" localSheetId="0">#REF!</definedName>
    <definedName name="head10">#REF!</definedName>
    <definedName name="head11" localSheetId="0">#REF!</definedName>
    <definedName name="head1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4" localSheetId="0">#REF!</definedName>
    <definedName name="head4">#REF!</definedName>
    <definedName name="head5" localSheetId="0">#REF!</definedName>
    <definedName name="head5">#REF!</definedName>
    <definedName name="head6" localSheetId="0">#REF!</definedName>
    <definedName name="head6">#REF!</definedName>
    <definedName name="head7" localSheetId="0">#REF!</definedName>
    <definedName name="head7">#REF!</definedName>
    <definedName name="head8" localSheetId="0">#REF!</definedName>
    <definedName name="head8">#REF!</definedName>
    <definedName name="head9" localSheetId="0">#REF!</definedName>
    <definedName name="head9">#REF!</definedName>
    <definedName name="HTML_CodePage" hidden="1">1252</definedName>
    <definedName name="HTML_Control" hidden="1">{"'Summary'!$A$1:$J$24"}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PathFileMac" hidden="1">"Web Site Backup:sitingcases:MyHTML.html"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ypothetical_Tier_Ratio">#REF!</definedName>
    <definedName name="L" hidden="1">{"PI_Data",#N/A,TRUE,"P&amp;I Data"}</definedName>
    <definedName name="L2X" hidden="1">{"PI_Data",#N/A,TRUE,"P&amp;I Data"}</definedName>
    <definedName name="LineLoss">#REF!</definedName>
    <definedName name="LL" hidden="1">{"PI_Data",#N/A,TRUE,"P&amp;I Data"}</definedName>
    <definedName name="LocalAreaOptions">#REF!</definedName>
    <definedName name="LOLD">1</definedName>
    <definedName name="LOLD_Table">7</definedName>
    <definedName name="Lookup_Value">#REF!</definedName>
    <definedName name="m" hidden="1">{"PI_Data",#N/A,TRUE,"P&amp;I Data"}</definedName>
    <definedName name="M2X" hidden="1">{"PI_Data",#N/A,TRUE,"P&amp;I Data"}</definedName>
    <definedName name="MCR_case">#REF!</definedName>
    <definedName name="MCRcase1">#REF!</definedName>
    <definedName name="MCRcase10">#REF!</definedName>
    <definedName name="MCRcase11">#REF!</definedName>
    <definedName name="MCRcase2">#REF!</definedName>
    <definedName name="MCRcase3">#REF!</definedName>
    <definedName name="MCRcase4">#REF!</definedName>
    <definedName name="MCRcase5">#REF!</definedName>
    <definedName name="MCRcase6">#REF!</definedName>
    <definedName name="MCRcase7">#REF!</definedName>
    <definedName name="MCRcase8">#REF!</definedName>
    <definedName name="MCRcase9">#REF!</definedName>
    <definedName name="Mflag" localSheetId="0">#REF!</definedName>
    <definedName name="Mflag">#REF!</definedName>
    <definedName name="MM" hidden="1">{"PI_Data",#N/A,TRUE,"P&amp;I Data"}</definedName>
    <definedName name="MO_DATA_BEGIN">#REF!</definedName>
    <definedName name="MO_DATA_END">#REF!</definedName>
    <definedName name="NC_Local">#REF!</definedName>
    <definedName name="NCORE_U" localSheetId="0">#REF!</definedName>
    <definedName name="NCORE_U">#REF!</definedName>
    <definedName name="ND">#REF!</definedName>
    <definedName name="newname" hidden="1">{"Summary","1",FALSE,"Summary"}</definedName>
    <definedName name="newname2" hidden="1">{"Summary","1",FALSE,"Summary"}</definedName>
    <definedName name="Num_of_prepaid_startups_col">28</definedName>
    <definedName name="Organization">#REF!</definedName>
    <definedName name="Out_Start_Date">#REF!</definedName>
    <definedName name="Out_Term_Date">#REF!</definedName>
    <definedName name="Overall_Project_Status">#REF!</definedName>
    <definedName name="p" hidden="1">{"PI_Data",#N/A,TRUE,"P&amp;I Data"}</definedName>
    <definedName name="P2X" hidden="1">{"PI_Data",#N/A,TRUE,"P&amp;I Data"}</definedName>
    <definedName name="Party_that_Terminated_Contract">#REF!</definedName>
    <definedName name="Path26DesignationOptions">#REF!</definedName>
    <definedName name="PBond" localSheetId="0">#REF!</definedName>
    <definedName name="PBond">#REF!</definedName>
    <definedName name="PCC_Classification">#REF!</definedName>
    <definedName name="PECRA" localSheetId="0">#REF!</definedName>
    <definedName name="PECRA">#REF!</definedName>
    <definedName name="PeriodPos">#REF!</definedName>
    <definedName name="PeriodSelection">#REF!</definedName>
    <definedName name="PGE_FTyp">45</definedName>
    <definedName name="PIX" hidden="1">{"PI_Data",#N/A,TRUE,"P&amp;I Data"}</definedName>
    <definedName name="PP" hidden="1">{"PI_Data",#N/A,TRUE,"P&amp;I Data"}</definedName>
    <definedName name="PPP_De_Averaging_Percent">#REF!</definedName>
    <definedName name="Prepaid_startup_charge_col">30</definedName>
    <definedName name="Prepaid_startup_cost_col">29</definedName>
    <definedName name="PresentRates">#REF!</definedName>
    <definedName name="Print_All_Tariff">#REF!</definedName>
    <definedName name="print_report2">#REF!</definedName>
    <definedName name="Program_Origination">#REF!</definedName>
    <definedName name="qqqq" hidden="1">{"Summary","1",FALSE,"Summary"}</definedName>
    <definedName name="qwer" hidden="1">{"PI_Data",#N/A,TRUE,"P&amp;I Data"}</definedName>
    <definedName name="QWER1" hidden="1">{"PI_Data",#N/A,TRUE,"P&amp;I Data"}</definedName>
    <definedName name="qwer2" hidden="1">{"PI_Data",#N/A,TRUE,"P&amp;I Data"}</definedName>
    <definedName name="QWERX" hidden="1">{"PI_Data",#N/A,TRUE,"P&amp;I Data"}</definedName>
    <definedName name="RAM_Auction_Round">#REF!</definedName>
    <definedName name="RampRateCol">14</definedName>
    <definedName name="record1">#REF!</definedName>
    <definedName name="Record2">#REF!</definedName>
    <definedName name="RelPymtRateCol">15</definedName>
    <definedName name="Reporting_LSE">#REF!</definedName>
    <definedName name="Res_T2_T1_Ratio">#REF!</definedName>
    <definedName name="Resource_Designation">#REF!</definedName>
    <definedName name="SAIR">#REF!</definedName>
    <definedName name="SAPBEXhrIndnt" hidden="1">"Wide"</definedName>
    <definedName name="SAPBEXrevision" hidden="1">1</definedName>
    <definedName name="SAPBEXsysID" hidden="1">"BPR"</definedName>
    <definedName name="SAPBEXwbID" hidden="1">"3YKYT99XYLBVL968EKKHUVHV9"</definedName>
    <definedName name="SAPsysID" hidden="1">"708C5W7SBKP804JT78WJ0JNKI"</definedName>
    <definedName name="SAPwbID" hidden="1">"ARS"</definedName>
    <definedName name="SBUILD">#REF!</definedName>
    <definedName name="SCENARIO_DESCRIPTION">#REF!</definedName>
    <definedName name="Scenario_Name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 localSheetId="0">#REF!</definedName>
    <definedName name="Sflag">#REF!</definedName>
    <definedName name="SM">#REF!</definedName>
    <definedName name="solver_adj" hidden="1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PROD">#REF!</definedName>
    <definedName name="SSONG2">#REF!</definedName>
    <definedName name="sssssss">#REF!</definedName>
    <definedName name="ssssssssss">#REF!</definedName>
    <definedName name="SSTEAM">#REF!</definedName>
    <definedName name="ST_D">#REF!</definedName>
    <definedName name="standardrates">#REF!</definedName>
    <definedName name="Startup_leadtime_gt_72hr_col">38</definedName>
    <definedName name="Startup_leadtime_lt_72_gt_8hr_col">39</definedName>
    <definedName name="Startup_leadtime_lt_8hr_col">40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SummerCapacityCol">2</definedName>
    <definedName name="Support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T" hidden="1">{"PI_Data",#N/A,TRUE,"P&amp;I Data"}</definedName>
    <definedName name="T2X" hidden="1">{"PI_Data",#N/A,TRUE,"P&amp;I Data"}</definedName>
    <definedName name="TAC">#REF!</definedName>
    <definedName name="TACCalcOptions">#REF!</definedName>
    <definedName name="Technology_SubType">#REF!</definedName>
    <definedName name="Technology_Type">#REF!</definedName>
    <definedName name="TEST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Tier_Ratio">#REF!</definedName>
    <definedName name="Tier_Ratio_Guess">#REF!</definedName>
    <definedName name="TRBA">#REF!</definedName>
    <definedName name="TreasureIsland?">#REF!</definedName>
    <definedName name="TT" hidden="1">{"PI_Data",#N/A,TRUE,"P&amp;I Data"}</definedName>
    <definedName name="UUUU" hidden="1">{"Basedata_Print",#N/A,TRUE,"Basedata";#N/A,#N/A,TRUE,"Case A";#N/A,#N/A,TRUE,"Case B";#N/A,#N/A,TRUE,"Case A1";#N/A,#N/A,TRUE,"Net Margin";#N/A,#N/A,TRUE,"Description of Cases"}</definedName>
    <definedName name="Wholesale1?">#REF!</definedName>
    <definedName name="Wholesale2?">#REF!</definedName>
    <definedName name="Wholesale3?">#REF!</definedName>
    <definedName name="wrn.Accelerated." hidden="1">{#N/A,#N/A,FALSE,"CTC Summary - EOY";#N/A,#N/A,FALSE,"CTC Summary - Wtavg"}</definedName>
    <definedName name="wrn.accellerated1" hidden="1">{#N/A,#N/A,FALSE,"CTC Summary - EOY";#N/A,#N/A,FALSE,"CTC Summary - Wtavg"}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I_Report." hidden="1">{"PI_Data",#N/A,TRUE,"P&amp;I Data"}</definedName>
    <definedName name="wrn.Print._.1_8.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.2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1_8x" hidden="1">{"spreadsheet1-8","1",FALSE,"Scenarios 1-8";"spreadsheet1-8","2",FALSE,"Scenarios 1-8";"spreadsheet1-8","3",FALSE,"Scenarios 1-8";"spreadsheet1-8","4",FALSE,"Scenarios 1-8";"spreadsheet1-8","5",FALSE,"Scenarios 1-8";"spreadsheet1-8","6",FALSE,"Scenarios 1-8";"spreadsheet1-8","7",FALSE,"Scenarios 1-8";"spreadsheet1-8","8",FALSE,"Scenarios 1-8"}</definedName>
    <definedName name="wrn.Print._.9_16.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um1." hidden="1">{"Summary","1",FALSE,"Summary"}</definedName>
    <definedName name="wrn.Waterfall." hidden="1">{"Basedata_Print",#N/A,TRUE,"Basedata";#N/A,#N/A,TRUE,"Case A";#N/A,#N/A,TRUE,"Case B";#N/A,#N/A,TRUE,"Case A1";#N/A,#N/A,TRUE,"Net Margin";#N/A,#N/A,TRUE,"Description of Cases"}</definedName>
    <definedName name="wrn.workpapers." hidden="1">{#N/A,#N/A,FALSE,"Inputs And Assumptions";#N/A,#N/A,FALSE,"Revenue Allocation";#N/A,#N/A,FALSE,"RSP Surch Allocations";#N/A,#N/A,FALSE,"Generation Calculations";#N/A,#N/A,FALSE,"Test Year 2001 Sales and Revs."}</definedName>
    <definedName name="wrn2.waterfall" hidden="1">{"Basedata_Print",#N/A,TRUE,"Basedata";#N/A,#N/A,TRUE,"Case A";#N/A,#N/A,TRUE,"Case B";#N/A,#N/A,TRUE,"Case A1";#N/A,#N/A,TRUE,"Net Margin";#N/A,#N/A,TRUE,"Description of Cases"}</definedName>
    <definedName name="xx" hidden="1">{"Basedata_Print",#N/A,TRUE,"Basedata";#N/A,#N/A,TRUE,"Case A";#N/A,#N/A,TRUE,"Case B";#N/A,#N/A,TRUE,"Case A1";#N/A,#N/A,TRUE,"Net Margin";#N/A,#N/A,TRUE,"Description of Cases"}</definedName>
    <definedName name="xxxx" hidden="1">{"Spreadsheet9-16","9",FALSE,"Scenarios 9-16";"Spreadsheet9-16","10",FALSE,"Scenarios 9-16";"Spreadsheet9-16","11",FALSE,"Scenarios 9-16";"Spreadsheet9-16","12",FALSE,"Scenarios 9-16";"Spreadsheet9-16","13",FALSE,"Scenarios 9-16";"Spreadsheet9-16","14",FALSE,"Scenarios 9-16";"Spreadsheet9-16","15",FALSE,"Scenarios 9-16";"Spreadsheet9-16","16",FALSE,"Scenarios 9-16"}</definedName>
    <definedName name="yyyyy" hidden="1">{#N/A,#N/A,FALSE,"Assumptions";#N/A,#N/A,FALSE,"RRQ inputs and toggles";#N/A,#N/A,FALSE,"Revenue Allocation Results";#N/A,#N/A,FALSE,"Table2";#N/A,#N/A,FALSE,"Distribution Revenue Allocation";#N/A,#N/A,FALSE,"FERC Rev @ PR";#N/A,#N/A,FALSE,"Public Purpose Program Allocate";#N/A,#N/A,FALSE,"CTC";#N/A,#N/A,FALSE,"UCS";#N/A,#N/A,FALSE,"Nuclear Decommissioning";#N/A,#N/A,FALSE,"FTA";#N/A,#N/A,FALSE,"RRB";#N/A,#N/A,FALSE,"Nonallocated Revenues";#N/A,#N/A,FALSE,"MC Revenues-01 sales, 96 MC's"}</definedName>
    <definedName name="zzzzz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20" iterateDelta="5.000000000000000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3" l="1"/>
  <c r="G107" i="3"/>
  <c r="Q101" i="3"/>
  <c r="P101" i="3"/>
  <c r="O101" i="3"/>
  <c r="N101" i="3"/>
  <c r="D101" i="3"/>
  <c r="T99" i="3"/>
  <c r="Q96" i="3"/>
  <c r="P96" i="3"/>
  <c r="M96" i="3"/>
  <c r="H96" i="3"/>
  <c r="Q95" i="3"/>
  <c r="N95" i="3"/>
  <c r="M95" i="3"/>
  <c r="P95" i="3"/>
  <c r="I95" i="3"/>
  <c r="O95" i="3" s="1"/>
  <c r="Q94" i="3"/>
  <c r="P94" i="3"/>
  <c r="N94" i="3"/>
  <c r="M94" i="3"/>
  <c r="M107" i="3" s="1"/>
  <c r="I94" i="3"/>
  <c r="O94" i="3" s="1"/>
  <c r="Q93" i="3"/>
  <c r="P93" i="3"/>
  <c r="N93" i="3"/>
  <c r="I93" i="3"/>
  <c r="O93" i="3" s="1"/>
  <c r="Q92" i="3"/>
  <c r="P92" i="3"/>
  <c r="N92" i="3"/>
  <c r="I92" i="3"/>
  <c r="O92" i="3" s="1"/>
  <c r="T91" i="3"/>
  <c r="Q91" i="3"/>
  <c r="N91" i="3"/>
  <c r="P91" i="3"/>
  <c r="I91" i="3"/>
  <c r="O91" i="3" s="1"/>
  <c r="Q90" i="3"/>
  <c r="P90" i="3"/>
  <c r="N90" i="3"/>
  <c r="I90" i="3"/>
  <c r="O90" i="3" s="1"/>
  <c r="H89" i="3"/>
  <c r="I89" i="3" s="1"/>
  <c r="H88" i="3"/>
  <c r="I88" i="3" s="1"/>
  <c r="Q87" i="3"/>
  <c r="P87" i="3"/>
  <c r="O87" i="3"/>
  <c r="N87" i="3"/>
  <c r="I87" i="3"/>
  <c r="Q86" i="3"/>
  <c r="P86" i="3"/>
  <c r="N86" i="3"/>
  <c r="I86" i="3"/>
  <c r="O86" i="3" s="1"/>
  <c r="T85" i="3"/>
  <c r="P85" i="3"/>
  <c r="O85" i="3"/>
  <c r="N85" i="3"/>
  <c r="K85" i="3"/>
  <c r="Q85" i="3" s="1"/>
  <c r="Q84" i="3"/>
  <c r="P84" i="3"/>
  <c r="O84" i="3"/>
  <c r="H84" i="3"/>
  <c r="N84" i="3" s="1"/>
  <c r="I83" i="3"/>
  <c r="J83" i="3" s="1"/>
  <c r="H83" i="3"/>
  <c r="I82" i="3"/>
  <c r="J82" i="3" s="1"/>
  <c r="H82" i="3"/>
  <c r="I81" i="3"/>
  <c r="J81" i="3" s="1"/>
  <c r="H81" i="3"/>
  <c r="I80" i="3"/>
  <c r="H80" i="3"/>
  <c r="D107" i="3"/>
  <c r="Q78" i="3"/>
  <c r="P78" i="3"/>
  <c r="O78" i="3"/>
  <c r="N78" i="3"/>
  <c r="M78" i="3"/>
  <c r="K78" i="3"/>
  <c r="J78" i="3"/>
  <c r="I78" i="3"/>
  <c r="H78" i="3"/>
  <c r="G78" i="3"/>
  <c r="Y77" i="3"/>
  <c r="X77" i="3"/>
  <c r="W77" i="3"/>
  <c r="V77" i="3"/>
  <c r="U77" i="3"/>
  <c r="K66" i="3"/>
  <c r="G66" i="3"/>
  <c r="D66" i="3"/>
  <c r="H66" i="3" s="1"/>
  <c r="K65" i="3"/>
  <c r="G65" i="3"/>
  <c r="K64" i="3"/>
  <c r="G64" i="3"/>
  <c r="G63" i="3"/>
  <c r="G62" i="3"/>
  <c r="G61" i="3"/>
  <c r="G55" i="3"/>
  <c r="E55" i="3"/>
  <c r="A55" i="3"/>
  <c r="G54" i="3"/>
  <c r="E54" i="3"/>
  <c r="C54" i="3"/>
  <c r="A54" i="3"/>
  <c r="K53" i="3"/>
  <c r="G53" i="3"/>
  <c r="E53" i="3"/>
  <c r="C53" i="3"/>
  <c r="A53" i="3"/>
  <c r="E52" i="3"/>
  <c r="C52" i="3"/>
  <c r="K51" i="3"/>
  <c r="G52" i="3"/>
  <c r="E51" i="3"/>
  <c r="C51" i="3"/>
  <c r="G49" i="3"/>
  <c r="E49" i="3"/>
  <c r="C49" i="3"/>
  <c r="A49" i="3"/>
  <c r="G48" i="3"/>
  <c r="E48" i="3"/>
  <c r="C48" i="3"/>
  <c r="A48" i="3"/>
  <c r="H47" i="3"/>
  <c r="I47" i="3" s="1"/>
  <c r="J47" i="3" s="1"/>
  <c r="K47" i="3" s="1"/>
  <c r="G47" i="3"/>
  <c r="E47" i="3"/>
  <c r="D47" i="3"/>
  <c r="C47" i="3"/>
  <c r="A47" i="3"/>
  <c r="G46" i="3"/>
  <c r="E46" i="3"/>
  <c r="C46" i="3"/>
  <c r="A46" i="3"/>
  <c r="G45" i="3"/>
  <c r="E45" i="3"/>
  <c r="C45" i="3"/>
  <c r="A45" i="3"/>
  <c r="G44" i="3"/>
  <c r="E44" i="3"/>
  <c r="C44" i="3"/>
  <c r="A44" i="3"/>
  <c r="G43" i="3"/>
  <c r="E43" i="3"/>
  <c r="C43" i="3"/>
  <c r="A43" i="3"/>
  <c r="G42" i="3"/>
  <c r="E42" i="3"/>
  <c r="C42" i="3"/>
  <c r="A42" i="3"/>
  <c r="G41" i="3"/>
  <c r="E41" i="3"/>
  <c r="D41" i="3"/>
  <c r="H41" i="3" s="1"/>
  <c r="I41" i="3" s="1"/>
  <c r="J41" i="3" s="1"/>
  <c r="K41" i="3" s="1"/>
  <c r="C41" i="3"/>
  <c r="A41" i="3"/>
  <c r="G40" i="3"/>
  <c r="E40" i="3"/>
  <c r="C40" i="3"/>
  <c r="A40" i="3"/>
  <c r="H39" i="3"/>
  <c r="I39" i="3" s="1"/>
  <c r="J39" i="3" s="1"/>
  <c r="K39" i="3" s="1"/>
  <c r="G39" i="3"/>
  <c r="E39" i="3"/>
  <c r="D39" i="3"/>
  <c r="C39" i="3"/>
  <c r="A39" i="3"/>
  <c r="G38" i="3"/>
  <c r="E38" i="3"/>
  <c r="C38" i="3"/>
  <c r="A38" i="3"/>
  <c r="Y30" i="3"/>
  <c r="X30" i="3"/>
  <c r="W30" i="3"/>
  <c r="V30" i="3"/>
  <c r="U30" i="3"/>
  <c r="X29" i="3"/>
  <c r="W29" i="3"/>
  <c r="Y27" i="3"/>
  <c r="X27" i="3"/>
  <c r="G27" i="3"/>
  <c r="U26" i="3"/>
  <c r="I26" i="3"/>
  <c r="H26" i="3"/>
  <c r="G26" i="3"/>
  <c r="U25" i="3"/>
  <c r="G24" i="3"/>
  <c r="C24" i="3"/>
  <c r="X22" i="3"/>
  <c r="W22" i="3"/>
  <c r="V22" i="3"/>
  <c r="T90" i="3"/>
  <c r="K22" i="3"/>
  <c r="G22" i="3"/>
  <c r="E22" i="3"/>
  <c r="D22" i="3"/>
  <c r="C22" i="3"/>
  <c r="A22" i="3"/>
  <c r="X21" i="3"/>
  <c r="K21" i="3"/>
  <c r="Y23" i="3" s="1"/>
  <c r="G21" i="3"/>
  <c r="E21" i="3"/>
  <c r="C21" i="3"/>
  <c r="A21" i="3"/>
  <c r="K20" i="3"/>
  <c r="E20" i="3"/>
  <c r="C20" i="3"/>
  <c r="A20" i="3"/>
  <c r="Y19" i="3"/>
  <c r="K19" i="3"/>
  <c r="E19" i="3"/>
  <c r="C19" i="3"/>
  <c r="A19" i="3"/>
  <c r="X18" i="3"/>
  <c r="W18" i="3"/>
  <c r="G18" i="3"/>
  <c r="E18" i="3"/>
  <c r="A18" i="3"/>
  <c r="U17" i="3"/>
  <c r="A17" i="3"/>
  <c r="T84" i="3"/>
  <c r="G16" i="3"/>
  <c r="E16" i="3"/>
  <c r="C16" i="3"/>
  <c r="A16" i="3"/>
  <c r="T83" i="3"/>
  <c r="G15" i="3"/>
  <c r="E15" i="3"/>
  <c r="C15" i="3"/>
  <c r="A15" i="3"/>
  <c r="G14" i="3"/>
  <c r="E14" i="3"/>
  <c r="C14" i="3"/>
  <c r="A14" i="3"/>
  <c r="G13" i="3"/>
  <c r="E13" i="3"/>
  <c r="C13" i="3"/>
  <c r="A13" i="3"/>
  <c r="G12" i="3"/>
  <c r="E12" i="3"/>
  <c r="C12" i="3"/>
  <c r="A12" i="3"/>
  <c r="W11" i="3"/>
  <c r="G11" i="3"/>
  <c r="C11" i="3"/>
  <c r="K10" i="3"/>
  <c r="G10" i="3"/>
  <c r="E10" i="3"/>
  <c r="C10" i="3"/>
  <c r="A10" i="3"/>
  <c r="B6" i="3"/>
  <c r="A3" i="3"/>
  <c r="A2" i="3"/>
  <c r="F78" i="2"/>
  <c r="E78" i="2"/>
  <c r="D78" i="2"/>
  <c r="C78" i="2"/>
  <c r="M76" i="2"/>
  <c r="I76" i="2"/>
  <c r="D55" i="3" s="1"/>
  <c r="H55" i="3" s="1"/>
  <c r="I55" i="3" s="1"/>
  <c r="J55" i="3" s="1"/>
  <c r="K55" i="3" s="1"/>
  <c r="Y11" i="3" s="1"/>
  <c r="H76" i="2"/>
  <c r="H78" i="2" s="1"/>
  <c r="B76" i="2"/>
  <c r="C55" i="3" s="1"/>
  <c r="M75" i="2"/>
  <c r="D54" i="3"/>
  <c r="H54" i="3" s="1"/>
  <c r="I54" i="3" s="1"/>
  <c r="J54" i="3" s="1"/>
  <c r="K54" i="3" s="1"/>
  <c r="G76" i="2"/>
  <c r="M74" i="2"/>
  <c r="D53" i="3"/>
  <c r="M73" i="2"/>
  <c r="M72" i="2"/>
  <c r="D52" i="3"/>
  <c r="L69" i="2"/>
  <c r="M67" i="2"/>
  <c r="D49" i="3"/>
  <c r="H49" i="3" s="1"/>
  <c r="I49" i="3" s="1"/>
  <c r="J49" i="3" s="1"/>
  <c r="K49" i="3" s="1"/>
  <c r="M66" i="2"/>
  <c r="D48" i="3"/>
  <c r="H48" i="3" s="1"/>
  <c r="I48" i="3" s="1"/>
  <c r="J48" i="3" s="1"/>
  <c r="K48" i="3" s="1"/>
  <c r="M65" i="2"/>
  <c r="M64" i="2"/>
  <c r="D46" i="3"/>
  <c r="H46" i="3" s="1"/>
  <c r="M63" i="2"/>
  <c r="D45" i="3"/>
  <c r="H45" i="3" s="1"/>
  <c r="I45" i="3" s="1"/>
  <c r="J45" i="3" s="1"/>
  <c r="K45" i="3" s="1"/>
  <c r="M62" i="2"/>
  <c r="D44" i="3"/>
  <c r="H44" i="3" s="1"/>
  <c r="M61" i="2"/>
  <c r="D43" i="3"/>
  <c r="H43" i="3" s="1"/>
  <c r="M60" i="2"/>
  <c r="M59" i="2"/>
  <c r="M58" i="2"/>
  <c r="D42" i="3"/>
  <c r="H42" i="3" s="1"/>
  <c r="I42" i="3" s="1"/>
  <c r="J42" i="3" s="1"/>
  <c r="K42" i="3" s="1"/>
  <c r="M57" i="2"/>
  <c r="M56" i="2"/>
  <c r="D40" i="3"/>
  <c r="H40" i="3" s="1"/>
  <c r="I40" i="3" s="1"/>
  <c r="J40" i="3" s="1"/>
  <c r="K40" i="3" s="1"/>
  <c r="Y17" i="3" s="1"/>
  <c r="M55" i="2"/>
  <c r="M54" i="2"/>
  <c r="D38" i="3"/>
  <c r="H38" i="3" s="1"/>
  <c r="I38" i="3" s="1"/>
  <c r="J38" i="3" s="1"/>
  <c r="F51" i="2"/>
  <c r="F81" i="2" s="1"/>
  <c r="E51" i="2"/>
  <c r="E81" i="2" s="1"/>
  <c r="D51" i="2"/>
  <c r="D81" i="2" s="1"/>
  <c r="C51" i="2"/>
  <c r="C81" i="2" s="1"/>
  <c r="D24" i="3"/>
  <c r="H24" i="3" s="1"/>
  <c r="I24" i="3" s="1"/>
  <c r="J24" i="3" s="1"/>
  <c r="K24" i="3" s="1"/>
  <c r="D27" i="3"/>
  <c r="H27" i="3" s="1"/>
  <c r="I27" i="3" s="1"/>
  <c r="D26" i="3"/>
  <c r="D65" i="3"/>
  <c r="H65" i="3" s="1"/>
  <c r="D64" i="3"/>
  <c r="H64" i="3" s="1"/>
  <c r="D21" i="3"/>
  <c r="W23" i="3" s="1"/>
  <c r="W91" i="3" s="1"/>
  <c r="D19" i="3"/>
  <c r="D18" i="3"/>
  <c r="H18" i="3" s="1"/>
  <c r="I18" i="3" s="1"/>
  <c r="M15" i="2"/>
  <c r="D16" i="3"/>
  <c r="H16" i="3" s="1"/>
  <c r="I16" i="3" s="1"/>
  <c r="J16" i="3" s="1"/>
  <c r="K16" i="3" s="1"/>
  <c r="M14" i="2"/>
  <c r="D15" i="3"/>
  <c r="H15" i="3" s="1"/>
  <c r="I15" i="3" s="1"/>
  <c r="J15" i="3" s="1"/>
  <c r="K15" i="3" s="1"/>
  <c r="D14" i="3"/>
  <c r="H14" i="3" s="1"/>
  <c r="I14" i="3" s="1"/>
  <c r="J14" i="3" s="1"/>
  <c r="K14" i="3" s="1"/>
  <c r="Y15" i="3" s="1"/>
  <c r="D13" i="3"/>
  <c r="H13" i="3" s="1"/>
  <c r="D12" i="3"/>
  <c r="H12" i="3" s="1"/>
  <c r="I12" i="3" s="1"/>
  <c r="J12" i="3" s="1"/>
  <c r="K12" i="3" s="1"/>
  <c r="M9" i="2"/>
  <c r="G51" i="2"/>
  <c r="C47" i="1"/>
  <c r="C46" i="1"/>
  <c r="C45" i="1"/>
  <c r="C44" i="1"/>
  <c r="C41" i="1"/>
  <c r="C40" i="1"/>
  <c r="C39" i="1"/>
  <c r="C38" i="1"/>
  <c r="Q28" i="1"/>
  <c r="Q27" i="1"/>
  <c r="Q26" i="1"/>
  <c r="Q25" i="1"/>
  <c r="Q24" i="1"/>
  <c r="Q23" i="1"/>
  <c r="Q22" i="1"/>
  <c r="Q21" i="1"/>
  <c r="Q20" i="1"/>
  <c r="Q15" i="1"/>
  <c r="D15" i="1"/>
  <c r="C15" i="1"/>
  <c r="Q10" i="1"/>
  <c r="Q9" i="1"/>
  <c r="G78" i="2" l="1"/>
  <c r="G81" i="2" s="1"/>
  <c r="I13" i="3"/>
  <c r="V14" i="3"/>
  <c r="K38" i="3"/>
  <c r="X10" i="3"/>
  <c r="D10" i="3"/>
  <c r="I51" i="2"/>
  <c r="I78" i="2"/>
  <c r="T81" i="3"/>
  <c r="N80" i="3"/>
  <c r="H51" i="2"/>
  <c r="H81" i="2" s="1"/>
  <c r="D11" i="3"/>
  <c r="U16" i="3"/>
  <c r="V17" i="3"/>
  <c r="V85" i="3" s="1"/>
  <c r="Y18" i="3"/>
  <c r="T88" i="3"/>
  <c r="V21" i="3"/>
  <c r="V25" i="3"/>
  <c r="Y28" i="3"/>
  <c r="X28" i="3"/>
  <c r="W28" i="3"/>
  <c r="T96" i="3"/>
  <c r="I107" i="3"/>
  <c r="K82" i="3"/>
  <c r="Q82" i="3" s="1"/>
  <c r="P82" i="3"/>
  <c r="J89" i="3"/>
  <c r="O89" i="3"/>
  <c r="N96" i="3"/>
  <c r="I96" i="3"/>
  <c r="O96" i="3" s="1"/>
  <c r="V83" i="3"/>
  <c r="V16" i="3"/>
  <c r="W17" i="3"/>
  <c r="W85" i="3" s="1"/>
  <c r="U23" i="3"/>
  <c r="W21" i="3"/>
  <c r="Y22" i="3"/>
  <c r="W25" i="3"/>
  <c r="U28" i="3"/>
  <c r="X11" i="3"/>
  <c r="T78" i="3"/>
  <c r="Y10" i="3"/>
  <c r="T80" i="3"/>
  <c r="U15" i="3"/>
  <c r="U83" i="3" s="1"/>
  <c r="W16" i="3"/>
  <c r="W84" i="3" s="1"/>
  <c r="X17" i="3"/>
  <c r="T87" i="3"/>
  <c r="W19" i="3"/>
  <c r="V23" i="3"/>
  <c r="V91" i="3" s="1"/>
  <c r="X25" i="3"/>
  <c r="V28" i="3"/>
  <c r="T89" i="3"/>
  <c r="Y21" i="3"/>
  <c r="U21" i="3"/>
  <c r="D61" i="3"/>
  <c r="H61" i="3" s="1"/>
  <c r="I61" i="3" s="1"/>
  <c r="J61" i="3" s="1"/>
  <c r="K61" i="3" s="1"/>
  <c r="Y12" i="3" s="1"/>
  <c r="U10" i="3"/>
  <c r="U12" i="3"/>
  <c r="V15" i="3"/>
  <c r="X16" i="3"/>
  <c r="X84" i="3" s="1"/>
  <c r="U19" i="3"/>
  <c r="T92" i="3"/>
  <c r="Y24" i="3"/>
  <c r="X24" i="3"/>
  <c r="W24" i="3"/>
  <c r="T97" i="3"/>
  <c r="Y29" i="3"/>
  <c r="N81" i="3"/>
  <c r="N83" i="3"/>
  <c r="Y26" i="3"/>
  <c r="W26" i="3"/>
  <c r="T94" i="3"/>
  <c r="N82" i="3"/>
  <c r="D63" i="3"/>
  <c r="H63" i="3" s="1"/>
  <c r="I63" i="3" s="1"/>
  <c r="J63" i="3" s="1"/>
  <c r="K63" i="3" s="1"/>
  <c r="H52" i="3"/>
  <c r="I52" i="3" s="1"/>
  <c r="J52" i="3" s="1"/>
  <c r="K52" i="3" s="1"/>
  <c r="V10" i="3"/>
  <c r="V11" i="3"/>
  <c r="T79" i="3"/>
  <c r="T82" i="3"/>
  <c r="W15" i="3"/>
  <c r="W83" i="3" s="1"/>
  <c r="Y16" i="3"/>
  <c r="T86" i="3"/>
  <c r="V18" i="3"/>
  <c r="V19" i="3"/>
  <c r="Y20" i="3"/>
  <c r="X90" i="3"/>
  <c r="W90" i="3"/>
  <c r="V90" i="3"/>
  <c r="Y90" i="3"/>
  <c r="X23" i="3"/>
  <c r="X91" i="3" s="1"/>
  <c r="U24" i="3"/>
  <c r="U29" i="3"/>
  <c r="K81" i="3"/>
  <c r="K83" i="3"/>
  <c r="Q83" i="3" s="1"/>
  <c r="Y83" i="3" s="1"/>
  <c r="P83" i="3"/>
  <c r="Y85" i="3"/>
  <c r="T93" i="3"/>
  <c r="Y25" i="3"/>
  <c r="Y91" i="3"/>
  <c r="V84" i="3"/>
  <c r="U84" i="3"/>
  <c r="Y84" i="3"/>
  <c r="D62" i="3"/>
  <c r="H62" i="3" s="1"/>
  <c r="I62" i="3" s="1"/>
  <c r="J62" i="3" s="1"/>
  <c r="K62" i="3" s="1"/>
  <c r="Y13" i="3" s="1"/>
  <c r="G73" i="3"/>
  <c r="W10" i="3"/>
  <c r="U11" i="3"/>
  <c r="U14" i="3"/>
  <c r="X15" i="3"/>
  <c r="X83" i="3" s="1"/>
  <c r="U18" i="3"/>
  <c r="X19" i="3"/>
  <c r="U22" i="3"/>
  <c r="U90" i="3" s="1"/>
  <c r="V24" i="3"/>
  <c r="W27" i="3"/>
  <c r="V27" i="3"/>
  <c r="U27" i="3"/>
  <c r="T95" i="3"/>
  <c r="V29" i="3"/>
  <c r="J88" i="3"/>
  <c r="O88" i="3"/>
  <c r="O80" i="3"/>
  <c r="O107" i="3" s="1"/>
  <c r="O81" i="3"/>
  <c r="O82" i="3"/>
  <c r="O83" i="3"/>
  <c r="N88" i="3"/>
  <c r="N89" i="3"/>
  <c r="U85" i="3"/>
  <c r="U91" i="3"/>
  <c r="J80" i="3"/>
  <c r="X85" i="3"/>
  <c r="T98" i="3"/>
  <c r="H107" i="3"/>
  <c r="I11" i="3" l="1"/>
  <c r="H11" i="3"/>
  <c r="D73" i="3"/>
  <c r="Q5" i="1" s="1"/>
  <c r="Q6" i="1" s="1"/>
  <c r="H10" i="3"/>
  <c r="W79" i="3"/>
  <c r="V79" i="3"/>
  <c r="U79" i="3"/>
  <c r="Y79" i="3"/>
  <c r="X79" i="3"/>
  <c r="X26" i="3"/>
  <c r="V20" i="3"/>
  <c r="V88" i="3" s="1"/>
  <c r="U20" i="3"/>
  <c r="V13" i="3"/>
  <c r="X20" i="3"/>
  <c r="X88" i="3" s="1"/>
  <c r="K80" i="3"/>
  <c r="P80" i="3"/>
  <c r="J107" i="3"/>
  <c r="U80" i="3"/>
  <c r="Y92" i="3"/>
  <c r="X92" i="3"/>
  <c r="W92" i="3"/>
  <c r="V92" i="3"/>
  <c r="U92" i="3"/>
  <c r="Y86" i="3"/>
  <c r="X86" i="3"/>
  <c r="W86" i="3"/>
  <c r="V86" i="3"/>
  <c r="U86" i="3"/>
  <c r="W20" i="3"/>
  <c r="V87" i="3"/>
  <c r="U87" i="3"/>
  <c r="Y87" i="3"/>
  <c r="X87" i="3"/>
  <c r="W87" i="3"/>
  <c r="U78" i="3"/>
  <c r="Y78" i="3"/>
  <c r="X78" i="3"/>
  <c r="W78" i="3"/>
  <c r="V78" i="3"/>
  <c r="Y96" i="3"/>
  <c r="X96" i="3"/>
  <c r="W96" i="3"/>
  <c r="V96" i="3"/>
  <c r="U96" i="3"/>
  <c r="U88" i="3"/>
  <c r="Y88" i="3"/>
  <c r="W88" i="3"/>
  <c r="N107" i="3"/>
  <c r="Y95" i="3"/>
  <c r="X95" i="3"/>
  <c r="W95" i="3"/>
  <c r="V95" i="3"/>
  <c r="U95" i="3"/>
  <c r="V81" i="3"/>
  <c r="J13" i="3"/>
  <c r="W14" i="3"/>
  <c r="W82" i="3" s="1"/>
  <c r="V98" i="3"/>
  <c r="U98" i="3"/>
  <c r="Y98" i="3"/>
  <c r="X98" i="3"/>
  <c r="W98" i="3"/>
  <c r="V89" i="3"/>
  <c r="U89" i="3"/>
  <c r="Y89" i="3"/>
  <c r="X89" i="3"/>
  <c r="W89" i="3"/>
  <c r="X13" i="3"/>
  <c r="X81" i="3" s="1"/>
  <c r="V82" i="3"/>
  <c r="U82" i="3"/>
  <c r="Y97" i="3"/>
  <c r="X97" i="3"/>
  <c r="W97" i="3"/>
  <c r="V97" i="3"/>
  <c r="U97" i="3"/>
  <c r="K88" i="3"/>
  <c r="Q88" i="3" s="1"/>
  <c r="P88" i="3"/>
  <c r="V93" i="3"/>
  <c r="U93" i="3"/>
  <c r="Y93" i="3"/>
  <c r="X93" i="3"/>
  <c r="W93" i="3"/>
  <c r="X12" i="3"/>
  <c r="X94" i="3"/>
  <c r="W94" i="3"/>
  <c r="U94" i="3"/>
  <c r="Y94" i="3"/>
  <c r="W13" i="3"/>
  <c r="W81" i="3" s="1"/>
  <c r="K89" i="3"/>
  <c r="Q89" i="3" s="1"/>
  <c r="Y81" i="3" s="1"/>
  <c r="P89" i="3"/>
  <c r="V26" i="3"/>
  <c r="V94" i="3" s="1"/>
  <c r="U13" i="3"/>
  <c r="U81" i="3" s="1"/>
  <c r="I81" i="2"/>
  <c r="B5" i="3" s="1"/>
  <c r="X31" i="3" l="1"/>
  <c r="X80" i="3"/>
  <c r="X99" i="3" s="1"/>
  <c r="I73" i="3"/>
  <c r="Q33" i="1" s="1"/>
  <c r="W12" i="3"/>
  <c r="K13" i="3"/>
  <c r="X14" i="3"/>
  <c r="X82" i="3" s="1"/>
  <c r="P81" i="3"/>
  <c r="P107" i="3" s="1"/>
  <c r="J73" i="3"/>
  <c r="Q34" i="1" s="1"/>
  <c r="H73" i="3"/>
  <c r="Q32" i="1" s="1"/>
  <c r="V12" i="3"/>
  <c r="U99" i="3"/>
  <c r="U31" i="3"/>
  <c r="Q80" i="3"/>
  <c r="K107" i="3"/>
  <c r="Y14" i="3" l="1"/>
  <c r="K73" i="3"/>
  <c r="Q35" i="1" s="1"/>
  <c r="Q81" i="3"/>
  <c r="V31" i="3"/>
  <c r="V80" i="3"/>
  <c r="V99" i="3" s="1"/>
  <c r="X100" i="3"/>
  <c r="X32" i="3"/>
  <c r="Q107" i="3"/>
  <c r="Y80" i="3"/>
  <c r="U100" i="3"/>
  <c r="U32" i="3"/>
  <c r="W31" i="3"/>
  <c r="W80" i="3"/>
  <c r="W99" i="3" s="1"/>
  <c r="W100" i="3" l="1"/>
  <c r="W32" i="3"/>
  <c r="V100" i="3"/>
  <c r="V32" i="3"/>
  <c r="Y82" i="3"/>
  <c r="Y99" i="3" s="1"/>
  <c r="Y31" i="3"/>
  <c r="Y100" i="3" l="1"/>
  <c r="Y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A2" authorId="0" shapeId="0" xr:uid="{FF133EF7-8A43-460C-966D-E64AEB9A15A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Date through which to capture incremental revenue requirements</t>
        </r>
      </text>
    </comment>
    <comment ref="A8" authorId="0" shapeId="0" xr:uid="{3BD60E21-0328-48AC-8486-FFFAC82F8DD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8" authorId="0" shapeId="0" xr:uid="{02F00F6B-460B-47C8-871C-10A910B6B9DD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77" authorId="0" shapeId="0" xr:uid="{336C3296-D8A5-447B-AF63-4D3AD23A3970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77" authorId="0" shapeId="0" xr:uid="{E69006EF-D67D-4E68-A481-BC53154875CD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  <comment ref="A112" authorId="0" shapeId="0" xr:uid="{A179E579-BCBA-4CCC-A2BB-873C626AA465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List all, by rate component (don't group filings into Other or Misc.)</t>
        </r>
      </text>
    </comment>
    <comment ref="M112" authorId="0" shapeId="0" xr:uid="{322C5A2A-E658-46F1-982A-CE3AB630FA8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Shade a cell grey if rate impact is not presently determinable e.g. ERRA proceeding before forecasts are available.</t>
        </r>
      </text>
    </comment>
  </commentList>
</comments>
</file>

<file path=xl/sharedStrings.xml><?xml version="1.0" encoding="utf-8"?>
<sst xmlns="http://schemas.openxmlformats.org/spreadsheetml/2006/main" count="627" uniqueCount="283">
  <si>
    <t xml:space="preserve">Summary of Selected Data 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</si>
  <si>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</si>
  <si>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</si>
  <si>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</si>
  <si>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</si>
  <si>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</si>
  <si>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</si>
  <si>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</si>
  <si>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A.23-06-008</t>
  </si>
  <si>
    <t>Wildfire Gas and Safety Costs</t>
  </si>
  <si>
    <t>B</t>
  </si>
  <si>
    <t xml:space="preserve">PFM of D.21-08-027 </t>
  </si>
  <si>
    <t>Oakland General Office Purchase</t>
  </si>
  <si>
    <t>C</t>
  </si>
  <si>
    <t>D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</si>
  <si>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</si>
  <si>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</si>
  <si>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A.22-12-009</t>
  </si>
  <si>
    <t>2022 Wildfire Mitigation and Catastrophic Events</t>
  </si>
  <si>
    <t>A.23-04-005</t>
  </si>
  <si>
    <t>Merced Dairy Biomethane Pilot Reasonableness Review</t>
  </si>
  <si>
    <t>AL 4880-G</t>
  </si>
  <si>
    <t>Pension</t>
  </si>
  <si>
    <t>A.22-08-003</t>
  </si>
  <si>
    <t xml:space="preserve">CSU Monterey </t>
  </si>
  <si>
    <t>E</t>
  </si>
  <si>
    <t>A.22-09-006</t>
  </si>
  <si>
    <t>Hydrogen Demonstration Project (2027)</t>
  </si>
  <si>
    <t>F</t>
  </si>
  <si>
    <t>A.22-04-008</t>
  </si>
  <si>
    <t xml:space="preserve">2023 Cost of Capital, Phase II </t>
  </si>
  <si>
    <t>G</t>
  </si>
  <si>
    <t>A.24-03-011</t>
  </si>
  <si>
    <t>Gas Advanced Metering Infrastructure (AMI) (distribution) (March 2025)</t>
  </si>
  <si>
    <t>H</t>
  </si>
  <si>
    <t>A.23-12-001</t>
  </si>
  <si>
    <t>2023 Wildfire Mitigation and Catastrophic Events (distribution)</t>
  </si>
  <si>
    <t>I</t>
  </si>
  <si>
    <t>Total system-level revenue requirement if all pending revenue were granted in full:
requests were granted in full</t>
  </si>
  <si>
    <t>YE 2024</t>
  </si>
  <si>
    <t>YE 2025</t>
  </si>
  <si>
    <t>YE 2026</t>
  </si>
  <si>
    <t>YE 2027</t>
  </si>
  <si>
    <t>Bundled residential average rate (RAR) if all pending revenue were granted in full (from Cost and Rate Tracker (CRT) as submitted by utility):</t>
  </si>
  <si>
    <t>$/therm</t>
  </si>
  <si>
    <t>Non-CARE</t>
  </si>
  <si>
    <t>CARE</t>
  </si>
  <si>
    <t>Annual Period 2024</t>
  </si>
  <si>
    <t>Reporting Date: Q2 2024</t>
  </si>
  <si>
    <t>August 1, 2022</t>
  </si>
  <si>
    <t>January 1, 2023</t>
  </si>
  <si>
    <t>August 1, 2023</t>
  </si>
  <si>
    <t>September 1, 2023</t>
  </si>
  <si>
    <t>January 1, 2024</t>
  </si>
  <si>
    <t>February 1, 2024</t>
  </si>
  <si>
    <t>April 1, 2024</t>
  </si>
  <si>
    <t>4639-G</t>
  </si>
  <si>
    <t>4693-G</t>
  </si>
  <si>
    <t>4781-G</t>
  </si>
  <si>
    <t>4792-G</t>
  </si>
  <si>
    <t>4845-G - AGT</t>
  </si>
  <si>
    <t>4859-G - COC</t>
  </si>
  <si>
    <t>AL 4884-G WGSC</t>
  </si>
  <si>
    <t>Filing Description</t>
  </si>
  <si>
    <t>Authority for Revenue Requirement</t>
  </si>
  <si>
    <t xml:space="preserve">Authorized Revenue Requirement       ($000) </t>
  </si>
  <si>
    <t>Revenue Recovery Mechanism/Allocation</t>
  </si>
  <si>
    <t xml:space="preserve">Balancing Account </t>
  </si>
  <si>
    <t>Safety Affordability Reliability Proceedings</t>
  </si>
  <si>
    <t>General Rate Case</t>
  </si>
  <si>
    <t>D. 23-11-069</t>
  </si>
  <si>
    <t>Distribution</t>
  </si>
  <si>
    <t>General Rate Case - Gas Distribution Late Implementation</t>
  </si>
  <si>
    <t>N</t>
  </si>
  <si>
    <t>Pension Contribution - Distribution</t>
  </si>
  <si>
    <t>D.09-09-020</t>
  </si>
  <si>
    <t>Pension Contribution - GT&amp;S Core</t>
  </si>
  <si>
    <t>Core - ECPT</t>
  </si>
  <si>
    <t>Pension Contribution - GT&amp;S NonCore (LT)</t>
  </si>
  <si>
    <t>Noncore (No-BB/EG-BB)-ECPT</t>
  </si>
  <si>
    <t>Pension Contribution - GT&amp;S Noncore (BB&amp; Storage)</t>
  </si>
  <si>
    <t>Noncore - ECPT</t>
  </si>
  <si>
    <t>Cost of Capital</t>
  </si>
  <si>
    <t>D.22-12-031/D.23-01-002/ AL 4813-G</t>
  </si>
  <si>
    <t>GT&amp;S (excluding costs recovered through Core Procurement)</t>
  </si>
  <si>
    <t>Late Implementation (Transmission Undercollection, Capital Audit, GRC Track II, WGSC)</t>
  </si>
  <si>
    <t>D.22-07-007/ D.23-11-069/ WGSC IRR D.24-03-006</t>
  </si>
  <si>
    <t>ECPT</t>
  </si>
  <si>
    <t>Local Transmission</t>
  </si>
  <si>
    <t>D.23-11-069</t>
  </si>
  <si>
    <t>ECPT (No BB)</t>
  </si>
  <si>
    <t>Customer Access Charge</t>
  </si>
  <si>
    <t>CAC Allocation</t>
  </si>
  <si>
    <t>Unbundled</t>
  </si>
  <si>
    <t>ECPT-All</t>
  </si>
  <si>
    <t>GT&amp;S Balancing Accounts - LT (excludes BB)</t>
  </si>
  <si>
    <t>Y</t>
  </si>
  <si>
    <t>GT&amp;S Balancing Accounts - Non-LT (all customers pay)</t>
  </si>
  <si>
    <t>CFCA - Distribution Cost Subaccount</t>
  </si>
  <si>
    <t>Preliminary Statement  F</t>
  </si>
  <si>
    <t>CFCA - Core Cost Subaccount</t>
  </si>
  <si>
    <t>CFCA - AB32 ARB COI</t>
  </si>
  <si>
    <t>ECPT (Certain Covered Entities)</t>
  </si>
  <si>
    <t>NCA - Noncore Subaccount</t>
  </si>
  <si>
    <t>Preliminary Statement  J</t>
  </si>
  <si>
    <t>NCA - Distribution Sub</t>
  </si>
  <si>
    <t>NCA - AB32 ARB COI</t>
  </si>
  <si>
    <t>NCA - Local Transmission Subaccount</t>
  </si>
  <si>
    <t>ECPT (Noncore)</t>
  </si>
  <si>
    <t>GT&amp;S Audit - Noncore Storage</t>
  </si>
  <si>
    <t>Core Brokerage Fee Balancing Account</t>
  </si>
  <si>
    <t>Preliminary Statement  U</t>
  </si>
  <si>
    <t>Hazardous Substance Materials (HSM) *</t>
  </si>
  <si>
    <t>Preliminary Statement  AN</t>
  </si>
  <si>
    <t xml:space="preserve">Balancing Charge Account </t>
  </si>
  <si>
    <t>Preliminary Statement  L</t>
  </si>
  <si>
    <t>CFCA - NGSS Enduser Dist. Sub Acct Recovery</t>
  </si>
  <si>
    <t>Core - Distribution</t>
  </si>
  <si>
    <t>CFCA/NCA - NGSS Enduser Sub Acct Recovery</t>
  </si>
  <si>
    <t>Preliminary Statement  J/F</t>
  </si>
  <si>
    <t>NCA - NGSS Enduser Sub Acct Recovery</t>
  </si>
  <si>
    <t>Adjust. Mechanism Costs Determined Other Proceedings</t>
  </si>
  <si>
    <t>Preliminary Statement  CO</t>
  </si>
  <si>
    <t>50 Core/50 Noncore - ECPT</t>
  </si>
  <si>
    <t>Percentage of Income Payment Plan Bal Acct</t>
  </si>
  <si>
    <t>Preliminary Statement  FU</t>
  </si>
  <si>
    <t>GT&amp;S Revenue Sharing Mechanism</t>
  </si>
  <si>
    <t>Preliminary Statement  CP</t>
  </si>
  <si>
    <t>CA Solar Thermal Program Memo Account</t>
  </si>
  <si>
    <t>Preliminary Statement  CA</t>
  </si>
  <si>
    <t>ECPT (excludes CARE/FERA, EG, Whsl customers)</t>
  </si>
  <si>
    <t>Non-Tariffed Products and Services</t>
  </si>
  <si>
    <t>Preliminary Statement  BT</t>
  </si>
  <si>
    <t>Core Distribution</t>
  </si>
  <si>
    <t>Risk Transfer Balancing Account (RTBA)</t>
  </si>
  <si>
    <t>Preliminary Statement  FK</t>
  </si>
  <si>
    <t>Wildfire Mitigation Balancing Account (WMBA)</t>
  </si>
  <si>
    <t>D.20-12-005/Preliminary Statement  FL</t>
  </si>
  <si>
    <t>New Environmental Regulations Balancing Account(Distribution)</t>
  </si>
  <si>
    <t>Preliminary Statement  DZ</t>
  </si>
  <si>
    <t>WEMA (2022)/2020 and 2021 Wildfire Mitigation and Catastrophic Events (Distribution)</t>
  </si>
  <si>
    <t>D.23-02-017 / D.23-08-027</t>
  </si>
  <si>
    <t xml:space="preserve">WEMA (2022)/2020 and 2021 Wildfire Mitigation and Catastrophic Events (Transmission) </t>
  </si>
  <si>
    <t>Residential Uncollectibles Balancing Account</t>
  </si>
  <si>
    <t>D.20-12-005</t>
  </si>
  <si>
    <t>Property Sales</t>
  </si>
  <si>
    <t>D.21-08-027/AL 4538-G-A</t>
  </si>
  <si>
    <t>Santa Nella Balancing Account</t>
  </si>
  <si>
    <t>Preliminary Statement FY</t>
  </si>
  <si>
    <t>RF&amp;U</t>
  </si>
  <si>
    <t xml:space="preserve">   Subtotal Safety Affordability Reliability</t>
  </si>
  <si>
    <t>Public Policy Proceedings</t>
  </si>
  <si>
    <t>AB 32: Cap &amp; Trade/GHG</t>
  </si>
  <si>
    <t>D.15-10-032/D.18-03-017/SB 1477</t>
  </si>
  <si>
    <t>100% Residential</t>
  </si>
  <si>
    <t>GHG Operational Costs</t>
  </si>
  <si>
    <t>D.15-10-032/D.18-03-017</t>
  </si>
  <si>
    <t xml:space="preserve">ECPT </t>
  </si>
  <si>
    <t>GHG Compliance Costs</t>
  </si>
  <si>
    <t>ECPT (excludes Covered Entities 3 yr avg vol)</t>
  </si>
  <si>
    <t>CPUC Fee</t>
  </si>
  <si>
    <t>Preliminary Statement O</t>
  </si>
  <si>
    <t>ECPT (reduced EG volumes; excludes WHSL)</t>
  </si>
  <si>
    <t>SGIP</t>
  </si>
  <si>
    <t>SB 700/D.17-04-017</t>
  </si>
  <si>
    <t>Direct Benefits - 3 year average</t>
  </si>
  <si>
    <t>Mobilehome Park Balancing Account</t>
  </si>
  <si>
    <t>Preliminary Statement DB</t>
  </si>
  <si>
    <t>Distribtion</t>
  </si>
  <si>
    <t xml:space="preserve">CEE Incentive Recovery Account - Gas     </t>
  </si>
  <si>
    <t>Preliminary Statement Y</t>
  </si>
  <si>
    <t>Direct Allocation Method</t>
  </si>
  <si>
    <t xml:space="preserve">Energy Efficiency </t>
  </si>
  <si>
    <t>D.23-06-055</t>
  </si>
  <si>
    <t>Energy Savings Assistance Program (ESA)</t>
  </si>
  <si>
    <t>D.21-06-015/D.20-12-005</t>
  </si>
  <si>
    <t>Direct Allocation Method 100% Residential</t>
  </si>
  <si>
    <t>Research Development and Demonstration</t>
  </si>
  <si>
    <t>AL 4822-G</t>
  </si>
  <si>
    <t xml:space="preserve">CARE Administrative Expense  </t>
  </si>
  <si>
    <t>ECPT (non-CARE)</t>
  </si>
  <si>
    <t>CARE Shortfall in Rates</t>
  </si>
  <si>
    <t>ECPT (excludes CARE)</t>
  </si>
  <si>
    <t>BOE/CPUC Gas Surcharge Administration Costs</t>
  </si>
  <si>
    <t>Marketing, Education &amp; Outreach (ME&amp;O)</t>
  </si>
  <si>
    <t>D.19-01-005</t>
  </si>
  <si>
    <t>PPP-Energy Efficiency BA</t>
  </si>
  <si>
    <t>PPP-Energy Savings Assistance Program BA</t>
  </si>
  <si>
    <t>Preliminary Statement Y/D.17-12-009</t>
  </si>
  <si>
    <t>PPP-RD&amp;D BA</t>
  </si>
  <si>
    <t>Preliminary Statement BI</t>
  </si>
  <si>
    <t>CARE BA</t>
  </si>
  <si>
    <t>Preliminary Statement V</t>
  </si>
  <si>
    <t>Core Capacity</t>
  </si>
  <si>
    <t>D.23-11-069/Other</t>
  </si>
  <si>
    <t>Unadjusted Average Year January</t>
  </si>
  <si>
    <t>Core Procurement</t>
  </si>
  <si>
    <t>D. 97-10-065</t>
  </si>
  <si>
    <t>Core Storage</t>
  </si>
  <si>
    <t>D. 19-09-025</t>
  </si>
  <si>
    <t>Unadjusted Cold Year Winter Season</t>
  </si>
  <si>
    <t>Core Brokerage Fee</t>
  </si>
  <si>
    <t>GCAP D.19-10-036</t>
  </si>
  <si>
    <t>ECPT (Core only)</t>
  </si>
  <si>
    <t>Core Brokerage Fee Credit</t>
  </si>
  <si>
    <t xml:space="preserve">   Subtotal Public Policy </t>
  </si>
  <si>
    <t>Total Authorized Revenue</t>
  </si>
  <si>
    <t>PPP as approved in AL 4822-G for 2024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</si>
  <si>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</si>
  <si>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</si>
  <si>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</si>
  <si>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</si>
  <si>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Authorized Revenue Requirement ($000)</t>
  </si>
  <si>
    <t>Revenue Recovery Mechanism</t>
  </si>
  <si>
    <t>Allocation Methodology (Select from Drop-down menu)</t>
  </si>
  <si>
    <t>Authorized Revenue Requirement ($000) - Breakout by Year</t>
  </si>
  <si>
    <t>Existing or New Item (if existing, use delta from prior for rate impact)</t>
  </si>
  <si>
    <t>Summary Incremental Authorized</t>
  </si>
  <si>
    <t>Existing</t>
  </si>
  <si>
    <t>General Rate Case - Undercollection</t>
  </si>
  <si>
    <t>ECPT - Core only</t>
  </si>
  <si>
    <t>ECPT - Noncore only</t>
  </si>
  <si>
    <t>D.22-07-007</t>
  </si>
  <si>
    <t>ECPT - ALL</t>
  </si>
  <si>
    <t>SF General Office Sale</t>
  </si>
  <si>
    <t>New</t>
  </si>
  <si>
    <t>In Oct AGT rates</t>
  </si>
  <si>
    <t>2020 and 2021 Wildfire Mitigation and Catastrophic Event Memorandum Account (WMCE)/ Wildfire Gas &amp; Safety Costs (Distribution)</t>
  </si>
  <si>
    <t>D.23-02-017 / D.23-08-027/WGSC IRR D.24-03-006</t>
  </si>
  <si>
    <t>2020 and 2021 Wildfire Mitigation and Catastrophic Event Memorandum Account (WMCE) (Transmission)</t>
  </si>
  <si>
    <t>Total</t>
  </si>
  <si>
    <t>check</t>
  </si>
  <si>
    <t>Hold flat</t>
  </si>
  <si>
    <t>CPUC Fee Allocation</t>
  </si>
  <si>
    <t>SGIP allocation</t>
  </si>
  <si>
    <t>EE</t>
  </si>
  <si>
    <t>ESA</t>
  </si>
  <si>
    <t>2022-2025 based on D. 21-06-015</t>
  </si>
  <si>
    <t>PPP ECPT</t>
  </si>
  <si>
    <t>2022-2025 based on D.21-06-015</t>
  </si>
  <si>
    <t>Core Procurement (Intrastate Volumetric and Capacity)</t>
  </si>
  <si>
    <t>Capacity Allocation (Procurement)</t>
  </si>
  <si>
    <t>Core Procurement (Other)</t>
  </si>
  <si>
    <t>ECPT - Core only  (Procurement)</t>
  </si>
  <si>
    <t>Storage Allocation  (Procurement)</t>
  </si>
  <si>
    <t>The Core Brokerage Fee is part of the distribution revenue requirement.  In transportation the RRQ is reduced and then it is recovered via the customers that pay PG&amp;E procurement rates.</t>
  </si>
  <si>
    <t xml:space="preserve">Balancing Account Balances frozen at current 2024 values </t>
  </si>
  <si>
    <t>Public Purpose Program</t>
  </si>
  <si>
    <t>Total Approved, Implemented Since Jan 1 or To Be Implemented</t>
  </si>
  <si>
    <t>Pending Application(s), Not Yet Approved</t>
  </si>
  <si>
    <t>Summary Incremental Authorized + Pending</t>
  </si>
  <si>
    <t>Basis of Revenue Requirement Forecast: Application Amended Application, Ammended Testimony, Proposed Settlement Agreement, Proposed Decision</t>
  </si>
  <si>
    <t>Proposed Revenue Requirement ($000)</t>
  </si>
  <si>
    <t>Proposed Revenue Recovery Mechanism</t>
  </si>
  <si>
    <t>Allocation Methodology</t>
  </si>
  <si>
    <t>Projected Authorized Revenue Requirement ($000) - Breakout by Year</t>
  </si>
  <si>
    <t>Change in Projected Authorized  Revenue Requirement ($000) for Rate Impact - Breakout by Year (if cell is shaded grey, rate impact is not presently determinable)</t>
  </si>
  <si>
    <t>Include in Impact</t>
  </si>
  <si>
    <t>Pension (distribution) (July)</t>
  </si>
  <si>
    <t>Advice Letter</t>
  </si>
  <si>
    <t>CSU Monterey (TBD)</t>
  </si>
  <si>
    <t>Application</t>
  </si>
  <si>
    <t xml:space="preserve">Oakland General Office Purchase (distribution) </t>
  </si>
  <si>
    <t>Oakland General Office Purchase (transmission)</t>
  </si>
  <si>
    <t xml:space="preserve">2023 Cost of Capital, Phase II (distribution) </t>
  </si>
  <si>
    <t xml:space="preserve">2023 Cost of Capital, Phase II (transmission) </t>
  </si>
  <si>
    <t>Gas AMI (transmission) (March 2025)</t>
  </si>
  <si>
    <t>2023 Wildfire Mitigation and Catastrophic Events (transmission)</t>
  </si>
  <si>
    <t>Wildfire Gas and Safety Costs (Distribution) Non-IRR</t>
  </si>
  <si>
    <t>Wildfire Gas and Safety Costs (Transmission) - Non IRR</t>
  </si>
  <si>
    <t>Total Pending, Filed but not Approved</t>
  </si>
  <si>
    <t>Applications Projected to be Filed, Next 12 Months</t>
  </si>
  <si>
    <t>Estimated Filing Date</t>
  </si>
  <si>
    <t>Filing Basis</t>
  </si>
  <si>
    <t>Non-CPUC Jurisdictional Proceedings</t>
  </si>
  <si>
    <t>** Recurring programs funding assumed to be flat at current levels</t>
  </si>
  <si>
    <t>Bundled residential average monthly bill corresponding to RAR above for typical customer in climate zone X using 33 therms for Non-CARE and 29 therms for CARE (from CRT as submitted by utility):</t>
  </si>
  <si>
    <t>ECPT - 50% Core / 50% Noncore</t>
  </si>
  <si>
    <t>2023 GTS - Inventory Management</t>
  </si>
  <si>
    <t>User Defined 1</t>
  </si>
  <si>
    <t>User Defined 2</t>
  </si>
  <si>
    <t>User Defined 3</t>
  </si>
  <si>
    <t>A.22-09-006 (Amended Testimony filed March 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</si>
</sst>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"/>
    <numFmt numFmtId="167" formatCode="&quot;$&quot;#,##0.00"/>
    <numFmt numFmtId="168" formatCode="mm/dd/yy;@"/>
    <numFmt numFmtId="169" formatCode="0.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  <font>
      <sz val="9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164" fontId="0" fillId="0" borderId="0" xfId="2" quotePrefix="1" applyNumberFormat="1" applyFont="1" applyBorder="1" applyAlignment="1">
      <alignment horizontal="right"/>
    </xf>
    <xf numFmtId="0" fontId="0" fillId="0" borderId="0" xfId="0" applyAlignment="1">
      <alignment horizontal="right" vertical="center"/>
    </xf>
    <xf numFmtId="164" fontId="0" fillId="0" borderId="0" xfId="2" applyNumberFormat="1" applyFont="1"/>
    <xf numFmtId="165" fontId="0" fillId="0" borderId="0" xfId="1" applyNumberFormat="1" applyFont="1"/>
    <xf numFmtId="5" fontId="0" fillId="0" borderId="0" xfId="0" applyNumberFormat="1"/>
    <xf numFmtId="164" fontId="0" fillId="0" borderId="0" xfId="2" applyNumberFormat="1" applyFont="1" applyFill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5" fontId="4" fillId="0" borderId="0" xfId="0" applyNumberFormat="1" applyFont="1"/>
    <xf numFmtId="5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/>
    <xf numFmtId="168" fontId="0" fillId="0" borderId="0" xfId="0" applyNumberFormat="1" applyAlignment="1">
      <alignment horizontal="left"/>
    </xf>
    <xf numFmtId="168" fontId="0" fillId="0" borderId="0" xfId="0" applyNumberFormat="1"/>
    <xf numFmtId="0" fontId="0" fillId="2" borderId="0" xfId="0" applyFill="1"/>
    <xf numFmtId="0" fontId="3" fillId="0" borderId="0" xfId="0" applyFont="1"/>
    <xf numFmtId="49" fontId="0" fillId="3" borderId="0" xfId="0" applyNumberFormat="1" applyFill="1"/>
    <xf numFmtId="49" fontId="0" fillId="0" borderId="0" xfId="0" applyNumberFormat="1" applyAlignment="1">
      <alignment horizontal="left"/>
    </xf>
    <xf numFmtId="0" fontId="0" fillId="3" borderId="1" xfId="0" applyFill="1" applyBorder="1"/>
    <xf numFmtId="0" fontId="0" fillId="3" borderId="0" xfId="0" applyFill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3" fontId="0" fillId="0" borderId="0" xfId="0" applyNumberFormat="1"/>
    <xf numFmtId="44" fontId="0" fillId="0" borderId="0" xfId="0" applyNumberFormat="1"/>
    <xf numFmtId="5" fontId="0" fillId="0" borderId="0" xfId="0" applyNumberFormat="1" applyAlignment="1">
      <alignment wrapText="1"/>
    </xf>
    <xf numFmtId="44" fontId="0" fillId="0" borderId="0" xfId="2" applyFont="1" applyFill="1"/>
    <xf numFmtId="41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3" fillId="0" borderId="0" xfId="0" applyNumberFormat="1" applyFont="1"/>
    <xf numFmtId="3" fontId="0" fillId="0" borderId="0" xfId="4" applyNumberFormat="1" applyFont="1" applyFill="1" applyBorder="1" applyProtection="1">
      <protection locked="0"/>
    </xf>
    <xf numFmtId="5" fontId="0" fillId="0" borderId="1" xfId="0" applyNumberFormat="1" applyBorder="1"/>
    <xf numFmtId="3" fontId="3" fillId="0" borderId="6" xfId="0" applyNumberFormat="1" applyFont="1" applyBorder="1"/>
    <xf numFmtId="169" fontId="0" fillId="0" borderId="0" xfId="0" applyNumberFormat="1"/>
    <xf numFmtId="37" fontId="0" fillId="0" borderId="0" xfId="0" applyNumberFormat="1"/>
    <xf numFmtId="49" fontId="0" fillId="0" borderId="0" xfId="0" applyNumberFormat="1"/>
    <xf numFmtId="43" fontId="4" fillId="0" borderId="0" xfId="1" applyFont="1" applyFill="1"/>
    <xf numFmtId="165" fontId="4" fillId="0" borderId="0" xfId="1" applyNumberFormat="1" applyFont="1" applyFill="1" applyBorder="1"/>
    <xf numFmtId="165" fontId="4" fillId="0" borderId="0" xfId="1" applyNumberFormat="1" applyFont="1" applyFill="1"/>
    <xf numFmtId="9" fontId="4" fillId="0" borderId="0" xfId="3" applyFont="1" applyFill="1"/>
    <xf numFmtId="5" fontId="8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/>
    <xf numFmtId="41" fontId="4" fillId="0" borderId="0" xfId="1" applyNumberFormat="1" applyFont="1" applyFill="1" applyBorder="1"/>
    <xf numFmtId="165" fontId="4" fillId="0" borderId="0" xfId="1" applyNumberFormat="1" applyFont="1" applyFill="1" applyAlignment="1">
      <alignment horizontal="center"/>
    </xf>
    <xf numFmtId="168" fontId="4" fillId="0" borderId="0" xfId="0" applyNumberFormat="1" applyFont="1"/>
    <xf numFmtId="37" fontId="4" fillId="0" borderId="0" xfId="0" applyNumberFormat="1" applyFont="1"/>
    <xf numFmtId="0" fontId="6" fillId="0" borderId="0" xfId="0" applyFont="1"/>
    <xf numFmtId="3" fontId="6" fillId="0" borderId="0" xfId="0" applyNumberFormat="1" applyFont="1"/>
    <xf numFmtId="17" fontId="4" fillId="0" borderId="0" xfId="0" applyNumberFormat="1" applyFont="1"/>
    <xf numFmtId="3" fontId="6" fillId="0" borderId="0" xfId="0" applyNumberFormat="1" applyFont="1" applyAlignment="1">
      <alignment horizontal="right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1" xfId="0" applyFont="1" applyBorder="1"/>
    <xf numFmtId="165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3" fontId="8" fillId="0" borderId="0" xfId="0" applyNumberFormat="1" applyFont="1" applyAlignment="1">
      <alignment horizontal="center"/>
    </xf>
    <xf numFmtId="3" fontId="4" fillId="0" borderId="0" xfId="0" applyNumberFormat="1" applyFont="1"/>
    <xf numFmtId="5" fontId="6" fillId="0" borderId="0" xfId="0" applyNumberFormat="1" applyFont="1"/>
    <xf numFmtId="3" fontId="6" fillId="0" borderId="6" xfId="0" applyNumberFormat="1" applyFont="1" applyBorder="1"/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41" fontId="4" fillId="0" borderId="0" xfId="0" applyNumberFormat="1" applyFont="1"/>
    <xf numFmtId="0" fontId="4" fillId="0" borderId="0" xfId="0" applyFont="1" applyAlignment="1">
      <alignment horizontal="left"/>
    </xf>
    <xf numFmtId="41" fontId="4" fillId="0" borderId="0" xfId="0" applyNumberFormat="1" applyFont="1" applyAlignment="1">
      <alignment horizontal="center"/>
    </xf>
    <xf numFmtId="37" fontId="4" fillId="0" borderId="0" xfId="0" applyNumberFormat="1" applyFont="1" applyAlignment="1">
      <alignment wrapText="1"/>
    </xf>
    <xf numFmtId="43" fontId="4" fillId="0" borderId="0" xfId="0" applyNumberFormat="1" applyFont="1"/>
    <xf numFmtId="37" fontId="6" fillId="0" borderId="6" xfId="0" applyNumberFormat="1" applyFont="1" applyBorder="1"/>
    <xf numFmtId="49" fontId="4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4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 vertical="center"/>
    </xf>
  </cellXfs>
  <cellStyles count="5">
    <cellStyle name="_x0010_“+ˆÉ•?pý¤" xfId="4" xr:uid="{7B26AC7F-79F1-4AA2-8488-52669556A0BE}"/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FDEF-89C8-49FD-A586-A241B03993F4}">
  <sheetPr codeName="Sheet24"/>
  <dimension ref="A1:W47"/>
  <sheetViews>
    <sheetView tabSelected="1" zoomScaleNormal="100" workbookViewId="0">
      <selection activeCell="Q4" sqref="Q4"/>
    </sheetView>
  </sheetViews>
  <sheetFormatPr defaultColWidth="8.7109375" defaultRowHeight="15" x14ac:dyDescent="0.25"/>
  <cols>
    <col min="1" max="1" width="3.85546875" customWidth="1"/>
    <col min="2" max="2" width="5.28515625" customWidth="1"/>
    <col min="3" max="3" width="17.28515625" customWidth="1"/>
    <col min="16" max="16" width="49.42578125" customWidth="1"/>
    <col min="17" max="17" width="14.28515625" customWidth="1"/>
    <col min="18" max="18" width="10.5703125" bestFit="1" customWidth="1"/>
    <col min="19" max="19" width="9.7109375" customWidth="1"/>
    <col min="20" max="20" width="9.28515625" bestFit="1" customWidth="1"/>
    <col min="21" max="21" width="10.42578125" bestFit="1" customWidth="1"/>
    <col min="22" max="22" width="10.28515625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>
        <v>1</v>
      </c>
      <c r="B5" s="3" t="s">
        <v>4</v>
      </c>
      <c r="Q5" s="4">
        <f>'Incremental Rev Req'!D73</f>
        <v>6487526.2775131343</v>
      </c>
    </row>
    <row r="6" spans="1:17" x14ac:dyDescent="0.25">
      <c r="B6" s="5" t="s">
        <v>5</v>
      </c>
      <c r="C6" t="s">
        <v>6</v>
      </c>
      <c r="Q6" s="6">
        <f>Q5*0.01</f>
        <v>64875.262775131341</v>
      </c>
    </row>
    <row r="7" spans="1:17" x14ac:dyDescent="0.25">
      <c r="B7" s="5"/>
      <c r="Q7" s="7"/>
    </row>
    <row r="8" spans="1:17" x14ac:dyDescent="0.25">
      <c r="A8">
        <v>2</v>
      </c>
      <c r="B8" s="3" t="s">
        <v>7</v>
      </c>
      <c r="Q8" s="7"/>
    </row>
    <row r="9" spans="1:17" x14ac:dyDescent="0.25">
      <c r="B9" s="5" t="s">
        <v>5</v>
      </c>
      <c r="C9" s="8" t="s">
        <v>8</v>
      </c>
      <c r="D9" s="8" t="s">
        <v>9</v>
      </c>
      <c r="Q9" s="9">
        <f>'Incremental Rev Req'!D94+'Incremental Rev Req'!D95</f>
        <v>50806.559239058639</v>
      </c>
    </row>
    <row r="10" spans="1:17" x14ac:dyDescent="0.25">
      <c r="B10" s="5" t="s">
        <v>10</v>
      </c>
      <c r="C10" s="10" t="s">
        <v>11</v>
      </c>
      <c r="D10" t="s">
        <v>12</v>
      </c>
      <c r="Q10" s="6">
        <f>'Incremental Rev Req'!D86+'Incremental Rev Req'!D87</f>
        <v>122259.76752836384</v>
      </c>
    </row>
    <row r="11" spans="1:17" x14ac:dyDescent="0.25">
      <c r="B11" s="5" t="s">
        <v>13</v>
      </c>
      <c r="C11" s="8"/>
      <c r="Q11" s="9"/>
    </row>
    <row r="12" spans="1:17" x14ac:dyDescent="0.25">
      <c r="B12" s="11" t="s">
        <v>14</v>
      </c>
      <c r="C12" s="8"/>
      <c r="Q12" s="6"/>
    </row>
    <row r="13" spans="1:17" x14ac:dyDescent="0.25">
      <c r="Q13" s="7"/>
    </row>
    <row r="14" spans="1:17" x14ac:dyDescent="0.25">
      <c r="A14">
        <v>3</v>
      </c>
      <c r="B14" s="12" t="s">
        <v>15</v>
      </c>
      <c r="Q14" s="7"/>
    </row>
    <row r="15" spans="1:17" x14ac:dyDescent="0.25">
      <c r="B15" s="11" t="s">
        <v>5</v>
      </c>
      <c r="C15" s="8" t="str">
        <f>C9</f>
        <v>A.23-06-008</v>
      </c>
      <c r="D15" s="8" t="str">
        <f>D9</f>
        <v>Wildfire Gas and Safety Costs</v>
      </c>
      <c r="F15" s="8"/>
      <c r="Q15" s="9">
        <f>'Incremental Rev Req'!D94+'Incremental Rev Req'!D95</f>
        <v>50806.559239058639</v>
      </c>
    </row>
    <row r="16" spans="1:17" x14ac:dyDescent="0.25">
      <c r="B16" s="11" t="s">
        <v>10</v>
      </c>
      <c r="C16" s="10"/>
      <c r="Q16" s="9"/>
    </row>
    <row r="17" spans="1:17" x14ac:dyDescent="0.25">
      <c r="B17" s="11" t="s">
        <v>13</v>
      </c>
      <c r="C17" s="8"/>
      <c r="Q17" s="6"/>
    </row>
    <row r="18" spans="1:17" x14ac:dyDescent="0.25">
      <c r="Q18" s="7"/>
    </row>
    <row r="19" spans="1:17" x14ac:dyDescent="0.25">
      <c r="A19">
        <v>4</v>
      </c>
      <c r="B19" t="s">
        <v>16</v>
      </c>
      <c r="Q19" s="7"/>
    </row>
    <row r="20" spans="1:17" x14ac:dyDescent="0.25">
      <c r="B20" s="11" t="s">
        <v>5</v>
      </c>
      <c r="C20" s="10" t="s">
        <v>17</v>
      </c>
      <c r="D20" s="10" t="s">
        <v>18</v>
      </c>
      <c r="Q20" s="13">
        <f>'Incremental Rev Req'!D96</f>
        <v>16240.28319986363</v>
      </c>
    </row>
    <row r="21" spans="1:17" x14ac:dyDescent="0.25">
      <c r="B21" s="11" t="s">
        <v>10</v>
      </c>
      <c r="C21" s="13" t="s">
        <v>19</v>
      </c>
      <c r="D21" s="10" t="s">
        <v>20</v>
      </c>
      <c r="Q21" s="13">
        <f>'Incremental Rev Req'!D101</f>
        <v>8733</v>
      </c>
    </row>
    <row r="22" spans="1:17" x14ac:dyDescent="0.25">
      <c r="B22" s="5" t="s">
        <v>13</v>
      </c>
      <c r="C22" s="10" t="s">
        <v>21</v>
      </c>
      <c r="D22" t="s">
        <v>22</v>
      </c>
      <c r="Q22" s="13">
        <f>'Incremental Rev Req'!D80+'Incremental Rev Req'!D81+'Incremental Rev Req'!D82+'Incremental Rev Req'!D83</f>
        <v>55824.583895996955</v>
      </c>
    </row>
    <row r="23" spans="1:17" x14ac:dyDescent="0.25">
      <c r="B23" s="5" t="s">
        <v>14</v>
      </c>
      <c r="C23" s="10" t="s">
        <v>23</v>
      </c>
      <c r="D23" t="s">
        <v>24</v>
      </c>
      <c r="Q23" s="13">
        <f>'Incremental Rev Req'!D84</f>
        <v>0</v>
      </c>
    </row>
    <row r="24" spans="1:17" x14ac:dyDescent="0.25">
      <c r="B24" s="5" t="s">
        <v>25</v>
      </c>
      <c r="C24" s="8" t="s">
        <v>26</v>
      </c>
      <c r="D24" t="s">
        <v>27</v>
      </c>
      <c r="Q24" s="13">
        <f>'Incremental Rev Req'!D85</f>
        <v>3022.0229370078714</v>
      </c>
    </row>
    <row r="25" spans="1:17" x14ac:dyDescent="0.25">
      <c r="B25" s="5" t="s">
        <v>28</v>
      </c>
      <c r="C25" s="10" t="s">
        <v>29</v>
      </c>
      <c r="D25" t="s">
        <v>30</v>
      </c>
      <c r="Q25" s="13">
        <f>'Incremental Rev Req'!D88+'Incremental Rev Req'!D89</f>
        <v>7688</v>
      </c>
    </row>
    <row r="26" spans="1:17" x14ac:dyDescent="0.25">
      <c r="B26" s="5" t="s">
        <v>31</v>
      </c>
      <c r="C26" s="8" t="s">
        <v>32</v>
      </c>
      <c r="D26" t="s">
        <v>33</v>
      </c>
      <c r="Q26" s="13">
        <f>'Incremental Rev Req'!D90+'Incremental Rev Req'!D91</f>
        <v>45301.030007621484</v>
      </c>
    </row>
    <row r="27" spans="1:17" x14ac:dyDescent="0.25">
      <c r="B27" s="5" t="s">
        <v>34</v>
      </c>
      <c r="C27" s="8" t="s">
        <v>35</v>
      </c>
      <c r="D27" t="s">
        <v>36</v>
      </c>
      <c r="Q27" s="13">
        <f>'Incremental Rev Req'!D92+'Incremental Rev Req'!D93</f>
        <v>17379.374162327553</v>
      </c>
    </row>
    <row r="28" spans="1:17" x14ac:dyDescent="0.25">
      <c r="B28" s="5" t="s">
        <v>37</v>
      </c>
      <c r="C28" s="10" t="s">
        <v>11</v>
      </c>
      <c r="D28" t="s">
        <v>12</v>
      </c>
      <c r="Q28" s="13">
        <f>'Incremental Rev Req'!D86+'Incremental Rev Req'!D87</f>
        <v>122259.76752836384</v>
      </c>
    </row>
    <row r="29" spans="1:17" x14ac:dyDescent="0.25">
      <c r="B29" s="5"/>
      <c r="C29" s="8"/>
      <c r="Q29" s="13"/>
    </row>
    <row r="30" spans="1:17" x14ac:dyDescent="0.25">
      <c r="B30" s="5"/>
      <c r="C30" s="8"/>
      <c r="Q30" s="14"/>
    </row>
    <row r="31" spans="1:17" ht="15" customHeight="1" x14ac:dyDescent="0.25">
      <c r="A31">
        <v>5</v>
      </c>
      <c r="B31" s="82" t="s">
        <v>38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7"/>
    </row>
    <row r="32" spans="1:17" x14ac:dyDescent="0.25">
      <c r="B32" s="11" t="s">
        <v>5</v>
      </c>
      <c r="C32" s="11" t="s">
        <v>39</v>
      </c>
      <c r="Q32" s="9">
        <f>'Incremental Rev Req'!H73+'Incremental Rev Req'!H107</f>
        <v>6562404.3121727444</v>
      </c>
    </row>
    <row r="33" spans="1:23" x14ac:dyDescent="0.25">
      <c r="B33" s="11" t="s">
        <v>10</v>
      </c>
      <c r="C33" s="11" t="s">
        <v>40</v>
      </c>
      <c r="Q33" s="9">
        <f>'Incremental Rev Req'!I73+'Incremental Rev Req'!I107</f>
        <v>7049757.7407951411</v>
      </c>
    </row>
    <row r="34" spans="1:23" x14ac:dyDescent="0.25">
      <c r="B34" s="11" t="s">
        <v>13</v>
      </c>
      <c r="C34" s="11" t="s">
        <v>41</v>
      </c>
      <c r="Q34" s="9">
        <f>'Incremental Rev Req'!J73+'Incremental Rev Req'!J107</f>
        <v>6663828.3444672776</v>
      </c>
    </row>
    <row r="35" spans="1:23" x14ac:dyDescent="0.25">
      <c r="B35" s="11" t="s">
        <v>14</v>
      </c>
      <c r="C35" s="11" t="s">
        <v>42</v>
      </c>
      <c r="Q35" s="9">
        <f>'Incremental Rev Req'!K73+'Incremental Rev Req'!K107</f>
        <v>6521430.397334815</v>
      </c>
    </row>
    <row r="36" spans="1:23" x14ac:dyDescent="0.25">
      <c r="R36" s="16"/>
      <c r="S36" s="16"/>
      <c r="T36" s="16"/>
    </row>
    <row r="37" spans="1:23" x14ac:dyDescent="0.25">
      <c r="A37">
        <v>6</v>
      </c>
      <c r="B37" s="82" t="s">
        <v>43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R37" s="17" t="s">
        <v>44</v>
      </c>
    </row>
    <row r="38" spans="1:23" x14ac:dyDescent="0.25">
      <c r="B38" s="11" t="s">
        <v>5</v>
      </c>
      <c r="C38" s="11" t="str">
        <f>C32</f>
        <v>YE 2024</v>
      </c>
      <c r="R38" s="18">
        <v>2.3612198531538153</v>
      </c>
    </row>
    <row r="39" spans="1:23" x14ac:dyDescent="0.25">
      <c r="B39" s="11" t="s">
        <v>10</v>
      </c>
      <c r="C39" s="11" t="str">
        <f t="shared" ref="C39:C41" si="0">C33</f>
        <v>YE 2025</v>
      </c>
      <c r="R39" s="18">
        <v>2.519442272722026</v>
      </c>
    </row>
    <row r="40" spans="1:23" x14ac:dyDescent="0.25">
      <c r="B40" s="11" t="s">
        <v>13</v>
      </c>
      <c r="C40" s="11" t="str">
        <f t="shared" si="0"/>
        <v>YE 2026</v>
      </c>
      <c r="R40" s="18">
        <v>2.4409320249013806</v>
      </c>
    </row>
    <row r="41" spans="1:23" x14ac:dyDescent="0.25">
      <c r="B41" s="11" t="s">
        <v>14</v>
      </c>
      <c r="C41" s="11" t="str">
        <f t="shared" si="0"/>
        <v>YE 2027</v>
      </c>
      <c r="R41" s="18">
        <v>2.4030851031916289</v>
      </c>
    </row>
    <row r="43" spans="1:23" x14ac:dyDescent="0.25">
      <c r="A43">
        <v>7</v>
      </c>
      <c r="B43" s="19" t="s">
        <v>276</v>
      </c>
      <c r="S43" s="17" t="s">
        <v>45</v>
      </c>
      <c r="T43" s="17" t="s">
        <v>46</v>
      </c>
    </row>
    <row r="44" spans="1:23" x14ac:dyDescent="0.25">
      <c r="B44" t="s">
        <v>5</v>
      </c>
      <c r="C44" s="11" t="str">
        <f>C32</f>
        <v>YE 2024</v>
      </c>
      <c r="S44" s="20">
        <v>83.575672054825148</v>
      </c>
      <c r="T44" s="20">
        <v>48.290586977427004</v>
      </c>
      <c r="V44" s="34"/>
      <c r="W44" s="34"/>
    </row>
    <row r="45" spans="1:23" x14ac:dyDescent="0.25">
      <c r="B45" t="s">
        <v>10</v>
      </c>
      <c r="C45" s="11" t="str">
        <f t="shared" ref="C45:C47" si="1">C33</f>
        <v>YE 2025</v>
      </c>
      <c r="S45" s="20">
        <v>89.668863704572701</v>
      </c>
      <c r="T45" s="20">
        <v>52.045005958503666</v>
      </c>
    </row>
    <row r="46" spans="1:23" x14ac:dyDescent="0.25">
      <c r="B46" t="s">
        <v>13</v>
      </c>
      <c r="C46" s="11" t="str">
        <f t="shared" si="1"/>
        <v>YE 2026</v>
      </c>
      <c r="S46" s="20">
        <v>86.652060975382653</v>
      </c>
      <c r="T46" s="20">
        <v>50.208826167693211</v>
      </c>
    </row>
    <row r="47" spans="1:23" x14ac:dyDescent="0.25">
      <c r="B47" t="s">
        <v>14</v>
      </c>
      <c r="C47" s="11" t="str">
        <f t="shared" si="1"/>
        <v>YE 2027</v>
      </c>
      <c r="S47" s="20">
        <v>85.197567974719306</v>
      </c>
      <c r="T47" s="20">
        <v>49.325463178620957</v>
      </c>
    </row>
  </sheetData>
  <mergeCells count="2">
    <mergeCell ref="B31:P31"/>
    <mergeCell ref="B37:P37"/>
  </mergeCells>
  <pageMargins left="0.7" right="0.7" top="0.75" bottom="0.75" header="0.3" footer="0.3"/>
  <pageSetup orientation="portrait" horizontalDpi="90" verticalDpi="90" r:id="rId1"/>
  <headerFooter>
    <oddFooter>&amp;C&amp;1#&amp;"Calibri"&amp;10&amp;K000000Internal</oddFooter>
  </headerFooter>
  <ignoredErrors>
    <ignoredError sqref="Q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6A9FD-5A65-48A8-A622-4DE58A72E498}">
  <sheetPr codeName="Sheet2">
    <pageSetUpPr fitToPage="1"/>
  </sheetPr>
  <dimension ref="A2:Q96"/>
  <sheetViews>
    <sheetView zoomScaleNormal="100" workbookViewId="0">
      <selection activeCell="X5" sqref="X5"/>
    </sheetView>
  </sheetViews>
  <sheetFormatPr defaultRowHeight="15" x14ac:dyDescent="0.25"/>
  <cols>
    <col min="1" max="1" width="73.42578125" customWidth="1"/>
    <col min="2" max="2" width="40" bestFit="1" customWidth="1"/>
    <col min="3" max="3" width="13.140625" bestFit="1" customWidth="1"/>
    <col min="4" max="4" width="13.5703125" customWidth="1"/>
    <col min="5" max="5" width="14.28515625" customWidth="1"/>
    <col min="6" max="6" width="24.140625" customWidth="1"/>
    <col min="7" max="7" width="14.28515625" customWidth="1"/>
    <col min="8" max="11" width="14.42578125" customWidth="1"/>
    <col min="12" max="12" width="40.85546875" bestFit="1" customWidth="1"/>
    <col min="13" max="13" width="9.85546875" customWidth="1"/>
    <col min="15" max="16" width="14.28515625" bestFit="1" customWidth="1"/>
    <col min="17" max="17" width="15" bestFit="1" customWidth="1"/>
  </cols>
  <sheetData>
    <row r="2" spans="1:17" x14ac:dyDescent="0.25">
      <c r="A2" t="s">
        <v>47</v>
      </c>
      <c r="B2" s="21"/>
      <c r="C2" s="21"/>
      <c r="D2" s="21"/>
      <c r="E2" s="21"/>
      <c r="F2" s="21"/>
      <c r="G2" s="21"/>
      <c r="H2" s="22"/>
      <c r="I2" s="22"/>
      <c r="J2" s="22"/>
      <c r="K2" s="22"/>
    </row>
    <row r="3" spans="1:17" x14ac:dyDescent="0.25">
      <c r="A3" s="23" t="s">
        <v>48</v>
      </c>
      <c r="B3" s="21"/>
      <c r="C3" s="21"/>
      <c r="D3" s="21"/>
      <c r="E3" s="21"/>
      <c r="F3" s="21"/>
      <c r="G3" s="21"/>
      <c r="H3" s="22"/>
      <c r="I3" s="22"/>
      <c r="J3" s="22"/>
      <c r="K3" s="22"/>
    </row>
    <row r="4" spans="1:17" x14ac:dyDescent="0.25">
      <c r="B4" s="21"/>
      <c r="C4" s="22"/>
      <c r="D4" s="22"/>
      <c r="E4" s="21"/>
      <c r="F4" s="22"/>
      <c r="G4" s="21"/>
      <c r="H4" s="22"/>
      <c r="I4" s="22"/>
      <c r="J4" s="22"/>
      <c r="K4" s="22"/>
    </row>
    <row r="5" spans="1:17" x14ac:dyDescent="0.25">
      <c r="A5" s="24"/>
      <c r="C5" s="25" t="s">
        <v>49</v>
      </c>
      <c r="D5" s="25" t="s">
        <v>50</v>
      </c>
      <c r="E5" s="25" t="s">
        <v>51</v>
      </c>
      <c r="F5" s="25" t="s">
        <v>52</v>
      </c>
      <c r="G5" s="25" t="s">
        <v>53</v>
      </c>
      <c r="H5" s="25" t="s">
        <v>54</v>
      </c>
      <c r="I5" s="25" t="s">
        <v>55</v>
      </c>
      <c r="J5" s="26"/>
      <c r="K5" s="26"/>
    </row>
    <row r="6" spans="1:17" x14ac:dyDescent="0.25">
      <c r="C6" s="27" t="s">
        <v>56</v>
      </c>
      <c r="D6" s="27" t="s">
        <v>57</v>
      </c>
      <c r="E6" s="27" t="s">
        <v>58</v>
      </c>
      <c r="F6" s="27" t="s">
        <v>59</v>
      </c>
      <c r="G6" s="27" t="s">
        <v>60</v>
      </c>
      <c r="H6" s="28" t="s">
        <v>61</v>
      </c>
      <c r="I6" s="28" t="s">
        <v>62</v>
      </c>
    </row>
    <row r="7" spans="1:17" s="15" customFormat="1" ht="61.5" customHeight="1" x14ac:dyDescent="0.25">
      <c r="A7" s="29" t="s">
        <v>63</v>
      </c>
      <c r="B7" s="30" t="s">
        <v>64</v>
      </c>
      <c r="C7" s="31"/>
      <c r="D7" s="30" t="s">
        <v>65</v>
      </c>
      <c r="E7" s="30" t="s">
        <v>65</v>
      </c>
      <c r="F7" s="30" t="s">
        <v>65</v>
      </c>
      <c r="G7" s="30" t="s">
        <v>65</v>
      </c>
      <c r="H7" s="30" t="s">
        <v>65</v>
      </c>
      <c r="I7" s="30" t="s">
        <v>65</v>
      </c>
      <c r="J7" s="31"/>
      <c r="K7" s="32"/>
      <c r="L7" s="29" t="s">
        <v>66</v>
      </c>
      <c r="M7" s="15" t="s">
        <v>67</v>
      </c>
    </row>
    <row r="8" spans="1:17" x14ac:dyDescent="0.25">
      <c r="A8" s="24" t="s">
        <v>68</v>
      </c>
    </row>
    <row r="9" spans="1:17" x14ac:dyDescent="0.25">
      <c r="A9" t="s">
        <v>69</v>
      </c>
      <c r="B9" t="s">
        <v>70</v>
      </c>
      <c r="C9" s="33">
        <v>2292349.4427506318</v>
      </c>
      <c r="D9" s="33">
        <v>2221384.8366642795</v>
      </c>
      <c r="E9" s="33">
        <v>2221384.8366642795</v>
      </c>
      <c r="F9" s="33">
        <v>2221384.8366642795</v>
      </c>
      <c r="G9" s="33">
        <v>2695191.9553036438</v>
      </c>
      <c r="H9" s="33">
        <v>2695191.9553036438</v>
      </c>
      <c r="I9" s="33">
        <v>2695191.9553036438</v>
      </c>
      <c r="J9" s="33"/>
      <c r="K9" s="33"/>
      <c r="L9" t="s">
        <v>71</v>
      </c>
      <c r="M9" t="str">
        <f t="shared" ref="M9" si="0">IF(RIGHT(A9,1)="*","Y","N")</f>
        <v>N</v>
      </c>
      <c r="Q9" s="34"/>
    </row>
    <row r="10" spans="1:17" x14ac:dyDescent="0.25">
      <c r="A10" t="s">
        <v>72</v>
      </c>
      <c r="B10" t="s">
        <v>70</v>
      </c>
      <c r="C10" s="33"/>
      <c r="D10" s="33"/>
      <c r="E10" s="33"/>
      <c r="F10" s="33"/>
      <c r="G10" s="33">
        <v>200589.25777104055</v>
      </c>
      <c r="H10" s="33">
        <v>200589.25777104055</v>
      </c>
      <c r="I10" s="33">
        <v>200589.25777104055</v>
      </c>
      <c r="J10" s="33"/>
      <c r="K10" s="33"/>
      <c r="L10" t="s">
        <v>71</v>
      </c>
      <c r="M10" t="s">
        <v>73</v>
      </c>
      <c r="Q10" s="34"/>
    </row>
    <row r="11" spans="1:17" x14ac:dyDescent="0.25">
      <c r="A11" t="s">
        <v>74</v>
      </c>
      <c r="B11" s="8" t="s">
        <v>75</v>
      </c>
      <c r="C11" s="33">
        <v>31709.741200000004</v>
      </c>
      <c r="D11" s="33">
        <v>31709.741200000004</v>
      </c>
      <c r="E11" s="33">
        <v>31709.741200000004</v>
      </c>
      <c r="F11" s="33">
        <v>31709.741200000004</v>
      </c>
      <c r="G11" s="33">
        <v>34877.614957896192</v>
      </c>
      <c r="H11" s="33">
        <v>34877.614957896192</v>
      </c>
      <c r="I11" s="33">
        <v>34877.614957896192</v>
      </c>
      <c r="J11" s="33"/>
      <c r="K11" s="33"/>
      <c r="L11" t="s">
        <v>71</v>
      </c>
      <c r="M11" t="s">
        <v>73</v>
      </c>
      <c r="Q11" s="34"/>
    </row>
    <row r="12" spans="1:17" x14ac:dyDescent="0.25">
      <c r="A12" t="s">
        <v>76</v>
      </c>
      <c r="B12" s="8" t="s">
        <v>75</v>
      </c>
      <c r="C12" s="33">
        <v>9019.5684282388793</v>
      </c>
      <c r="D12" s="33">
        <v>9019.5684282388793</v>
      </c>
      <c r="E12" s="33">
        <v>9019.5684282388793</v>
      </c>
      <c r="F12" s="33">
        <v>9019.5684282388793</v>
      </c>
      <c r="G12" s="33">
        <v>10150.456060400962</v>
      </c>
      <c r="H12" s="33">
        <v>10150.456060400962</v>
      </c>
      <c r="I12" s="33">
        <v>10150.456060400962</v>
      </c>
      <c r="J12" s="33"/>
      <c r="K12" s="33"/>
      <c r="L12" t="s">
        <v>77</v>
      </c>
      <c r="M12" t="s">
        <v>73</v>
      </c>
      <c r="Q12" s="34"/>
    </row>
    <row r="13" spans="1:17" x14ac:dyDescent="0.25">
      <c r="A13" t="s">
        <v>78</v>
      </c>
      <c r="B13" s="8" t="s">
        <v>75</v>
      </c>
      <c r="C13" s="33">
        <v>2947.8208589564811</v>
      </c>
      <c r="D13" s="33">
        <v>2947.8208589564811</v>
      </c>
      <c r="E13" s="33">
        <v>2947.8208589564811</v>
      </c>
      <c r="F13" s="33">
        <v>2947.8208589564811</v>
      </c>
      <c r="G13" s="33">
        <v>4042.6449183910154</v>
      </c>
      <c r="H13" s="33">
        <v>4042.6449183910154</v>
      </c>
      <c r="I13" s="33">
        <v>4042.6449183910154</v>
      </c>
      <c r="J13" s="33"/>
      <c r="K13" s="33"/>
      <c r="L13" t="s">
        <v>79</v>
      </c>
      <c r="M13" t="s">
        <v>73</v>
      </c>
    </row>
    <row r="14" spans="1:17" x14ac:dyDescent="0.25">
      <c r="A14" t="s">
        <v>80</v>
      </c>
      <c r="B14" s="8" t="s">
        <v>75</v>
      </c>
      <c r="C14" s="33">
        <v>3462.535612804641</v>
      </c>
      <c r="D14" s="33">
        <v>3462.535612804641</v>
      </c>
      <c r="E14" s="33">
        <v>3462.535612804641</v>
      </c>
      <c r="F14" s="33">
        <v>3462.535612804641</v>
      </c>
      <c r="G14" s="33">
        <v>2430.0086728859583</v>
      </c>
      <c r="H14" s="33">
        <v>2430.0086728859583</v>
      </c>
      <c r="I14" s="33">
        <v>2430.0086728859583</v>
      </c>
      <c r="J14" s="33"/>
      <c r="K14" s="33"/>
      <c r="L14" t="s">
        <v>81</v>
      </c>
      <c r="M14" t="str">
        <f>IF(RIGHT(A26,1)="*","Y","N")</f>
        <v>N</v>
      </c>
    </row>
    <row r="15" spans="1:17" x14ac:dyDescent="0.25">
      <c r="A15" t="s">
        <v>82</v>
      </c>
      <c r="B15" s="8" t="s">
        <v>83</v>
      </c>
      <c r="C15" s="33">
        <v>-31687.621753568179</v>
      </c>
      <c r="D15" s="33">
        <v>-41770.071217086246</v>
      </c>
      <c r="E15" s="33">
        <v>-41770.071217086246</v>
      </c>
      <c r="F15" s="33">
        <v>-41770.071217086246</v>
      </c>
      <c r="G15" s="33">
        <v>0</v>
      </c>
      <c r="H15" s="33">
        <v>71193.520690287638</v>
      </c>
      <c r="I15" s="33">
        <v>71193.520690287638</v>
      </c>
      <c r="J15" s="33"/>
      <c r="K15" s="33"/>
      <c r="L15" t="s">
        <v>71</v>
      </c>
      <c r="M15" t="str">
        <f>IF(RIGHT(A15,1)="*","Y","N")</f>
        <v>N</v>
      </c>
    </row>
    <row r="16" spans="1:17" x14ac:dyDescent="0.25">
      <c r="A16" s="24" t="s">
        <v>84</v>
      </c>
      <c r="B16" s="8"/>
      <c r="C16" s="33"/>
      <c r="D16" s="33"/>
      <c r="E16" s="33"/>
      <c r="F16" s="33"/>
      <c r="G16" s="33"/>
      <c r="H16" s="33"/>
      <c r="I16" s="33"/>
      <c r="J16" s="33"/>
      <c r="K16" s="33"/>
    </row>
    <row r="17" spans="1:17" ht="30" x14ac:dyDescent="0.25">
      <c r="A17" s="15" t="s">
        <v>85</v>
      </c>
      <c r="B17" s="35" t="s">
        <v>86</v>
      </c>
      <c r="C17" s="33">
        <v>104121.04338394053</v>
      </c>
      <c r="D17" s="33">
        <v>104121.04338394053</v>
      </c>
      <c r="E17" s="33">
        <v>61082.726490805842</v>
      </c>
      <c r="F17" s="33">
        <v>61082.726490805842</v>
      </c>
      <c r="G17" s="33">
        <v>289979.73296091304</v>
      </c>
      <c r="H17" s="33">
        <v>289979.73296091304</v>
      </c>
      <c r="I17" s="33">
        <v>377623.57403958077</v>
      </c>
      <c r="J17" s="33"/>
      <c r="K17" s="33"/>
      <c r="L17" t="s">
        <v>87</v>
      </c>
      <c r="M17" t="s">
        <v>73</v>
      </c>
    </row>
    <row r="18" spans="1:17" x14ac:dyDescent="0.25">
      <c r="A18" t="s">
        <v>88</v>
      </c>
      <c r="B18" s="8" t="s">
        <v>89</v>
      </c>
      <c r="C18" s="33">
        <v>952787.6325297018</v>
      </c>
      <c r="D18" s="33">
        <v>952787.6325297018</v>
      </c>
      <c r="E18" s="33">
        <v>952787.6325297018</v>
      </c>
      <c r="F18" s="33">
        <v>952787.6325297018</v>
      </c>
      <c r="G18" s="33">
        <v>1360671.6081629959</v>
      </c>
      <c r="H18" s="33">
        <v>1360671.6081629959</v>
      </c>
      <c r="I18" s="33">
        <v>1360671.6081629959</v>
      </c>
      <c r="J18" s="33"/>
      <c r="K18" s="33"/>
      <c r="L18" t="s">
        <v>90</v>
      </c>
      <c r="M18" t="s">
        <v>73</v>
      </c>
    </row>
    <row r="19" spans="1:17" x14ac:dyDescent="0.25">
      <c r="A19" t="s">
        <v>91</v>
      </c>
      <c r="B19" s="8" t="s">
        <v>89</v>
      </c>
      <c r="C19" s="33">
        <v>2331.3449575275499</v>
      </c>
      <c r="D19" s="33">
        <v>2331.3449575275499</v>
      </c>
      <c r="E19" s="33">
        <v>2331.3449575275499</v>
      </c>
      <c r="F19" s="33">
        <v>2331.3449575275499</v>
      </c>
      <c r="G19" s="33">
        <v>3740.0393212059562</v>
      </c>
      <c r="H19" s="33">
        <v>3740.0393212059562</v>
      </c>
      <c r="I19" s="33">
        <v>3740.0393212059562</v>
      </c>
      <c r="J19" s="33"/>
      <c r="K19" s="33"/>
      <c r="L19" t="s">
        <v>92</v>
      </c>
      <c r="M19" t="s">
        <v>73</v>
      </c>
    </row>
    <row r="20" spans="1:17" x14ac:dyDescent="0.25">
      <c r="A20" t="s">
        <v>93</v>
      </c>
      <c r="B20" s="8" t="s">
        <v>89</v>
      </c>
      <c r="C20" s="33">
        <v>342450.17657947849</v>
      </c>
      <c r="D20" s="33">
        <v>342450.17657947849</v>
      </c>
      <c r="E20" s="33">
        <v>342450.17657947849</v>
      </c>
      <c r="F20" s="33">
        <v>342450.17657947849</v>
      </c>
      <c r="G20" s="33">
        <v>319583.61216281512</v>
      </c>
      <c r="H20" s="33">
        <v>319583.61216281512</v>
      </c>
      <c r="I20" s="33">
        <v>319583.61216281512</v>
      </c>
      <c r="J20" s="33"/>
      <c r="K20" s="33"/>
      <c r="L20" t="s">
        <v>94</v>
      </c>
      <c r="M20" t="s">
        <v>73</v>
      </c>
    </row>
    <row r="21" spans="1:17" x14ac:dyDescent="0.25">
      <c r="A21" t="s">
        <v>95</v>
      </c>
      <c r="B21" s="8" t="s">
        <v>89</v>
      </c>
      <c r="C21" s="33">
        <v>0</v>
      </c>
      <c r="D21" s="33">
        <v>39937.261033960378</v>
      </c>
      <c r="E21" s="33">
        <v>39937.261033960378</v>
      </c>
      <c r="F21" s="33">
        <v>39937.261033960378</v>
      </c>
      <c r="G21" s="33">
        <v>32271.776470646564</v>
      </c>
      <c r="H21" s="33">
        <v>32271.776470646564</v>
      </c>
      <c r="I21" s="33">
        <v>32271.776470646564</v>
      </c>
      <c r="J21" s="33"/>
      <c r="K21" s="33"/>
      <c r="L21" t="s">
        <v>90</v>
      </c>
      <c r="M21" t="s">
        <v>96</v>
      </c>
    </row>
    <row r="22" spans="1:17" x14ac:dyDescent="0.25">
      <c r="A22" t="s">
        <v>97</v>
      </c>
      <c r="B22" s="8" t="s">
        <v>89</v>
      </c>
      <c r="C22" s="33">
        <v>0</v>
      </c>
      <c r="D22" s="33">
        <v>-137094.58712158003</v>
      </c>
      <c r="E22" s="33">
        <v>-137094.58712158003</v>
      </c>
      <c r="F22" s="33">
        <v>-137094.58712158003</v>
      </c>
      <c r="G22" s="33">
        <v>-132483.27825359654</v>
      </c>
      <c r="H22" s="33">
        <v>-132483.27825359654</v>
      </c>
      <c r="I22" s="33">
        <v>-132483.27825359654</v>
      </c>
      <c r="J22" s="33"/>
      <c r="K22" s="33"/>
      <c r="L22" t="s">
        <v>94</v>
      </c>
      <c r="M22" t="s">
        <v>96</v>
      </c>
    </row>
    <row r="23" spans="1:17" x14ac:dyDescent="0.25">
      <c r="A23" t="s">
        <v>98</v>
      </c>
      <c r="B23" t="s">
        <v>99</v>
      </c>
      <c r="C23" s="33">
        <v>-25740.283466736419</v>
      </c>
      <c r="D23" s="33">
        <v>31181.113237660422</v>
      </c>
      <c r="E23" s="33">
        <v>31181.113237660422</v>
      </c>
      <c r="F23" s="33">
        <v>31181.113237660422</v>
      </c>
      <c r="G23" s="33">
        <v>-105772.64054400187</v>
      </c>
      <c r="H23" s="33">
        <v>-105772.64054400187</v>
      </c>
      <c r="I23" s="33">
        <v>-105772.64054400187</v>
      </c>
      <c r="J23" s="33"/>
      <c r="K23" s="33"/>
      <c r="L23" t="s">
        <v>71</v>
      </c>
      <c r="M23" t="s">
        <v>96</v>
      </c>
    </row>
    <row r="24" spans="1:17" x14ac:dyDescent="0.25">
      <c r="A24" t="s">
        <v>100</v>
      </c>
      <c r="B24" t="s">
        <v>99</v>
      </c>
      <c r="C24" s="33">
        <v>47909.453142317499</v>
      </c>
      <c r="D24" s="33">
        <v>32015.134478645185</v>
      </c>
      <c r="E24" s="33">
        <v>32015.134478645185</v>
      </c>
      <c r="F24" s="33">
        <v>32015.134478645185</v>
      </c>
      <c r="G24" s="33">
        <v>-26622.23874516365</v>
      </c>
      <c r="H24" s="33">
        <v>-26876.21341716365</v>
      </c>
      <c r="I24" s="33">
        <v>-26876.21341716365</v>
      </c>
      <c r="J24" s="33"/>
      <c r="K24" s="33"/>
      <c r="L24" t="s">
        <v>87</v>
      </c>
      <c r="M24" t="s">
        <v>96</v>
      </c>
      <c r="Q24" s="34"/>
    </row>
    <row r="25" spans="1:17" x14ac:dyDescent="0.25">
      <c r="A25" t="s">
        <v>101</v>
      </c>
      <c r="B25" t="s">
        <v>99</v>
      </c>
      <c r="C25" s="33">
        <v>11118.707905940704</v>
      </c>
      <c r="D25" s="33">
        <v>12436.621431911886</v>
      </c>
      <c r="E25" s="33">
        <v>12436.621431911886</v>
      </c>
      <c r="F25" s="33">
        <v>12436.621431911886</v>
      </c>
      <c r="G25" s="33">
        <v>13746.462878109111</v>
      </c>
      <c r="H25" s="33">
        <v>13746.462878109111</v>
      </c>
      <c r="I25" s="33">
        <v>13746.462878109111</v>
      </c>
      <c r="J25" s="33"/>
      <c r="K25" s="33"/>
      <c r="L25" t="s">
        <v>102</v>
      </c>
      <c r="M25" t="s">
        <v>96</v>
      </c>
      <c r="Q25" s="34"/>
    </row>
    <row r="26" spans="1:17" x14ac:dyDescent="0.25">
      <c r="A26" t="s">
        <v>103</v>
      </c>
      <c r="B26" t="s">
        <v>104</v>
      </c>
      <c r="C26" s="33">
        <v>-14665.866566666667</v>
      </c>
      <c r="D26" s="33">
        <v>-10301.493409999999</v>
      </c>
      <c r="E26" s="33">
        <v>-10301.493409999999</v>
      </c>
      <c r="F26" s="33">
        <v>-10301.493409999999</v>
      </c>
      <c r="G26" s="33">
        <v>4451.9852396088008</v>
      </c>
      <c r="H26" s="33">
        <v>4082.9599116088007</v>
      </c>
      <c r="I26" s="33">
        <v>4082.9599116088007</v>
      </c>
      <c r="J26" s="33"/>
      <c r="K26" s="33"/>
      <c r="L26" t="s">
        <v>87</v>
      </c>
      <c r="M26" t="s">
        <v>96</v>
      </c>
      <c r="P26" s="36"/>
      <c r="Q26" s="34"/>
    </row>
    <row r="27" spans="1:17" x14ac:dyDescent="0.25">
      <c r="A27" t="s">
        <v>105</v>
      </c>
      <c r="B27" t="s">
        <v>104</v>
      </c>
      <c r="C27" s="33">
        <v>-2809.0419286194888</v>
      </c>
      <c r="D27" s="33">
        <v>3864.0022600000002</v>
      </c>
      <c r="E27" s="33">
        <v>3864.0022600000002</v>
      </c>
      <c r="F27" s="33">
        <v>3864.0022600000002</v>
      </c>
      <c r="G27" s="33">
        <v>-2320.0887953857359</v>
      </c>
      <c r="H27" s="33">
        <v>-2320.0887953857359</v>
      </c>
      <c r="I27" s="33">
        <v>-2320.0887953857359</v>
      </c>
      <c r="J27" s="33"/>
      <c r="K27" s="33"/>
      <c r="L27" t="s">
        <v>71</v>
      </c>
      <c r="M27" t="s">
        <v>96</v>
      </c>
    </row>
    <row r="28" spans="1:17" x14ac:dyDescent="0.25">
      <c r="A28" t="s">
        <v>106</v>
      </c>
      <c r="B28" t="s">
        <v>104</v>
      </c>
      <c r="C28" s="33">
        <v>-2976.9146398122571</v>
      </c>
      <c r="D28" s="33">
        <v>-1573.2549060678502</v>
      </c>
      <c r="E28" s="33">
        <v>-1573.2549060678502</v>
      </c>
      <c r="F28" s="33">
        <v>-1573.2549060678502</v>
      </c>
      <c r="G28" s="33">
        <v>-496.37798614326488</v>
      </c>
      <c r="H28" s="33">
        <v>-496.37798614326488</v>
      </c>
      <c r="I28" s="33">
        <v>-496.37798614326488</v>
      </c>
      <c r="J28" s="33"/>
      <c r="K28" s="33"/>
      <c r="L28" t="s">
        <v>102</v>
      </c>
      <c r="M28" t="s">
        <v>96</v>
      </c>
    </row>
    <row r="29" spans="1:17" x14ac:dyDescent="0.25">
      <c r="A29" t="s">
        <v>107</v>
      </c>
      <c r="B29" t="s">
        <v>104</v>
      </c>
      <c r="C29" s="33">
        <v>-6277.0796500000006</v>
      </c>
      <c r="D29" s="33">
        <v>285.79318640416665</v>
      </c>
      <c r="E29" s="33">
        <v>285.79318640416665</v>
      </c>
      <c r="F29" s="33">
        <v>285.79318640416665</v>
      </c>
      <c r="G29" s="33">
        <v>2857.74703132475</v>
      </c>
      <c r="H29" s="33">
        <v>2857.74703132475</v>
      </c>
      <c r="I29" s="33">
        <v>2857.74703132475</v>
      </c>
      <c r="J29" s="33"/>
      <c r="K29" s="33"/>
      <c r="L29" t="s">
        <v>108</v>
      </c>
      <c r="M29" t="s">
        <v>96</v>
      </c>
    </row>
    <row r="30" spans="1:17" x14ac:dyDescent="0.25">
      <c r="A30" t="s">
        <v>109</v>
      </c>
      <c r="B30" t="s">
        <v>104</v>
      </c>
      <c r="C30" s="33">
        <v>1558.5630590611343</v>
      </c>
      <c r="D30" s="33">
        <v>1558.5630590611343</v>
      </c>
      <c r="E30" s="33">
        <v>1558.5630590611343</v>
      </c>
      <c r="F30" s="33">
        <v>1558.5630590611343</v>
      </c>
      <c r="G30" s="33">
        <v>1557.8952554000009</v>
      </c>
      <c r="H30" s="33">
        <v>1557.8952554000009</v>
      </c>
      <c r="I30" s="33">
        <v>1557.8952554000009</v>
      </c>
      <c r="J30" s="33"/>
      <c r="K30" s="33"/>
      <c r="L30" t="s">
        <v>108</v>
      </c>
      <c r="M30" t="s">
        <v>96</v>
      </c>
    </row>
    <row r="31" spans="1:17" x14ac:dyDescent="0.25">
      <c r="A31" t="s">
        <v>110</v>
      </c>
      <c r="B31" t="s">
        <v>111</v>
      </c>
      <c r="C31" s="33">
        <v>-158.41071369403215</v>
      </c>
      <c r="D31" s="33">
        <v>-219.6859685321802</v>
      </c>
      <c r="E31" s="33">
        <v>-219.6859685321802</v>
      </c>
      <c r="F31" s="33">
        <v>-219.6859685321802</v>
      </c>
      <c r="G31" s="33">
        <v>-579.04877853218022</v>
      </c>
      <c r="H31" s="33">
        <v>-579.04877853218022</v>
      </c>
      <c r="I31" s="33">
        <v>-579.04877853218022</v>
      </c>
      <c r="K31" s="33"/>
      <c r="L31" t="s">
        <v>77</v>
      </c>
      <c r="M31" t="s">
        <v>96</v>
      </c>
      <c r="P31" s="36"/>
      <c r="Q31" s="34"/>
    </row>
    <row r="32" spans="1:17" x14ac:dyDescent="0.25">
      <c r="A32" t="s">
        <v>112</v>
      </c>
      <c r="B32" t="s">
        <v>113</v>
      </c>
      <c r="C32" s="33">
        <v>90017.887610000005</v>
      </c>
      <c r="D32" s="33">
        <v>77815.518370000005</v>
      </c>
      <c r="E32" s="33">
        <v>77815.518370000005</v>
      </c>
      <c r="F32" s="33">
        <v>77815.518370000005</v>
      </c>
      <c r="G32" s="33">
        <v>106048.57661</v>
      </c>
      <c r="H32" s="33">
        <v>106048.57661</v>
      </c>
      <c r="I32" s="33">
        <v>106048.57661</v>
      </c>
      <c r="K32" s="33"/>
      <c r="L32" t="s">
        <v>87</v>
      </c>
      <c r="M32" t="s">
        <v>96</v>
      </c>
      <c r="P32" s="36"/>
      <c r="Q32" s="34"/>
    </row>
    <row r="33" spans="1:17" x14ac:dyDescent="0.25">
      <c r="A33" t="s">
        <v>114</v>
      </c>
      <c r="B33" t="s">
        <v>115</v>
      </c>
      <c r="C33" s="33">
        <v>12244.29196</v>
      </c>
      <c r="D33" s="33">
        <v>-1660.9780700000001</v>
      </c>
      <c r="E33" s="33">
        <v>-1660.9780700000001</v>
      </c>
      <c r="F33" s="33">
        <v>-1660.9780700000001</v>
      </c>
      <c r="G33" s="33">
        <v>-12535.131009999999</v>
      </c>
      <c r="H33" s="33">
        <v>-12535.131009999999</v>
      </c>
      <c r="I33" s="33">
        <v>-12535.131009999999</v>
      </c>
      <c r="J33" s="33"/>
      <c r="K33" s="33"/>
      <c r="L33" t="s">
        <v>87</v>
      </c>
      <c r="M33" t="s">
        <v>96</v>
      </c>
      <c r="P33" s="36"/>
      <c r="Q33" s="34"/>
    </row>
    <row r="34" spans="1:17" x14ac:dyDescent="0.25">
      <c r="A34" t="s">
        <v>116</v>
      </c>
      <c r="B34" t="s">
        <v>99</v>
      </c>
      <c r="C34" s="33">
        <v>25177.24247323885</v>
      </c>
      <c r="D34" s="33">
        <v>25177.24247323885</v>
      </c>
      <c r="E34" s="33">
        <v>25177.24247323885</v>
      </c>
      <c r="F34" s="33">
        <v>25177.24247323885</v>
      </c>
      <c r="G34" s="33">
        <v>-38434.842969392324</v>
      </c>
      <c r="H34" s="33">
        <v>-38434.842969392324</v>
      </c>
      <c r="I34" s="33">
        <v>-38434.842969392324</v>
      </c>
      <c r="K34" s="33"/>
      <c r="L34" t="s">
        <v>117</v>
      </c>
      <c r="M34" t="s">
        <v>96</v>
      </c>
    </row>
    <row r="35" spans="1:17" x14ac:dyDescent="0.25">
      <c r="A35" t="s">
        <v>118</v>
      </c>
      <c r="B35" t="s">
        <v>119</v>
      </c>
      <c r="C35" s="33">
        <v>5986.94278812019</v>
      </c>
      <c r="D35" s="33">
        <v>5986.94278812019</v>
      </c>
      <c r="E35" s="33">
        <v>5986.94278812019</v>
      </c>
      <c r="F35" s="33">
        <v>5986.94278812019</v>
      </c>
      <c r="G35" s="33">
        <v>-9139.4919905433908</v>
      </c>
      <c r="H35" s="33">
        <v>-9139.4919905433908</v>
      </c>
      <c r="I35" s="33">
        <v>-9139.4919905433908</v>
      </c>
      <c r="K35" s="33"/>
      <c r="L35" t="s">
        <v>87</v>
      </c>
      <c r="M35" t="s">
        <v>96</v>
      </c>
    </row>
    <row r="36" spans="1:17" x14ac:dyDescent="0.25">
      <c r="A36" t="s">
        <v>120</v>
      </c>
      <c r="B36" t="s">
        <v>104</v>
      </c>
      <c r="C36" s="33">
        <v>6148.885016096192</v>
      </c>
      <c r="D36" s="33">
        <v>6148.885016096192</v>
      </c>
      <c r="E36" s="33">
        <v>6148.885016096192</v>
      </c>
      <c r="F36" s="33">
        <v>6148.885016096192</v>
      </c>
      <c r="G36" s="33">
        <v>-9386.7082656770544</v>
      </c>
      <c r="H36" s="33">
        <v>-9386.7082656770544</v>
      </c>
      <c r="I36" s="33">
        <v>-9386.7082656770544</v>
      </c>
      <c r="K36" s="33"/>
      <c r="L36" t="s">
        <v>81</v>
      </c>
      <c r="M36" t="s">
        <v>96</v>
      </c>
    </row>
    <row r="37" spans="1:17" x14ac:dyDescent="0.25">
      <c r="A37" t="s">
        <v>121</v>
      </c>
      <c r="B37" t="s">
        <v>122</v>
      </c>
      <c r="C37" s="33">
        <v>105977.49959530172</v>
      </c>
      <c r="D37" s="33">
        <v>114711.98553234148</v>
      </c>
      <c r="E37" s="33">
        <v>150922.32710297004</v>
      </c>
      <c r="F37" s="33">
        <v>150922.32710297004</v>
      </c>
      <c r="G37" s="33">
        <v>18794.285319772687</v>
      </c>
      <c r="H37" s="33">
        <v>73091.276622861245</v>
      </c>
      <c r="I37" s="33">
        <v>73091.276622861245</v>
      </c>
      <c r="K37" s="33"/>
      <c r="L37" t="s">
        <v>123</v>
      </c>
      <c r="M37" t="s">
        <v>96</v>
      </c>
    </row>
    <row r="38" spans="1:17" x14ac:dyDescent="0.25">
      <c r="A38" t="s">
        <v>124</v>
      </c>
      <c r="B38" t="s">
        <v>125</v>
      </c>
      <c r="C38" s="33">
        <v>0</v>
      </c>
      <c r="D38" s="33">
        <v>0</v>
      </c>
      <c r="E38" s="33">
        <v>0</v>
      </c>
      <c r="F38" s="33">
        <v>0</v>
      </c>
      <c r="G38" s="33">
        <v>337.04339297250004</v>
      </c>
      <c r="H38" s="33">
        <v>337.04339297250004</v>
      </c>
      <c r="I38" s="33">
        <v>337.04339297250004</v>
      </c>
      <c r="K38" s="33"/>
      <c r="L38" t="s">
        <v>87</v>
      </c>
      <c r="M38" t="s">
        <v>96</v>
      </c>
    </row>
    <row r="39" spans="1:17" x14ac:dyDescent="0.25">
      <c r="A39" t="s">
        <v>126</v>
      </c>
      <c r="B39" t="s">
        <v>127</v>
      </c>
      <c r="C39" s="33">
        <v>-65185.386577110126</v>
      </c>
      <c r="D39" s="33">
        <v>-59150.367740951267</v>
      </c>
      <c r="E39" s="33">
        <v>-59150.367740951267</v>
      </c>
      <c r="F39" s="33">
        <v>-59150.367740951267</v>
      </c>
      <c r="G39" s="33">
        <v>-123356.71914347904</v>
      </c>
      <c r="H39" s="33">
        <v>-123356.71914347904</v>
      </c>
      <c r="I39" s="33">
        <v>-123356.71914347904</v>
      </c>
      <c r="K39" s="33"/>
      <c r="L39" t="s">
        <v>123</v>
      </c>
      <c r="M39" t="s">
        <v>96</v>
      </c>
    </row>
    <row r="40" spans="1:17" x14ac:dyDescent="0.25">
      <c r="A40" t="s">
        <v>128</v>
      </c>
      <c r="B40" t="s">
        <v>129</v>
      </c>
      <c r="C40" s="33">
        <v>8115.2080288245006</v>
      </c>
      <c r="D40" s="33">
        <v>5592.1086338270834</v>
      </c>
      <c r="E40" s="33">
        <v>5592.1086338270834</v>
      </c>
      <c r="F40" s="33">
        <v>5592.1086338270834</v>
      </c>
      <c r="G40" s="33">
        <v>5964.998709939</v>
      </c>
      <c r="H40" s="33">
        <v>5964.998709939</v>
      </c>
      <c r="I40" s="33">
        <v>5964.998709939</v>
      </c>
      <c r="K40" s="33"/>
      <c r="L40" t="s">
        <v>130</v>
      </c>
      <c r="M40" t="s">
        <v>96</v>
      </c>
    </row>
    <row r="41" spans="1:17" x14ac:dyDescent="0.25">
      <c r="A41" t="s">
        <v>131</v>
      </c>
      <c r="B41" t="s">
        <v>132</v>
      </c>
      <c r="C41" s="33">
        <v>-343.50292428749998</v>
      </c>
      <c r="D41" s="33">
        <v>-340.16308250625002</v>
      </c>
      <c r="E41" s="33">
        <v>-340.16308250625002</v>
      </c>
      <c r="F41" s="33">
        <v>-340.16308250625002</v>
      </c>
      <c r="G41" s="33">
        <v>-393.62961145399998</v>
      </c>
      <c r="H41" s="33">
        <v>-393.62961145399998</v>
      </c>
      <c r="I41" s="33">
        <v>-393.62961145399998</v>
      </c>
      <c r="J41" s="33"/>
      <c r="K41" s="33"/>
      <c r="L41" t="s">
        <v>133</v>
      </c>
      <c r="M41" t="s">
        <v>96</v>
      </c>
    </row>
    <row r="42" spans="1:17" x14ac:dyDescent="0.25">
      <c r="A42" t="s">
        <v>134</v>
      </c>
      <c r="B42" t="s">
        <v>135</v>
      </c>
      <c r="C42" s="33">
        <v>158118.67471000002</v>
      </c>
      <c r="D42" s="33">
        <v>128389.11341367774</v>
      </c>
      <c r="E42" s="33">
        <v>202848.10117939781</v>
      </c>
      <c r="F42" s="33">
        <v>202848.10117939781</v>
      </c>
      <c r="G42" s="33">
        <v>25316.867898996879</v>
      </c>
      <c r="H42" s="33">
        <v>25316.867898996879</v>
      </c>
      <c r="I42" s="33">
        <v>25316.867898996879</v>
      </c>
      <c r="J42" s="37"/>
      <c r="L42" t="s">
        <v>71</v>
      </c>
      <c r="M42" t="s">
        <v>96</v>
      </c>
    </row>
    <row r="43" spans="1:17" x14ac:dyDescent="0.25">
      <c r="A43" t="s">
        <v>136</v>
      </c>
      <c r="B43" t="s">
        <v>137</v>
      </c>
      <c r="C43" s="33">
        <v>1742.9919537289156</v>
      </c>
      <c r="D43" s="33">
        <v>1835</v>
      </c>
      <c r="E43" s="33">
        <v>1835</v>
      </c>
      <c r="F43" s="33">
        <v>1835</v>
      </c>
      <c r="G43" s="33">
        <v>0</v>
      </c>
      <c r="H43" s="33">
        <v>0</v>
      </c>
      <c r="I43" s="33">
        <v>0</v>
      </c>
      <c r="J43" s="37"/>
      <c r="L43" t="s">
        <v>71</v>
      </c>
      <c r="M43" t="s">
        <v>96</v>
      </c>
    </row>
    <row r="44" spans="1:17" x14ac:dyDescent="0.25">
      <c r="A44" t="s">
        <v>138</v>
      </c>
      <c r="B44" t="s">
        <v>139</v>
      </c>
      <c r="C44" s="33">
        <v>-3253.1821328466667</v>
      </c>
      <c r="D44" s="33">
        <v>2860.7866518583328</v>
      </c>
      <c r="E44" s="33">
        <v>2860.7866518583328</v>
      </c>
      <c r="F44" s="33">
        <v>2860.7866518583328</v>
      </c>
      <c r="G44" s="33">
        <v>-1745.8905432020003</v>
      </c>
      <c r="H44" s="33">
        <v>-1745.8905432020003</v>
      </c>
      <c r="I44" s="33">
        <v>-1745.8905432020003</v>
      </c>
      <c r="J44" s="33"/>
      <c r="K44" s="33"/>
      <c r="L44" t="s">
        <v>71</v>
      </c>
      <c r="M44" t="s">
        <v>96</v>
      </c>
    </row>
    <row r="45" spans="1:17" x14ac:dyDescent="0.25">
      <c r="A45" t="s">
        <v>140</v>
      </c>
      <c r="B45" t="s">
        <v>141</v>
      </c>
      <c r="C45" s="33">
        <v>111630.7097042161</v>
      </c>
      <c r="D45" s="33">
        <v>0</v>
      </c>
      <c r="E45" s="33">
        <v>8834.6082503058497</v>
      </c>
      <c r="F45" s="33">
        <v>34151.605462674648</v>
      </c>
      <c r="G45" s="33">
        <v>34151.605462674648</v>
      </c>
      <c r="H45" s="33">
        <v>34151.605462674648</v>
      </c>
      <c r="I45" s="33">
        <v>47759.437898925047</v>
      </c>
      <c r="J45" s="33"/>
      <c r="K45" s="33"/>
      <c r="L45" t="s">
        <v>71</v>
      </c>
      <c r="M45" t="s">
        <v>96</v>
      </c>
    </row>
    <row r="46" spans="1:17" x14ac:dyDescent="0.25">
      <c r="A46" t="s">
        <v>142</v>
      </c>
      <c r="B46" t="s">
        <v>141</v>
      </c>
      <c r="C46" s="33">
        <v>42141.518188991038</v>
      </c>
      <c r="D46" s="33">
        <v>0</v>
      </c>
      <c r="E46" s="33">
        <v>256.30473954420449</v>
      </c>
      <c r="F46" s="33">
        <v>3251.4046381148528</v>
      </c>
      <c r="G46" s="33">
        <v>3251.4046381148528</v>
      </c>
      <c r="H46" s="33">
        <v>3251.4046381148528</v>
      </c>
      <c r="I46" s="33">
        <v>3251.4046381148528</v>
      </c>
      <c r="J46" s="33"/>
      <c r="K46" s="33"/>
      <c r="L46" t="s">
        <v>87</v>
      </c>
      <c r="M46" t="s">
        <v>96</v>
      </c>
    </row>
    <row r="47" spans="1:17" x14ac:dyDescent="0.25">
      <c r="A47" t="s">
        <v>143</v>
      </c>
      <c r="B47" t="s">
        <v>144</v>
      </c>
      <c r="C47" s="33">
        <v>31572.706941367462</v>
      </c>
      <c r="D47" s="33">
        <v>2770.6526367170754</v>
      </c>
      <c r="E47" s="33">
        <v>2770.6526367170754</v>
      </c>
      <c r="F47" s="33">
        <v>2770.6526367170754</v>
      </c>
      <c r="G47" s="33">
        <v>124915.55518646562</v>
      </c>
      <c r="H47" s="33">
        <v>124915.55518646562</v>
      </c>
      <c r="I47" s="33">
        <v>124915.55518646562</v>
      </c>
      <c r="J47" s="33"/>
      <c r="K47" s="33"/>
      <c r="L47" t="s">
        <v>87</v>
      </c>
      <c r="M47" t="s">
        <v>96</v>
      </c>
    </row>
    <row r="48" spans="1:17" x14ac:dyDescent="0.25">
      <c r="A48" t="s">
        <v>145</v>
      </c>
      <c r="B48" t="s">
        <v>146</v>
      </c>
      <c r="C48" s="33">
        <v>-54231.313943146335</v>
      </c>
      <c r="D48" s="33">
        <v>-48263.404966896342</v>
      </c>
      <c r="E48" s="33">
        <v>-48263.404966896342</v>
      </c>
      <c r="F48" s="33">
        <v>-48263.404966896342</v>
      </c>
      <c r="G48" s="33">
        <v>-8084.9895432602334</v>
      </c>
      <c r="H48" s="33">
        <v>-8084.9895432602334</v>
      </c>
      <c r="I48" s="33">
        <v>-8084.9895432602334</v>
      </c>
      <c r="J48" s="33"/>
      <c r="K48" s="33"/>
      <c r="L48" t="s">
        <v>87</v>
      </c>
      <c r="M48" t="s">
        <v>96</v>
      </c>
    </row>
    <row r="49" spans="1:13" x14ac:dyDescent="0.25">
      <c r="A49" t="s">
        <v>147</v>
      </c>
      <c r="B49" t="s">
        <v>148</v>
      </c>
      <c r="C49" s="33"/>
      <c r="D49" s="33"/>
      <c r="E49" s="33"/>
      <c r="F49" s="33"/>
      <c r="G49" s="33">
        <v>0</v>
      </c>
      <c r="H49" s="33">
        <v>0</v>
      </c>
      <c r="I49" s="33">
        <v>0</v>
      </c>
      <c r="J49" s="33"/>
      <c r="K49" s="33"/>
      <c r="L49" t="s">
        <v>71</v>
      </c>
      <c r="M49" t="s">
        <v>96</v>
      </c>
    </row>
    <row r="50" spans="1:13" x14ac:dyDescent="0.25">
      <c r="A50" s="38" t="s">
        <v>149</v>
      </c>
      <c r="B50" s="38"/>
      <c r="C50" s="39">
        <v>11713.930699414259</v>
      </c>
      <c r="D50" s="39">
        <v>8579.0861351674539</v>
      </c>
      <c r="E50" s="39">
        <v>10175.12666341496</v>
      </c>
      <c r="F50" s="39">
        <v>10552.520071219906</v>
      </c>
      <c r="G50" s="39">
        <v>8380.0430163000547</v>
      </c>
      <c r="H50" s="39">
        <v>9117.9449099718386</v>
      </c>
      <c r="I50" s="39">
        <v>9305.2651180610246</v>
      </c>
      <c r="J50" s="33"/>
      <c r="K50" s="33"/>
      <c r="L50" t="s">
        <v>87</v>
      </c>
      <c r="M50" t="s">
        <v>96</v>
      </c>
    </row>
    <row r="51" spans="1:13" x14ac:dyDescent="0.25">
      <c r="A51" s="24" t="s">
        <v>150</v>
      </c>
      <c r="C51" s="40">
        <f t="shared" ref="C51:H51" si="1">SUM(C9:C50)</f>
        <v>4205025.9157814104</v>
      </c>
      <c r="D51" s="40">
        <f t="shared" si="1"/>
        <v>3870986.5040699965</v>
      </c>
      <c r="E51" s="40">
        <f t="shared" si="1"/>
        <v>3949304.4700313071</v>
      </c>
      <c r="F51" s="40">
        <f t="shared" si="1"/>
        <v>3977993.9605500516</v>
      </c>
      <c r="G51" s="40">
        <f t="shared" si="1"/>
        <v>4831952.1012226837</v>
      </c>
      <c r="H51" s="40">
        <f t="shared" si="1"/>
        <v>4957557.5151097318</v>
      </c>
      <c r="I51" s="40">
        <f t="shared" ref="I51" si="2">SUM(I9:I50)</f>
        <v>5058996.5088327387</v>
      </c>
      <c r="J51" s="40"/>
      <c r="K51" s="40"/>
    </row>
    <row r="53" spans="1:13" ht="15" customHeight="1" x14ac:dyDescent="0.25">
      <c r="A53" s="24" t="s">
        <v>151</v>
      </c>
    </row>
    <row r="54" spans="1:13" x14ac:dyDescent="0.25">
      <c r="A54" t="s">
        <v>152</v>
      </c>
      <c r="B54" s="8" t="s">
        <v>153</v>
      </c>
      <c r="C54" s="33">
        <v>-244609.42805415523</v>
      </c>
      <c r="D54" s="33">
        <v>-270504.88757193903</v>
      </c>
      <c r="E54" s="33">
        <v>-270504.88757193903</v>
      </c>
      <c r="F54" s="33">
        <v>-270504.88757193903</v>
      </c>
      <c r="G54" s="33">
        <v>-440353.59633336781</v>
      </c>
      <c r="H54" s="33">
        <v>-440353.59633336781</v>
      </c>
      <c r="I54" s="33">
        <v>-440353.59633336781</v>
      </c>
      <c r="K54" s="33"/>
      <c r="L54" t="s">
        <v>154</v>
      </c>
      <c r="M54" t="str">
        <f>IF(RIGHT(A54,1)="*","Y","N")</f>
        <v>N</v>
      </c>
    </row>
    <row r="55" spans="1:13" x14ac:dyDescent="0.25">
      <c r="A55" t="s">
        <v>155</v>
      </c>
      <c r="B55" s="8" t="s">
        <v>156</v>
      </c>
      <c r="C55" s="33">
        <v>13767.054319131103</v>
      </c>
      <c r="D55" s="33">
        <v>11012.448807410014</v>
      </c>
      <c r="E55" s="33">
        <v>11012.448807410014</v>
      </c>
      <c r="F55" s="33">
        <v>11012.448807410014</v>
      </c>
      <c r="G55" s="33">
        <v>34508.689991834486</v>
      </c>
      <c r="H55" s="33">
        <v>34508.689991834486</v>
      </c>
      <c r="I55" s="33">
        <v>34508.689991834486</v>
      </c>
      <c r="J55" s="33"/>
      <c r="K55" s="33"/>
      <c r="L55" t="s">
        <v>157</v>
      </c>
      <c r="M55" t="str">
        <f t="shared" ref="M55:M76" si="3">IF(RIGHT(A55,1)="*","Y","N")</f>
        <v>N</v>
      </c>
    </row>
    <row r="56" spans="1:13" x14ac:dyDescent="0.25">
      <c r="A56" t="s">
        <v>158</v>
      </c>
      <c r="B56" s="8" t="s">
        <v>156</v>
      </c>
      <c r="C56" s="33">
        <v>349212.2942070404</v>
      </c>
      <c r="D56" s="33">
        <v>382062.7849567206</v>
      </c>
      <c r="E56" s="33">
        <v>382062.7849567206</v>
      </c>
      <c r="F56" s="33">
        <v>382062.7849567206</v>
      </c>
      <c r="G56" s="33">
        <v>577963.29321330949</v>
      </c>
      <c r="H56" s="33">
        <v>577963.29321330949</v>
      </c>
      <c r="I56" s="33">
        <v>577963.29321330949</v>
      </c>
      <c r="J56" s="33"/>
      <c r="K56" s="33"/>
      <c r="L56" t="s">
        <v>159</v>
      </c>
      <c r="M56" t="str">
        <f t="shared" si="3"/>
        <v>N</v>
      </c>
    </row>
    <row r="57" spans="1:13" x14ac:dyDescent="0.25">
      <c r="A57" t="s">
        <v>160</v>
      </c>
      <c r="B57" s="8" t="s">
        <v>161</v>
      </c>
      <c r="C57" s="33">
        <v>29099.919729310539</v>
      </c>
      <c r="D57" s="33">
        <v>15129.806556866419</v>
      </c>
      <c r="E57" s="33">
        <v>15129.806556866419</v>
      </c>
      <c r="F57" s="33">
        <v>15129.806556866419</v>
      </c>
      <c r="G57" s="33">
        <v>5043.2504214359642</v>
      </c>
      <c r="H57" s="33">
        <v>5043.2504214359642</v>
      </c>
      <c r="I57" s="33">
        <v>5043.2504214359642</v>
      </c>
      <c r="J57" s="33"/>
      <c r="K57" s="33"/>
      <c r="L57" t="s">
        <v>162</v>
      </c>
      <c r="M57" t="str">
        <f t="shared" si="3"/>
        <v>N</v>
      </c>
    </row>
    <row r="58" spans="1:13" x14ac:dyDescent="0.25">
      <c r="A58" t="s">
        <v>163</v>
      </c>
      <c r="B58" s="8" t="s">
        <v>164</v>
      </c>
      <c r="C58" s="33">
        <v>12990.138000000001</v>
      </c>
      <c r="D58" s="33">
        <v>12990.138000000001</v>
      </c>
      <c r="E58" s="33">
        <v>12990.138000000001</v>
      </c>
      <c r="F58" s="33">
        <v>12990.138000000001</v>
      </c>
      <c r="G58" s="33">
        <v>12990.138000000001</v>
      </c>
      <c r="H58" s="33">
        <v>12990.138000000001</v>
      </c>
      <c r="I58" s="33">
        <v>12990.138000000001</v>
      </c>
      <c r="K58" s="33"/>
      <c r="L58" t="s">
        <v>165</v>
      </c>
      <c r="M58" t="str">
        <f t="shared" si="3"/>
        <v>N</v>
      </c>
    </row>
    <row r="59" spans="1:13" x14ac:dyDescent="0.25">
      <c r="A59" t="s">
        <v>166</v>
      </c>
      <c r="B59" s="8" t="s">
        <v>167</v>
      </c>
      <c r="C59" s="33">
        <v>22408.81045375</v>
      </c>
      <c r="D59" s="33">
        <v>25482.283643750001</v>
      </c>
      <c r="E59" s="33">
        <v>25482.283643750001</v>
      </c>
      <c r="F59" s="33">
        <v>25482.283643750001</v>
      </c>
      <c r="G59" s="33">
        <v>19247.35697375</v>
      </c>
      <c r="H59" s="33">
        <v>19247.35697375</v>
      </c>
      <c r="I59" s="33">
        <v>19247.35697375</v>
      </c>
      <c r="J59" s="33"/>
      <c r="K59" s="33"/>
      <c r="L59" t="s">
        <v>168</v>
      </c>
      <c r="M59" t="str">
        <f>IF(RIGHT(A59,1)="*","Y","N")</f>
        <v>N</v>
      </c>
    </row>
    <row r="60" spans="1:13" x14ac:dyDescent="0.25">
      <c r="A60" t="s">
        <v>169</v>
      </c>
      <c r="B60" s="8" t="s">
        <v>170</v>
      </c>
      <c r="C60" s="33">
        <v>4875.35149</v>
      </c>
      <c r="D60" s="33">
        <v>217.05793999999992</v>
      </c>
      <c r="E60" s="33">
        <v>217.05793999999992</v>
      </c>
      <c r="F60" s="33">
        <v>217.05793999999992</v>
      </c>
      <c r="G60" s="33">
        <v>-175.84147000000002</v>
      </c>
      <c r="H60" s="33">
        <v>-175.84147000000002</v>
      </c>
      <c r="I60" s="33">
        <v>-175.84147000000002</v>
      </c>
      <c r="J60" s="33"/>
      <c r="K60" s="33"/>
      <c r="L60" t="s">
        <v>171</v>
      </c>
      <c r="M60" t="str">
        <f t="shared" ref="M60:M61" si="4">IF(RIGHT(A60,1)="*","Y","N")</f>
        <v>N</v>
      </c>
    </row>
    <row r="61" spans="1:13" x14ac:dyDescent="0.25">
      <c r="A61" t="s">
        <v>172</v>
      </c>
      <c r="B61" s="8" t="s">
        <v>173</v>
      </c>
      <c r="C61" s="33">
        <v>61665.978569999992</v>
      </c>
      <c r="D61" s="33">
        <v>83628.680440000011</v>
      </c>
      <c r="E61" s="33">
        <v>83628.680440000011</v>
      </c>
      <c r="F61" s="33">
        <v>83628.680440000011</v>
      </c>
      <c r="G61" s="33">
        <v>102550.53890808875</v>
      </c>
      <c r="H61" s="33">
        <v>102550.53890808875</v>
      </c>
      <c r="I61" s="33">
        <v>102550.53890808875</v>
      </c>
      <c r="J61" s="33"/>
      <c r="K61" s="33"/>
      <c r="L61" t="s">
        <v>171</v>
      </c>
      <c r="M61" t="str">
        <f t="shared" si="4"/>
        <v>N</v>
      </c>
    </row>
    <row r="62" spans="1:13" x14ac:dyDescent="0.25">
      <c r="A62" t="s">
        <v>174</v>
      </c>
      <c r="B62" s="8" t="s">
        <v>175</v>
      </c>
      <c r="C62" s="33">
        <v>71796.672000000006</v>
      </c>
      <c r="D62" s="33">
        <v>80948.739669999995</v>
      </c>
      <c r="E62" s="33">
        <v>80948.739669999995</v>
      </c>
      <c r="F62" s="33">
        <v>80948.739669999995</v>
      </c>
      <c r="G62" s="33">
        <v>80725.879000000001</v>
      </c>
      <c r="H62" s="33">
        <v>80725.879000000001</v>
      </c>
      <c r="I62" s="33">
        <v>80725.879000000001</v>
      </c>
      <c r="J62" s="33"/>
      <c r="K62" s="33"/>
      <c r="L62" t="s">
        <v>176</v>
      </c>
      <c r="M62" t="str">
        <f t="shared" si="3"/>
        <v>N</v>
      </c>
    </row>
    <row r="63" spans="1:13" x14ac:dyDescent="0.25">
      <c r="A63" t="s">
        <v>177</v>
      </c>
      <c r="B63" s="8" t="s">
        <v>178</v>
      </c>
      <c r="C63" s="33">
        <v>10444.979380000001</v>
      </c>
      <c r="D63" s="33">
        <v>10386.02</v>
      </c>
      <c r="E63" s="33">
        <v>10386.02</v>
      </c>
      <c r="F63" s="33">
        <v>10386.02</v>
      </c>
      <c r="G63" s="33">
        <v>10494.406999999999</v>
      </c>
      <c r="H63" s="33">
        <v>10494.406999999999</v>
      </c>
      <c r="I63" s="33">
        <v>10494.406999999999</v>
      </c>
      <c r="J63" s="33"/>
      <c r="K63" s="33"/>
      <c r="L63" t="s">
        <v>157</v>
      </c>
      <c r="M63" t="str">
        <f t="shared" si="3"/>
        <v>N</v>
      </c>
    </row>
    <row r="64" spans="1:13" x14ac:dyDescent="0.25">
      <c r="A64" t="s">
        <v>179</v>
      </c>
      <c r="B64" s="8" t="s">
        <v>175</v>
      </c>
      <c r="C64" s="33">
        <v>2752</v>
      </c>
      <c r="D64" s="33">
        <v>2792.32</v>
      </c>
      <c r="E64" s="33">
        <v>2792.32</v>
      </c>
      <c r="F64" s="33">
        <v>2792.32</v>
      </c>
      <c r="G64" s="33">
        <v>2814.12</v>
      </c>
      <c r="H64" s="33">
        <v>2814.12</v>
      </c>
      <c r="I64" s="33">
        <v>2814.12</v>
      </c>
      <c r="J64" s="33"/>
      <c r="K64" s="33"/>
      <c r="L64" t="s">
        <v>180</v>
      </c>
      <c r="M64" t="str">
        <f t="shared" si="3"/>
        <v>N</v>
      </c>
    </row>
    <row r="65" spans="1:13" x14ac:dyDescent="0.25">
      <c r="A65" t="s">
        <v>181</v>
      </c>
      <c r="B65" s="8" t="s">
        <v>178</v>
      </c>
      <c r="C65" s="33"/>
      <c r="D65" s="33"/>
      <c r="E65" s="33"/>
      <c r="F65" s="33"/>
      <c r="G65" s="33"/>
      <c r="H65" s="33"/>
      <c r="I65" s="33"/>
      <c r="J65" s="33"/>
      <c r="K65" s="33"/>
      <c r="L65" t="s">
        <v>182</v>
      </c>
      <c r="M65" t="str">
        <f t="shared" si="3"/>
        <v>N</v>
      </c>
    </row>
    <row r="66" spans="1:13" x14ac:dyDescent="0.25">
      <c r="A66" t="s">
        <v>183</v>
      </c>
      <c r="B66" s="8" t="s">
        <v>178</v>
      </c>
      <c r="C66" s="33">
        <v>476.98739</v>
      </c>
      <c r="D66" s="33">
        <v>449.62799999999999</v>
      </c>
      <c r="E66" s="33">
        <v>449.62799999999999</v>
      </c>
      <c r="F66" s="33">
        <v>449.62799999999999</v>
      </c>
      <c r="G66" s="33">
        <v>417.15199999999999</v>
      </c>
      <c r="H66" s="33">
        <v>417.15199999999999</v>
      </c>
      <c r="I66" s="33">
        <v>417.15199999999999</v>
      </c>
      <c r="J66" s="33"/>
      <c r="K66" s="33"/>
      <c r="L66" t="s">
        <v>157</v>
      </c>
      <c r="M66" t="str">
        <f t="shared" si="3"/>
        <v>N</v>
      </c>
    </row>
    <row r="67" spans="1:13" x14ac:dyDescent="0.25">
      <c r="A67" t="s">
        <v>184</v>
      </c>
      <c r="B67" s="8" t="s">
        <v>185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/>
      <c r="K67" s="33"/>
      <c r="L67" t="s">
        <v>87</v>
      </c>
      <c r="M67" t="str">
        <f t="shared" si="3"/>
        <v>N</v>
      </c>
    </row>
    <row r="68" spans="1:13" x14ac:dyDescent="0.25">
      <c r="A68" t="s">
        <v>186</v>
      </c>
      <c r="B68" s="8" t="s">
        <v>170</v>
      </c>
      <c r="C68" s="33">
        <v>-18257.900698703001</v>
      </c>
      <c r="D68" s="33">
        <v>976.02455970028814</v>
      </c>
      <c r="E68" s="33">
        <v>976.02455970028814</v>
      </c>
      <c r="F68" s="33">
        <v>976.02455970028814</v>
      </c>
      <c r="G68" s="33">
        <v>2097.3290952967154</v>
      </c>
      <c r="H68" s="33">
        <v>2097.3290952967154</v>
      </c>
      <c r="I68" s="33">
        <v>2097.3290952967154</v>
      </c>
      <c r="J68" s="33"/>
      <c r="K68" s="33"/>
      <c r="L68" t="s">
        <v>171</v>
      </c>
      <c r="M68" t="s">
        <v>96</v>
      </c>
    </row>
    <row r="69" spans="1:13" x14ac:dyDescent="0.25">
      <c r="A69" s="13" t="s">
        <v>187</v>
      </c>
      <c r="B69" s="8" t="s">
        <v>188</v>
      </c>
      <c r="C69" s="33">
        <v>22005.423606597567</v>
      </c>
      <c r="D69" s="33">
        <v>2982.7240323358783</v>
      </c>
      <c r="E69" s="33">
        <v>2982.7240323358783</v>
      </c>
      <c r="F69" s="33">
        <v>2982.7240323358783</v>
      </c>
      <c r="G69" s="33">
        <v>-10057.287528699271</v>
      </c>
      <c r="H69" s="33">
        <v>-10057.287528699271</v>
      </c>
      <c r="I69" s="33">
        <v>-10057.287528699271</v>
      </c>
      <c r="J69" s="33"/>
      <c r="K69" s="33"/>
      <c r="L69" t="str">
        <f>L62</f>
        <v>Direct Allocation Method 100% Residential</v>
      </c>
      <c r="M69" t="s">
        <v>96</v>
      </c>
    </row>
    <row r="70" spans="1:13" x14ac:dyDescent="0.25">
      <c r="A70" s="8" t="s">
        <v>189</v>
      </c>
      <c r="B70" s="8" t="s">
        <v>190</v>
      </c>
      <c r="C70" s="33">
        <v>531.87841610309442</v>
      </c>
      <c r="D70" s="33">
        <v>1011.9247304644641</v>
      </c>
      <c r="E70" s="33">
        <v>1011.9247304644641</v>
      </c>
      <c r="F70" s="33">
        <v>1011.9247304644641</v>
      </c>
      <c r="G70" s="33">
        <v>164.26248558167492</v>
      </c>
      <c r="H70" s="33">
        <v>164.26248558167492</v>
      </c>
      <c r="I70" s="33">
        <v>164.26248558167492</v>
      </c>
      <c r="J70" s="33"/>
      <c r="K70" s="33"/>
      <c r="L70" t="s">
        <v>87</v>
      </c>
      <c r="M70" t="s">
        <v>96</v>
      </c>
    </row>
    <row r="71" spans="1:13" x14ac:dyDescent="0.25">
      <c r="A71" s="8" t="s">
        <v>191</v>
      </c>
      <c r="B71" s="8" t="s">
        <v>192</v>
      </c>
      <c r="C71" s="33">
        <v>-10350.207474368595</v>
      </c>
      <c r="D71" s="33">
        <v>22718.751541747653</v>
      </c>
      <c r="E71" s="33">
        <v>22718.751541747653</v>
      </c>
      <c r="F71" s="33">
        <v>22718.751541747653</v>
      </c>
      <c r="G71" s="33">
        <v>30973.075460031385</v>
      </c>
      <c r="H71" s="33">
        <v>30973.075460031385</v>
      </c>
      <c r="I71" s="33">
        <v>30973.075460031385</v>
      </c>
      <c r="J71" s="33"/>
      <c r="K71" s="33"/>
      <c r="L71" t="s">
        <v>182</v>
      </c>
      <c r="M71" t="s">
        <v>96</v>
      </c>
    </row>
    <row r="72" spans="1:13" x14ac:dyDescent="0.25">
      <c r="A72" s="8" t="s">
        <v>193</v>
      </c>
      <c r="B72" s="8" t="s">
        <v>194</v>
      </c>
      <c r="C72" s="33">
        <v>285973.00519244786</v>
      </c>
      <c r="D72" s="33">
        <v>271723.21125443745</v>
      </c>
      <c r="E72" s="33">
        <v>271723.21125443745</v>
      </c>
      <c r="F72" s="33">
        <v>271723.21125443745</v>
      </c>
      <c r="G72" s="33">
        <v>273072.89975669771</v>
      </c>
      <c r="H72" s="33">
        <v>273072.89975669771</v>
      </c>
      <c r="I72" s="33">
        <v>273072.89975669771</v>
      </c>
      <c r="J72" s="33"/>
      <c r="K72" s="33"/>
      <c r="L72" t="s">
        <v>195</v>
      </c>
      <c r="M72" t="str">
        <f>IF(RIGHT(A72,1)="*","Y","N")</f>
        <v>N</v>
      </c>
    </row>
    <row r="73" spans="1:13" ht="15" customHeight="1" x14ac:dyDescent="0.25">
      <c r="A73" s="8" t="s">
        <v>196</v>
      </c>
      <c r="B73" s="8" t="s">
        <v>197</v>
      </c>
      <c r="C73" s="33">
        <v>761510.43705686647</v>
      </c>
      <c r="D73" s="33">
        <v>1046694.0909605873</v>
      </c>
      <c r="E73" s="33">
        <v>1046694.0909605873</v>
      </c>
      <c r="F73" s="33">
        <v>1046694.0909605873</v>
      </c>
      <c r="G73" s="33">
        <v>643838.64818565303</v>
      </c>
      <c r="H73" s="33">
        <v>643838.64818565291</v>
      </c>
      <c r="I73" s="33">
        <v>643838.64818565291</v>
      </c>
      <c r="J73" s="33"/>
      <c r="K73" s="33"/>
      <c r="L73" t="s">
        <v>77</v>
      </c>
      <c r="M73" t="str">
        <f t="shared" si="3"/>
        <v>N</v>
      </c>
    </row>
    <row r="74" spans="1:13" x14ac:dyDescent="0.25">
      <c r="A74" s="8" t="s">
        <v>198</v>
      </c>
      <c r="B74" s="8" t="s">
        <v>199</v>
      </c>
      <c r="C74" s="33">
        <v>54744.850726632299</v>
      </c>
      <c r="D74" s="33">
        <v>74376.870726632304</v>
      </c>
      <c r="E74" s="33">
        <v>74376.870726632304</v>
      </c>
      <c r="F74" s="33">
        <v>74376.870726632304</v>
      </c>
      <c r="G74" s="33">
        <v>82215.4535207843</v>
      </c>
      <c r="H74" s="33">
        <v>82215.4535207843</v>
      </c>
      <c r="I74" s="33">
        <v>82215.4535207843</v>
      </c>
      <c r="J74" s="33"/>
      <c r="K74" s="33"/>
      <c r="L74" t="s">
        <v>200</v>
      </c>
      <c r="M74" t="str">
        <f t="shared" si="3"/>
        <v>N</v>
      </c>
    </row>
    <row r="75" spans="1:13" x14ac:dyDescent="0.25">
      <c r="A75" s="8" t="s">
        <v>201</v>
      </c>
      <c r="B75" s="8" t="s">
        <v>202</v>
      </c>
      <c r="C75" s="33">
        <v>5332.41159785332</v>
      </c>
      <c r="D75" s="33">
        <v>5332.41159785332</v>
      </c>
      <c r="E75" s="33">
        <v>5332.41159785332</v>
      </c>
      <c r="F75" s="33">
        <v>5332.41159785332</v>
      </c>
      <c r="G75" s="33">
        <v>5332.41159785332</v>
      </c>
      <c r="H75" s="33">
        <v>5332.41159785332</v>
      </c>
      <c r="I75" s="33">
        <v>5332.41159785332</v>
      </c>
      <c r="J75" s="33"/>
      <c r="K75" s="33"/>
      <c r="L75" s="41" t="s">
        <v>203</v>
      </c>
      <c r="M75" t="str">
        <f t="shared" si="3"/>
        <v>N</v>
      </c>
    </row>
    <row r="76" spans="1:13" x14ac:dyDescent="0.25">
      <c r="A76" s="8" t="s">
        <v>204</v>
      </c>
      <c r="B76" s="8" t="str">
        <f>B75</f>
        <v>GCAP D.19-10-036</v>
      </c>
      <c r="C76" s="33">
        <v>-5332.41159785332</v>
      </c>
      <c r="D76" s="33">
        <v>-5332.41159785332</v>
      </c>
      <c r="E76" s="33">
        <v>-5332.41159785332</v>
      </c>
      <c r="F76" s="33">
        <v>-5332.41159785332</v>
      </c>
      <c r="G76" s="33">
        <f>-G75</f>
        <v>-5332.41159785332</v>
      </c>
      <c r="H76" s="33">
        <f>-H75</f>
        <v>-5332.41159785332</v>
      </c>
      <c r="I76" s="33">
        <f>-I75</f>
        <v>-5332.41159785332</v>
      </c>
      <c r="J76" s="33"/>
      <c r="K76" s="33"/>
      <c r="L76" s="41" t="s">
        <v>203</v>
      </c>
      <c r="M76" t="str">
        <f t="shared" si="3"/>
        <v>N</v>
      </c>
    </row>
    <row r="77" spans="1:13" x14ac:dyDescent="0.25">
      <c r="A77" s="42"/>
      <c r="B77" s="42"/>
      <c r="C77" s="39"/>
      <c r="D77" s="39"/>
      <c r="E77" s="39"/>
      <c r="F77" s="39"/>
      <c r="G77" s="39"/>
      <c r="H77" s="39"/>
      <c r="I77" s="39"/>
      <c r="J77" s="39"/>
      <c r="K77" s="39"/>
    </row>
    <row r="78" spans="1:13" x14ac:dyDescent="0.25">
      <c r="A78" s="24" t="s">
        <v>205</v>
      </c>
      <c r="C78" s="40">
        <f t="shared" ref="C78:H78" si="5">SUM(C54:C77)</f>
        <v>1431038.2443106526</v>
      </c>
      <c r="D78" s="40">
        <f t="shared" si="5"/>
        <v>1775078.6182487132</v>
      </c>
      <c r="E78" s="40">
        <f t="shared" si="5"/>
        <v>1775078.6182487132</v>
      </c>
      <c r="F78" s="40">
        <f t="shared" si="5"/>
        <v>1775078.6182487132</v>
      </c>
      <c r="G78" s="40">
        <f t="shared" si="5"/>
        <v>1428529.7686803967</v>
      </c>
      <c r="H78" s="40">
        <f t="shared" si="5"/>
        <v>1428529.7686803965</v>
      </c>
      <c r="I78" s="40">
        <f t="shared" ref="I78" si="6">SUM(I54:I77)</f>
        <v>1428529.7686803965</v>
      </c>
      <c r="J78" s="40"/>
      <c r="K78" s="40"/>
    </row>
    <row r="79" spans="1:13" x14ac:dyDescent="0.25">
      <c r="J79" s="33"/>
      <c r="K79" s="33"/>
    </row>
    <row r="81" spans="1:11" ht="15.75" thickBot="1" x14ac:dyDescent="0.3">
      <c r="A81" s="24" t="s">
        <v>206</v>
      </c>
      <c r="C81" s="43">
        <f t="shared" ref="C81:I81" si="7">C51+C78</f>
        <v>5636064.1600920632</v>
      </c>
      <c r="D81" s="43">
        <f t="shared" si="7"/>
        <v>5646065.1223187093</v>
      </c>
      <c r="E81" s="43">
        <f t="shared" si="7"/>
        <v>5724383.0882800203</v>
      </c>
      <c r="F81" s="43">
        <f t="shared" si="7"/>
        <v>5753072.5787987653</v>
      </c>
      <c r="G81" s="43">
        <f t="shared" si="7"/>
        <v>6260481.8699030802</v>
      </c>
      <c r="H81" s="43">
        <f t="shared" si="7"/>
        <v>6386087.2837901283</v>
      </c>
      <c r="I81" s="43">
        <f t="shared" si="7"/>
        <v>6487526.2775131352</v>
      </c>
      <c r="J81" s="43"/>
      <c r="K81" s="43"/>
    </row>
    <row r="82" spans="1:11" ht="15.75" thickTop="1" x14ac:dyDescent="0.25">
      <c r="E82" s="40"/>
      <c r="G82" s="40"/>
      <c r="H82" s="40"/>
      <c r="I82" s="33"/>
      <c r="J82" s="33"/>
      <c r="K82" s="33"/>
    </row>
    <row r="83" spans="1:11" x14ac:dyDescent="0.25">
      <c r="C83" s="40"/>
      <c r="D83" s="40"/>
      <c r="E83" s="40"/>
      <c r="F83" s="40"/>
      <c r="G83" s="40"/>
      <c r="J83" s="44"/>
      <c r="K83" s="44"/>
    </row>
    <row r="84" spans="1:11" x14ac:dyDescent="0.25">
      <c r="A84" t="s">
        <v>207</v>
      </c>
      <c r="E84" s="45"/>
      <c r="G84" s="45"/>
      <c r="H84" s="33"/>
    </row>
    <row r="85" spans="1:11" x14ac:dyDescent="0.25">
      <c r="E85" s="33"/>
      <c r="G85" s="33"/>
    </row>
    <row r="89" spans="1:11" x14ac:dyDescent="0.25">
      <c r="B89" s="46"/>
      <c r="H89" s="45"/>
    </row>
    <row r="90" spans="1:11" x14ac:dyDescent="0.25">
      <c r="H90" s="45"/>
    </row>
    <row r="91" spans="1:11" x14ac:dyDescent="0.25">
      <c r="H91" s="45"/>
    </row>
    <row r="92" spans="1:11" x14ac:dyDescent="0.25">
      <c r="H92" s="45"/>
    </row>
    <row r="93" spans="1:11" x14ac:dyDescent="0.25">
      <c r="H93" s="45"/>
    </row>
    <row r="94" spans="1:11" x14ac:dyDescent="0.25">
      <c r="H94" s="45"/>
    </row>
    <row r="96" spans="1:11" x14ac:dyDescent="0.25">
      <c r="H96" s="45"/>
    </row>
  </sheetData>
  <pageMargins left="0.7" right="0.7" top="0.75" bottom="0.75" header="0.3" footer="0.3"/>
  <pageSetup paperSize="5" scale="37" orientation="landscape" r:id="rId1"/>
  <headerFooter>
    <oddFooter xml:space="preserve">&amp;C&amp;1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6BC6-98AC-4B90-B640-F1D979269BDB}">
  <sheetPr codeName="Sheet3"/>
  <dimension ref="A2:Z128"/>
  <sheetViews>
    <sheetView topLeftCell="A37" zoomScaleNormal="100" workbookViewId="0">
      <selection activeCell="C137" sqref="C137"/>
    </sheetView>
  </sheetViews>
  <sheetFormatPr defaultColWidth="8.7109375" defaultRowHeight="15" x14ac:dyDescent="0.25"/>
  <cols>
    <col min="1" max="1" width="66" style="10" customWidth="1"/>
    <col min="2" max="2" width="17.42578125" style="10" customWidth="1"/>
    <col min="3" max="3" width="46.85546875" style="10" customWidth="1"/>
    <col min="4" max="4" width="14.85546875" style="10" bestFit="1" customWidth="1"/>
    <col min="5" max="5" width="48.85546875" style="10" customWidth="1"/>
    <col min="6" max="6" width="49.85546875" style="10" customWidth="1"/>
    <col min="7" max="7" width="15.42578125" style="10" bestFit="1" customWidth="1"/>
    <col min="8" max="9" width="15.7109375" style="10" bestFit="1" customWidth="1"/>
    <col min="10" max="11" width="15.42578125" style="10" bestFit="1" customWidth="1"/>
    <col min="12" max="12" width="15.42578125" style="56" customWidth="1"/>
    <col min="13" max="13" width="14.28515625" style="10" bestFit="1" customWidth="1"/>
    <col min="14" max="14" width="15" style="10" bestFit="1" customWidth="1"/>
    <col min="15" max="15" width="13.85546875" style="10" bestFit="1" customWidth="1"/>
    <col min="16" max="16" width="13.7109375" style="10" bestFit="1" customWidth="1"/>
    <col min="17" max="17" width="13" style="10" bestFit="1" customWidth="1"/>
    <col min="18" max="18" width="10.42578125" style="10" customWidth="1"/>
    <col min="19" max="19" width="8.7109375" style="10"/>
    <col min="20" max="20" width="48.28515625" style="10" bestFit="1" customWidth="1"/>
    <col min="21" max="21" width="18.85546875" style="10" bestFit="1" customWidth="1"/>
    <col min="22" max="22" width="14.7109375" style="10" customWidth="1"/>
    <col min="23" max="23" width="13.85546875" style="10" customWidth="1"/>
    <col min="24" max="24" width="13.7109375" style="10" customWidth="1"/>
    <col min="25" max="25" width="13.85546875" style="10" customWidth="1"/>
    <col min="26" max="26" width="11.5703125" style="10" bestFit="1" customWidth="1"/>
    <col min="27" max="16384" width="8.7109375" style="10"/>
  </cols>
  <sheetData>
    <row r="2" spans="1:26" x14ac:dyDescent="0.25">
      <c r="A2" s="10" t="str">
        <f>'Authorized Rev Req'!A2</f>
        <v>Annual Period 2024</v>
      </c>
      <c r="B2" s="55"/>
    </row>
    <row r="3" spans="1:26" x14ac:dyDescent="0.25">
      <c r="A3" s="10" t="str">
        <f>'Authorized Rev Req'!A3</f>
        <v>Reporting Date: Q2 2024</v>
      </c>
      <c r="B3" s="55"/>
    </row>
    <row r="4" spans="1:26" x14ac:dyDescent="0.25">
      <c r="B4" s="55"/>
    </row>
    <row r="5" spans="1:26" x14ac:dyDescent="0.25">
      <c r="A5" s="57" t="s">
        <v>208</v>
      </c>
      <c r="B5" s="58">
        <f>'Authorized Rev Req'!I81</f>
        <v>6487526.2775131352</v>
      </c>
      <c r="G5" s="59"/>
    </row>
    <row r="6" spans="1:26" x14ac:dyDescent="0.25">
      <c r="A6" s="57" t="s">
        <v>209</v>
      </c>
      <c r="B6" s="60" t="str">
        <f>'Authorized Rev Req'!I5</f>
        <v>April 1, 2024</v>
      </c>
    </row>
    <row r="7" spans="1:26" ht="32.25" customHeight="1" x14ac:dyDescent="0.25">
      <c r="A7" s="85" t="s">
        <v>210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1:26" ht="71.25" customHeight="1" x14ac:dyDescent="0.25">
      <c r="A8" s="61" t="s">
        <v>63</v>
      </c>
      <c r="B8" s="61" t="s">
        <v>211</v>
      </c>
      <c r="C8" s="62" t="s">
        <v>64</v>
      </c>
      <c r="D8" s="62" t="s">
        <v>212</v>
      </c>
      <c r="E8" s="62" t="s">
        <v>213</v>
      </c>
      <c r="F8" s="62" t="s">
        <v>214</v>
      </c>
      <c r="G8" s="84" t="s">
        <v>215</v>
      </c>
      <c r="H8" s="84"/>
      <c r="I8" s="84"/>
      <c r="J8" s="84"/>
      <c r="K8" s="84"/>
      <c r="L8" s="62" t="s">
        <v>216</v>
      </c>
      <c r="T8" s="57" t="s">
        <v>217</v>
      </c>
    </row>
    <row r="9" spans="1:26" x14ac:dyDescent="0.25">
      <c r="A9" s="57" t="s">
        <v>68</v>
      </c>
      <c r="G9" s="10">
        <v>2023</v>
      </c>
      <c r="H9" s="10">
        <v>2024</v>
      </c>
      <c r="I9" s="10">
        <v>2025</v>
      </c>
      <c r="J9" s="10">
        <v>2026</v>
      </c>
      <c r="K9" s="10">
        <v>2027</v>
      </c>
      <c r="U9" s="63">
        <v>2023</v>
      </c>
      <c r="V9" s="63">
        <v>2024</v>
      </c>
      <c r="W9" s="63">
        <v>2025</v>
      </c>
      <c r="X9" s="63">
        <v>2026</v>
      </c>
      <c r="Y9" s="63">
        <v>2027</v>
      </c>
    </row>
    <row r="10" spans="1:26" x14ac:dyDescent="0.25">
      <c r="A10" s="10" t="str">
        <f>'Authorized Rev Req'!A9</f>
        <v>General Rate Case</v>
      </c>
      <c r="C10" s="10" t="str">
        <f>'Authorized Rev Req'!B9</f>
        <v>D. 23-11-069</v>
      </c>
      <c r="D10" s="64">
        <f>'Authorized Rev Req'!I9</f>
        <v>2695191.9553036438</v>
      </c>
      <c r="E10" s="10" t="str">
        <f>'Authorized Rev Req'!L9</f>
        <v>Distribution</v>
      </c>
      <c r="F10" s="10" t="s">
        <v>71</v>
      </c>
      <c r="G10" s="64">
        <f>'Authorized Rev Req'!F9</f>
        <v>2221384.8366642795</v>
      </c>
      <c r="H10" s="64">
        <f>D10</f>
        <v>2695191.9553036438</v>
      </c>
      <c r="I10" s="64">
        <v>2836993.5931866695</v>
      </c>
      <c r="J10" s="64">
        <v>3004265.3700240348</v>
      </c>
      <c r="K10" s="64">
        <f>J10</f>
        <v>3004265.3700240348</v>
      </c>
      <c r="L10" s="56" t="s">
        <v>218</v>
      </c>
      <c r="N10" s="47"/>
      <c r="T10" s="10" t="s">
        <v>154</v>
      </c>
      <c r="U10" s="48">
        <f>SUMIF($F$10:$F$72,$T10,G$10:G$72)-SUMIF($F$10:$F$72,$T10,$D$10:$D$72)</f>
        <v>169848.70876142877</v>
      </c>
      <c r="V10" s="48">
        <f>SUMIF($F$10:$F$72,$T10,H$10:H$72)-SUMIF($F$10:$F$72,$T10,$D$10:$D$72)</f>
        <v>0</v>
      </c>
      <c r="W10" s="48">
        <f t="shared" ref="W10:Y30" si="0">SUMIF($F$10:$F$72,$T10,I$10:I$72)-SUMIF($F$10:$F$72,$T10,$D$10:$D$72)</f>
        <v>0</v>
      </c>
      <c r="X10" s="48">
        <f t="shared" si="0"/>
        <v>0</v>
      </c>
      <c r="Y10" s="48">
        <f t="shared" si="0"/>
        <v>0</v>
      </c>
      <c r="Z10" s="49"/>
    </row>
    <row r="11" spans="1:26" x14ac:dyDescent="0.25">
      <c r="A11" s="10" t="s">
        <v>219</v>
      </c>
      <c r="C11" s="13" t="str">
        <f>'Authorized Rev Req'!B9</f>
        <v>D. 23-11-069</v>
      </c>
      <c r="D11" s="64">
        <f>'Authorized Rev Req'!I10</f>
        <v>200589.25777104055</v>
      </c>
      <c r="E11" s="10" t="s">
        <v>71</v>
      </c>
      <c r="F11" s="10" t="s">
        <v>71</v>
      </c>
      <c r="G11" s="64">
        <f>'Authorized Rev Req'!F10</f>
        <v>0</v>
      </c>
      <c r="H11" s="64">
        <f>D11</f>
        <v>200589.25777104055</v>
      </c>
      <c r="I11" s="64">
        <f>D11</f>
        <v>200589.25777104055</v>
      </c>
      <c r="J11" s="64"/>
      <c r="K11" s="64"/>
      <c r="L11" s="56" t="s">
        <v>218</v>
      </c>
      <c r="N11" s="47"/>
      <c r="T11" s="10" t="s">
        <v>117</v>
      </c>
      <c r="U11" s="48">
        <f t="shared" ref="U11:V30" si="1">SUMIF($F$10:$F$72,$T11,G$10:G$72)-SUMIF($F$10:$F$72,$T11,$D$10:$D$72)</f>
        <v>63612.085442631178</v>
      </c>
      <c r="V11" s="48">
        <f t="shared" si="1"/>
        <v>0</v>
      </c>
      <c r="W11" s="48">
        <f>SUMIF($F$10:$F$72,$T11,I$10:I$72)-SUMIF($F$10:$F$72,$T11,$D$10:$D$72)</f>
        <v>-3170.4076321136381</v>
      </c>
      <c r="X11" s="48">
        <f t="shared" si="0"/>
        <v>40486.303794474188</v>
      </c>
      <c r="Y11" s="48">
        <f t="shared" si="0"/>
        <v>40486.303794474188</v>
      </c>
      <c r="Z11" s="49"/>
    </row>
    <row r="12" spans="1:26" x14ac:dyDescent="0.25">
      <c r="A12" s="10" t="str">
        <f>'Authorized Rev Req'!A11</f>
        <v>Pension Contribution - Distribution</v>
      </c>
      <c r="C12" s="10" t="str">
        <f>'Authorized Rev Req'!B11</f>
        <v>D.09-09-020</v>
      </c>
      <c r="D12" s="64">
        <f>'Authorized Rev Req'!I11</f>
        <v>34877.614957896192</v>
      </c>
      <c r="E12" s="10" t="str">
        <f>'Authorized Rev Req'!L11</f>
        <v>Distribution</v>
      </c>
      <c r="F12" s="10" t="s">
        <v>71</v>
      </c>
      <c r="G12" s="64">
        <f>'Authorized Rev Req'!F11</f>
        <v>31709.741200000004</v>
      </c>
      <c r="H12" s="64">
        <f t="shared" ref="H12:H24" si="2">D12</f>
        <v>34877.614957896192</v>
      </c>
      <c r="I12" s="64">
        <f t="shared" ref="I12:K16" si="3">H12</f>
        <v>34877.614957896192</v>
      </c>
      <c r="J12" s="64">
        <f t="shared" si="3"/>
        <v>34877.614957896192</v>
      </c>
      <c r="K12" s="64">
        <f t="shared" si="3"/>
        <v>34877.614957896192</v>
      </c>
      <c r="L12" s="56" t="s">
        <v>218</v>
      </c>
      <c r="T12" s="10" t="s">
        <v>71</v>
      </c>
      <c r="U12" s="48">
        <f>SUMIF($F$10:$F$72,$T12,G$10:G$72)-SUMIF($F$10:$F$72,$T12,$D$10:$D$72)</f>
        <v>-510914.94142410439</v>
      </c>
      <c r="V12" s="48">
        <f>SUMIF($F$10:$F$72,$T12,H$10:H$72)-SUMIF($F$10:$F$72,$T12,$D$10:$D$72)</f>
        <v>-13607.832436250523</v>
      </c>
      <c r="W12" s="48">
        <f t="shared" si="0"/>
        <v>128193.80544677563</v>
      </c>
      <c r="X12" s="48">
        <f t="shared" si="0"/>
        <v>60724.71905042557</v>
      </c>
      <c r="Y12" s="48">
        <f t="shared" si="0"/>
        <v>60724.71905042557</v>
      </c>
    </row>
    <row r="13" spans="1:26" x14ac:dyDescent="0.25">
      <c r="A13" s="10" t="str">
        <f>'Authorized Rev Req'!A12</f>
        <v>Pension Contribution - GT&amp;S Core</v>
      </c>
      <c r="C13" s="10" t="str">
        <f>'Authorized Rev Req'!B12</f>
        <v>D.09-09-020</v>
      </c>
      <c r="D13" s="64">
        <f>'Authorized Rev Req'!I12</f>
        <v>10150.456060400962</v>
      </c>
      <c r="E13" s="10" t="str">
        <f>'Authorized Rev Req'!L12</f>
        <v>Core - ECPT</v>
      </c>
      <c r="F13" s="10" t="s">
        <v>220</v>
      </c>
      <c r="G13" s="64">
        <f>'Authorized Rev Req'!F12</f>
        <v>9019.5684282388793</v>
      </c>
      <c r="H13" s="64">
        <f t="shared" si="2"/>
        <v>10150.456060400962</v>
      </c>
      <c r="I13" s="64">
        <f t="shared" si="3"/>
        <v>10150.456060400962</v>
      </c>
      <c r="J13" s="64">
        <f t="shared" si="3"/>
        <v>10150.456060400962</v>
      </c>
      <c r="K13" s="64">
        <f t="shared" si="3"/>
        <v>10150.456060400962</v>
      </c>
      <c r="L13" s="56" t="s">
        <v>218</v>
      </c>
      <c r="T13" s="10" t="s">
        <v>223</v>
      </c>
      <c r="U13" s="48">
        <f t="shared" si="1"/>
        <v>-256010.74534876086</v>
      </c>
      <c r="V13" s="48">
        <f t="shared" si="1"/>
        <v>0</v>
      </c>
      <c r="W13" s="48">
        <f t="shared" si="0"/>
        <v>16723.649183056317</v>
      </c>
      <c r="X13" s="48">
        <f t="shared" si="0"/>
        <v>-274181.06716897036</v>
      </c>
      <c r="Y13" s="48">
        <f t="shared" si="0"/>
        <v>-335263.79365977616</v>
      </c>
    </row>
    <row r="14" spans="1:26" x14ac:dyDescent="0.25">
      <c r="A14" s="10" t="str">
        <f>'Authorized Rev Req'!A13</f>
        <v>Pension Contribution - GT&amp;S NonCore (LT)</v>
      </c>
      <c r="C14" s="10" t="str">
        <f>'Authorized Rev Req'!B13</f>
        <v>D.09-09-020</v>
      </c>
      <c r="D14" s="64">
        <f>'Authorized Rev Req'!I13</f>
        <v>4042.6449183910154</v>
      </c>
      <c r="E14" s="10" t="str">
        <f>'Authorized Rev Req'!L13</f>
        <v>Noncore (No-BB/EG-BB)-ECPT</v>
      </c>
      <c r="F14" s="10" t="s">
        <v>221</v>
      </c>
      <c r="G14" s="64">
        <f>'Authorized Rev Req'!F13</f>
        <v>2947.8208589564811</v>
      </c>
      <c r="H14" s="64">
        <f t="shared" si="2"/>
        <v>4042.6449183910154</v>
      </c>
      <c r="I14" s="64">
        <f t="shared" si="3"/>
        <v>4042.6449183910154</v>
      </c>
      <c r="J14" s="64">
        <f t="shared" si="3"/>
        <v>4042.6449183910154</v>
      </c>
      <c r="K14" s="64">
        <f t="shared" si="3"/>
        <v>4042.6449183910154</v>
      </c>
      <c r="L14" s="56" t="s">
        <v>218</v>
      </c>
      <c r="T14" s="10" t="s">
        <v>220</v>
      </c>
      <c r="U14" s="48">
        <f t="shared" si="1"/>
        <v>-279794.03960580635</v>
      </c>
      <c r="V14" s="48">
        <f>SUMIF($F$10:$F$72,$T14,H$10:H$72)-SUMIF($F$10:$F$72,$T14,$D$10:$D$72)</f>
        <v>0</v>
      </c>
      <c r="W14" s="48">
        <f t="shared" si="0"/>
        <v>46317.674524869886</v>
      </c>
      <c r="X14" s="48">
        <f t="shared" si="0"/>
        <v>94640.075286982581</v>
      </c>
      <c r="Y14" s="48">
        <f t="shared" si="0"/>
        <v>94640.075286982581</v>
      </c>
    </row>
    <row r="15" spans="1:26" x14ac:dyDescent="0.25">
      <c r="A15" s="10" t="str">
        <f>'Authorized Rev Req'!A14</f>
        <v>Pension Contribution - GT&amp;S Noncore (BB&amp; Storage)</v>
      </c>
      <c r="C15" s="10" t="str">
        <f>'Authorized Rev Req'!B14</f>
        <v>D.09-09-020</v>
      </c>
      <c r="D15" s="64">
        <f>'Authorized Rev Req'!I14</f>
        <v>2430.0086728859583</v>
      </c>
      <c r="E15" s="10" t="str">
        <f>'Authorized Rev Req'!L14</f>
        <v>Noncore - ECPT</v>
      </c>
      <c r="F15" s="10" t="s">
        <v>221</v>
      </c>
      <c r="G15" s="64">
        <f>'Authorized Rev Req'!F14</f>
        <v>3462.535612804641</v>
      </c>
      <c r="H15" s="64">
        <f t="shared" si="2"/>
        <v>2430.0086728859583</v>
      </c>
      <c r="I15" s="64">
        <f t="shared" si="3"/>
        <v>2430.0086728859583</v>
      </c>
      <c r="J15" s="64">
        <f t="shared" si="3"/>
        <v>2430.0086728859583</v>
      </c>
      <c r="K15" s="64">
        <f t="shared" si="3"/>
        <v>2430.0086728859583</v>
      </c>
      <c r="L15" s="56" t="s">
        <v>218</v>
      </c>
      <c r="T15" s="10" t="s">
        <v>221</v>
      </c>
      <c r="U15" s="48">
        <f t="shared" si="1"/>
        <v>-113747.52749739244</v>
      </c>
      <c r="V15" s="48">
        <f t="shared" si="1"/>
        <v>0</v>
      </c>
      <c r="W15" s="48">
        <f t="shared" si="0"/>
        <v>20704.000820785586</v>
      </c>
      <c r="X15" s="48">
        <f t="shared" si="0"/>
        <v>53773.930039262748</v>
      </c>
      <c r="Y15" s="48">
        <f t="shared" si="0"/>
        <v>53773.930039262748</v>
      </c>
    </row>
    <row r="16" spans="1:26" x14ac:dyDescent="0.25">
      <c r="A16" s="10" t="str">
        <f>'Authorized Rev Req'!A15</f>
        <v>Cost of Capital</v>
      </c>
      <c r="C16" s="10" t="str">
        <f>'Authorized Rev Req'!B15</f>
        <v>D.22-12-031/D.23-01-002/ AL 4813-G</v>
      </c>
      <c r="D16" s="64">
        <f>'Authorized Rev Req'!I15</f>
        <v>71193.520690287638</v>
      </c>
      <c r="E16" s="10" t="str">
        <f>'Authorized Rev Req'!L15</f>
        <v>Distribution</v>
      </c>
      <c r="F16" s="10" t="s">
        <v>71</v>
      </c>
      <c r="G16" s="64">
        <f>'Authorized Rev Req'!F15</f>
        <v>-41770.071217086246</v>
      </c>
      <c r="H16" s="64">
        <f>D16</f>
        <v>71193.520690287638</v>
      </c>
      <c r="I16" s="64">
        <f>H16</f>
        <v>71193.520690287638</v>
      </c>
      <c r="J16" s="64">
        <f t="shared" si="3"/>
        <v>71193.520690287638</v>
      </c>
      <c r="K16" s="64">
        <f t="shared" si="3"/>
        <v>71193.520690287638</v>
      </c>
      <c r="L16" s="56" t="s">
        <v>218</v>
      </c>
      <c r="T16" s="10" t="s">
        <v>277</v>
      </c>
      <c r="U16" s="48">
        <f t="shared" si="1"/>
        <v>0</v>
      </c>
      <c r="V16" s="48">
        <f t="shared" si="1"/>
        <v>0</v>
      </c>
      <c r="W16" s="48">
        <f t="shared" si="0"/>
        <v>0</v>
      </c>
      <c r="X16" s="48">
        <f t="shared" si="0"/>
        <v>0</v>
      </c>
      <c r="Y16" s="48">
        <f t="shared" si="0"/>
        <v>0</v>
      </c>
    </row>
    <row r="17" spans="1:25" x14ac:dyDescent="0.25">
      <c r="A17" s="57" t="str">
        <f>'Authorized Rev Req'!A16</f>
        <v>GT&amp;S (excluding costs recovered through Core Procurement)</v>
      </c>
      <c r="D17" s="64"/>
      <c r="G17" s="64"/>
      <c r="H17" s="64"/>
      <c r="I17" s="64"/>
      <c r="J17" s="64"/>
      <c r="K17" s="64"/>
      <c r="T17" s="10" t="s">
        <v>159</v>
      </c>
      <c r="U17" s="48">
        <f t="shared" si="1"/>
        <v>-195900.50825658889</v>
      </c>
      <c r="V17" s="48">
        <f t="shared" si="1"/>
        <v>0</v>
      </c>
      <c r="W17" s="48">
        <f t="shared" si="0"/>
        <v>0</v>
      </c>
      <c r="X17" s="48">
        <f t="shared" si="0"/>
        <v>0</v>
      </c>
      <c r="Y17" s="48">
        <f t="shared" si="0"/>
        <v>0</v>
      </c>
    </row>
    <row r="18" spans="1:25" ht="30" x14ac:dyDescent="0.25">
      <c r="A18" s="65" t="str">
        <f>'Authorized Rev Req'!A17</f>
        <v>Late Implementation (Transmission Undercollection, Capital Audit, GRC Track II, WGSC)</v>
      </c>
      <c r="C18" s="10" t="s">
        <v>222</v>
      </c>
      <c r="D18" s="64">
        <f>'Authorized Rev Req'!I17</f>
        <v>377623.57403958077</v>
      </c>
      <c r="E18" s="10" t="str">
        <f>'Authorized Rev Req'!L17</f>
        <v>ECPT</v>
      </c>
      <c r="F18" s="10" t="s">
        <v>223</v>
      </c>
      <c r="G18" s="64">
        <f>'Authorized Rev Req'!F17</f>
        <v>61082.726490805842</v>
      </c>
      <c r="H18" s="64">
        <f>D18</f>
        <v>377623.57403958077</v>
      </c>
      <c r="I18" s="64">
        <f>H18</f>
        <v>377623.57403958077</v>
      </c>
      <c r="J18" s="64">
        <v>61082.726490805842</v>
      </c>
      <c r="K18" s="64">
        <v>0</v>
      </c>
      <c r="L18" s="56" t="s">
        <v>218</v>
      </c>
      <c r="T18" s="10" t="s">
        <v>235</v>
      </c>
      <c r="U18" s="48">
        <f t="shared" si="1"/>
        <v>-18921.858468088743</v>
      </c>
      <c r="V18" s="48">
        <f t="shared" si="1"/>
        <v>0</v>
      </c>
      <c r="W18" s="48">
        <f t="shared" si="0"/>
        <v>23734.338447897127</v>
      </c>
      <c r="X18" s="48">
        <f t="shared" si="0"/>
        <v>25079.27076540509</v>
      </c>
      <c r="Y18" s="48">
        <f t="shared" si="0"/>
        <v>27099.446755246681</v>
      </c>
    </row>
    <row r="19" spans="1:25" ht="15" customHeight="1" x14ac:dyDescent="0.25">
      <c r="A19" s="10" t="str">
        <f>'Authorized Rev Req'!$A$18&amp;" Core"</f>
        <v>Local Transmission Core</v>
      </c>
      <c r="C19" s="10" t="str">
        <f>'Authorized Rev Req'!B18</f>
        <v>D.23-11-069</v>
      </c>
      <c r="D19" s="64">
        <f>'Authorized Rev Req'!I18-D20</f>
        <v>929600.23384845525</v>
      </c>
      <c r="E19" s="10" t="str">
        <f>'Authorized Rev Req'!L18</f>
        <v>ECPT (No BB)</v>
      </c>
      <c r="F19" s="10" t="s">
        <v>220</v>
      </c>
      <c r="G19" s="64">
        <v>650937.08187481097</v>
      </c>
      <c r="H19" s="64">
        <v>929600.23384845525</v>
      </c>
      <c r="I19" s="64">
        <v>975917.90837332513</v>
      </c>
      <c r="J19" s="64">
        <v>1024240.3091354378</v>
      </c>
      <c r="K19" s="64">
        <f t="shared" ref="K19:K22" si="4">J19</f>
        <v>1024240.3091354378</v>
      </c>
      <c r="L19" s="56" t="s">
        <v>218</v>
      </c>
      <c r="T19" s="10" t="s">
        <v>236</v>
      </c>
      <c r="U19" s="48">
        <f t="shared" si="1"/>
        <v>222.86066999999457</v>
      </c>
      <c r="V19" s="48">
        <f t="shared" si="1"/>
        <v>0</v>
      </c>
      <c r="W19" s="48">
        <f t="shared" si="0"/>
        <v>544.12100000001374</v>
      </c>
      <c r="X19" s="48">
        <f t="shared" si="0"/>
        <v>444.12099999999919</v>
      </c>
      <c r="Y19" s="48">
        <f t="shared" si="0"/>
        <v>444.12099999999919</v>
      </c>
    </row>
    <row r="20" spans="1:25" ht="15" customHeight="1" x14ac:dyDescent="0.25">
      <c r="A20" s="10" t="str">
        <f>'Authorized Rev Req'!$A$18&amp;" Noncore"</f>
        <v>Local Transmission Noncore</v>
      </c>
      <c r="C20" s="10" t="str">
        <f>'Authorized Rev Req'!B19</f>
        <v>D.23-11-069</v>
      </c>
      <c r="D20" s="64">
        <v>431071.37431454065</v>
      </c>
      <c r="E20" s="10" t="str">
        <f>'Authorized Rev Req'!L18</f>
        <v>ECPT (No BB)</v>
      </c>
      <c r="F20" s="10" t="s">
        <v>221</v>
      </c>
      <c r="G20" s="64">
        <v>301850.55065489083</v>
      </c>
      <c r="H20" s="64">
        <v>431071.37431454065</v>
      </c>
      <c r="I20" s="64">
        <v>452549.66453595227</v>
      </c>
      <c r="J20" s="64">
        <v>474957.58027029556</v>
      </c>
      <c r="K20" s="64">
        <f t="shared" si="4"/>
        <v>474957.58027029556</v>
      </c>
      <c r="L20" s="56" t="s">
        <v>218</v>
      </c>
      <c r="P20" s="64"/>
      <c r="Q20" s="64"/>
      <c r="R20" s="64"/>
      <c r="T20" s="10" t="s">
        <v>238</v>
      </c>
      <c r="U20" s="48">
        <f t="shared" si="1"/>
        <v>4807.2337620377803</v>
      </c>
      <c r="V20" s="48">
        <f t="shared" si="1"/>
        <v>0</v>
      </c>
      <c r="W20" s="48">
        <f t="shared" si="0"/>
        <v>255.87999999999738</v>
      </c>
      <c r="X20" s="48">
        <f t="shared" si="0"/>
        <v>325.87999999999738</v>
      </c>
      <c r="Y20" s="48">
        <f t="shared" si="0"/>
        <v>325.87999999999738</v>
      </c>
    </row>
    <row r="21" spans="1:25" ht="15" customHeight="1" x14ac:dyDescent="0.25">
      <c r="A21" s="10" t="str">
        <f>'Authorized Rev Req'!A19</f>
        <v>Customer Access Charge</v>
      </c>
      <c r="C21" s="10" t="str">
        <f>'Authorized Rev Req'!B19</f>
        <v>D.23-11-069</v>
      </c>
      <c r="D21" s="64">
        <f>'Authorized Rev Req'!I19</f>
        <v>3740.0393212059562</v>
      </c>
      <c r="E21" s="10" t="str">
        <f>'Authorized Rev Req'!L19</f>
        <v>CAC Allocation</v>
      </c>
      <c r="F21" s="10" t="s">
        <v>92</v>
      </c>
      <c r="G21" s="64">
        <f>'Authorized Rev Req'!F19</f>
        <v>2331.3449575275499</v>
      </c>
      <c r="H21" s="64">
        <v>3740.0393212059562</v>
      </c>
      <c r="I21" s="64">
        <v>4616.1733053024955</v>
      </c>
      <c r="J21" s="64">
        <v>5465.2409449677816</v>
      </c>
      <c r="K21" s="64">
        <f t="shared" si="4"/>
        <v>5465.2409449677816</v>
      </c>
      <c r="L21" s="56" t="s">
        <v>218</v>
      </c>
      <c r="P21" s="64"/>
      <c r="Q21" s="64"/>
      <c r="R21" s="64"/>
      <c r="T21" s="10" t="s">
        <v>234</v>
      </c>
      <c r="U21" s="48">
        <f t="shared" si="1"/>
        <v>0</v>
      </c>
      <c r="V21" s="48">
        <f t="shared" si="1"/>
        <v>0</v>
      </c>
      <c r="W21" s="48">
        <f t="shared" si="0"/>
        <v>0</v>
      </c>
      <c r="X21" s="48">
        <f t="shared" si="0"/>
        <v>0</v>
      </c>
      <c r="Y21" s="48">
        <f t="shared" si="0"/>
        <v>0</v>
      </c>
    </row>
    <row r="22" spans="1:25" ht="15" customHeight="1" x14ac:dyDescent="0.25">
      <c r="A22" s="10" t="str">
        <f>'Authorized Rev Req'!A20</f>
        <v>Unbundled</v>
      </c>
      <c r="C22" s="10" t="str">
        <f>'Authorized Rev Req'!B20</f>
        <v>D.23-11-069</v>
      </c>
      <c r="D22" s="64">
        <f>'Authorized Rev Req'!I20</f>
        <v>319583.61216281512</v>
      </c>
      <c r="E22" s="10" t="str">
        <f>'Authorized Rev Req'!L20</f>
        <v>ECPT-All</v>
      </c>
      <c r="F22" s="10" t="s">
        <v>223</v>
      </c>
      <c r="G22" s="64">
        <f>'Authorized Rev Req'!F20</f>
        <v>342450.17657947849</v>
      </c>
      <c r="H22" s="64">
        <v>319583.61216281512</v>
      </c>
      <c r="I22" s="64">
        <v>337061.15840702353</v>
      </c>
      <c r="J22" s="64">
        <v>355567.48454800254</v>
      </c>
      <c r="K22" s="64">
        <f t="shared" si="4"/>
        <v>355567.48454800254</v>
      </c>
      <c r="L22" s="56" t="s">
        <v>218</v>
      </c>
      <c r="P22" s="64"/>
      <c r="Q22" s="64"/>
      <c r="R22" s="64"/>
      <c r="T22" s="10" t="s">
        <v>233</v>
      </c>
      <c r="U22" s="48">
        <f t="shared" si="1"/>
        <v>10086.556135430455</v>
      </c>
      <c r="V22" s="48">
        <f t="shared" si="1"/>
        <v>0</v>
      </c>
      <c r="W22" s="48">
        <f t="shared" si="0"/>
        <v>0</v>
      </c>
      <c r="X22" s="48">
        <f t="shared" si="0"/>
        <v>0</v>
      </c>
      <c r="Y22" s="48">
        <f t="shared" si="0"/>
        <v>0</v>
      </c>
    </row>
    <row r="23" spans="1:25" ht="15" customHeight="1" x14ac:dyDescent="0.25">
      <c r="C23" s="66"/>
      <c r="D23" s="64"/>
      <c r="G23" s="64"/>
      <c r="H23" s="64"/>
      <c r="I23" s="49"/>
      <c r="J23" s="49"/>
      <c r="K23" s="49"/>
      <c r="T23" s="10" t="s">
        <v>92</v>
      </c>
      <c r="U23" s="48">
        <f t="shared" si="1"/>
        <v>-1408.6943636784063</v>
      </c>
      <c r="V23" s="48">
        <f t="shared" si="1"/>
        <v>0</v>
      </c>
      <c r="W23" s="48">
        <f t="shared" si="0"/>
        <v>876.13398409653928</v>
      </c>
      <c r="X23" s="48">
        <f t="shared" si="0"/>
        <v>1725.2016237618254</v>
      </c>
      <c r="Y23" s="48">
        <f t="shared" si="0"/>
        <v>1725.2016237618254</v>
      </c>
    </row>
    <row r="24" spans="1:25" ht="15" customHeight="1" x14ac:dyDescent="0.25">
      <c r="A24" s="10" t="s">
        <v>224</v>
      </c>
      <c r="C24" s="13" t="str">
        <f>'Authorized Rev Req'!B48</f>
        <v>D.21-08-027/AL 4538-G-A</v>
      </c>
      <c r="D24" s="64">
        <f>'Authorized Rev Req'!I48</f>
        <v>-8084.9895432602334</v>
      </c>
      <c r="F24" s="10" t="s">
        <v>71</v>
      </c>
      <c r="G24" s="64">
        <f>'Authorized Rev Req'!F48</f>
        <v>-48263.404966896342</v>
      </c>
      <c r="H24" s="64">
        <f t="shared" si="2"/>
        <v>-8084.9895432602334</v>
      </c>
      <c r="I24" s="49">
        <f t="shared" ref="I24:K24" si="5">H24</f>
        <v>-8084.9895432602334</v>
      </c>
      <c r="J24" s="49">
        <f t="shared" si="5"/>
        <v>-8084.9895432602334</v>
      </c>
      <c r="K24" s="49">
        <f t="shared" si="5"/>
        <v>-8084.9895432602334</v>
      </c>
      <c r="L24" s="56" t="s">
        <v>225</v>
      </c>
      <c r="T24" s="10" t="s">
        <v>244</v>
      </c>
      <c r="U24" s="48">
        <f t="shared" si="1"/>
        <v>-7838.5827941519965</v>
      </c>
      <c r="V24" s="48">
        <f t="shared" si="1"/>
        <v>0</v>
      </c>
      <c r="W24" s="48">
        <f t="shared" si="0"/>
        <v>605.25968026154442</v>
      </c>
      <c r="X24" s="48">
        <f t="shared" si="0"/>
        <v>1521.3397571982641</v>
      </c>
      <c r="Y24" s="48">
        <f t="shared" si="0"/>
        <v>1521.3397571982641</v>
      </c>
    </row>
    <row r="25" spans="1:25" ht="15" customHeight="1" x14ac:dyDescent="0.25">
      <c r="C25" s="13"/>
      <c r="D25" s="64"/>
      <c r="G25" s="49"/>
      <c r="H25" s="49"/>
      <c r="I25" s="49"/>
      <c r="J25" s="49"/>
      <c r="K25" s="49"/>
      <c r="M25" s="10" t="s">
        <v>226</v>
      </c>
      <c r="S25" s="67"/>
      <c r="T25" s="10" t="s">
        <v>241</v>
      </c>
      <c r="U25" s="48">
        <f t="shared" si="1"/>
        <v>-8943.9027521886164</v>
      </c>
      <c r="V25" s="48">
        <f t="shared" si="1"/>
        <v>0</v>
      </c>
      <c r="W25" s="48">
        <f t="shared" si="0"/>
        <v>9441.9247931447171</v>
      </c>
      <c r="X25" s="48">
        <f t="shared" si="0"/>
        <v>19603.558341099852</v>
      </c>
      <c r="Y25" s="48">
        <f t="shared" si="0"/>
        <v>19603.558341099852</v>
      </c>
    </row>
    <row r="26" spans="1:25" ht="30" x14ac:dyDescent="0.25">
      <c r="A26" s="65" t="s">
        <v>227</v>
      </c>
      <c r="C26" s="13" t="s">
        <v>228</v>
      </c>
      <c r="D26" s="64">
        <f>'Authorized Rev Req'!I45</f>
        <v>47759.437898925047</v>
      </c>
      <c r="E26" s="10" t="s">
        <v>71</v>
      </c>
      <c r="F26" s="10" t="s">
        <v>71</v>
      </c>
      <c r="G26" s="49">
        <f>'Authorized Rev Req'!F45</f>
        <v>34151.605462674648</v>
      </c>
      <c r="H26" s="49">
        <f>G26</f>
        <v>34151.605462674648</v>
      </c>
      <c r="I26" s="49">
        <f>H26</f>
        <v>34151.605462674648</v>
      </c>
      <c r="J26" s="49">
        <v>0</v>
      </c>
      <c r="K26" s="49">
        <v>0</v>
      </c>
      <c r="L26" s="56" t="s">
        <v>218</v>
      </c>
      <c r="T26" s="10" t="s">
        <v>243</v>
      </c>
      <c r="U26" s="48">
        <f t="shared" si="1"/>
        <v>410449.65702486271</v>
      </c>
      <c r="V26" s="48">
        <f t="shared" si="1"/>
        <v>0</v>
      </c>
      <c r="W26" s="48">
        <f t="shared" si="0"/>
        <v>0</v>
      </c>
      <c r="X26" s="48">
        <f t="shared" si="0"/>
        <v>0</v>
      </c>
      <c r="Y26" s="48">
        <f t="shared" si="0"/>
        <v>0</v>
      </c>
    </row>
    <row r="27" spans="1:25" ht="30" x14ac:dyDescent="0.25">
      <c r="A27" s="65" t="s">
        <v>229</v>
      </c>
      <c r="C27" s="13" t="s">
        <v>141</v>
      </c>
      <c r="D27" s="64">
        <f>'Authorized Rev Req'!I46</f>
        <v>3251.4046381148528</v>
      </c>
      <c r="E27" s="10" t="s">
        <v>223</v>
      </c>
      <c r="F27" s="10" t="s">
        <v>223</v>
      </c>
      <c r="G27" s="49">
        <f>'Authorized Rev Req'!F46</f>
        <v>3251.4046381148528</v>
      </c>
      <c r="H27" s="49">
        <f>D27</f>
        <v>3251.4046381148528</v>
      </c>
      <c r="I27" s="49">
        <f>H27</f>
        <v>3251.4046381148528</v>
      </c>
      <c r="J27" s="49">
        <v>0</v>
      </c>
      <c r="K27" s="49">
        <v>0</v>
      </c>
      <c r="L27" s="56" t="s">
        <v>218</v>
      </c>
      <c r="T27" s="10" t="s">
        <v>278</v>
      </c>
      <c r="U27" s="48">
        <f t="shared" si="1"/>
        <v>0</v>
      </c>
      <c r="V27" s="48">
        <f t="shared" si="1"/>
        <v>0</v>
      </c>
      <c r="W27" s="48">
        <f t="shared" si="0"/>
        <v>0</v>
      </c>
      <c r="X27" s="48">
        <f t="shared" si="0"/>
        <v>0</v>
      </c>
      <c r="Y27" s="48">
        <f t="shared" si="0"/>
        <v>0</v>
      </c>
    </row>
    <row r="28" spans="1:25" ht="15" customHeight="1" x14ac:dyDescent="0.25">
      <c r="D28" s="64"/>
      <c r="G28" s="49"/>
      <c r="H28" s="49"/>
      <c r="I28" s="49"/>
      <c r="J28" s="49"/>
      <c r="K28" s="49"/>
      <c r="T28" s="10" t="s">
        <v>279</v>
      </c>
      <c r="U28" s="48">
        <f t="shared" si="1"/>
        <v>0</v>
      </c>
      <c r="V28" s="48">
        <f t="shared" si="1"/>
        <v>0</v>
      </c>
      <c r="W28" s="48">
        <f t="shared" si="0"/>
        <v>0</v>
      </c>
      <c r="X28" s="48">
        <f t="shared" si="0"/>
        <v>0</v>
      </c>
      <c r="Y28" s="48">
        <f t="shared" si="0"/>
        <v>0</v>
      </c>
    </row>
    <row r="29" spans="1:25" ht="15" customHeight="1" x14ac:dyDescent="0.25">
      <c r="D29" s="64"/>
      <c r="G29" s="49"/>
      <c r="H29" s="50"/>
      <c r="I29" s="49"/>
      <c r="J29" s="49"/>
      <c r="K29" s="49"/>
      <c r="T29" s="10" t="s">
        <v>280</v>
      </c>
      <c r="U29" s="48">
        <f t="shared" si="1"/>
        <v>0</v>
      </c>
      <c r="V29" s="48">
        <f t="shared" si="1"/>
        <v>0</v>
      </c>
      <c r="W29" s="48">
        <f t="shared" si="0"/>
        <v>0</v>
      </c>
      <c r="X29" s="48">
        <f t="shared" si="0"/>
        <v>0</v>
      </c>
      <c r="Y29" s="48">
        <f t="shared" si="0"/>
        <v>0</v>
      </c>
    </row>
    <row r="30" spans="1:25" ht="15" customHeight="1" x14ac:dyDescent="0.25">
      <c r="D30" s="64"/>
      <c r="G30" s="49"/>
      <c r="H30" s="64"/>
      <c r="I30" s="64"/>
      <c r="J30" s="64"/>
      <c r="K30" s="64"/>
      <c r="T30" s="10" t="s">
        <v>281</v>
      </c>
      <c r="U30" s="48">
        <f t="shared" si="1"/>
        <v>0</v>
      </c>
      <c r="V30" s="48">
        <f t="shared" si="1"/>
        <v>0</v>
      </c>
      <c r="W30" s="48">
        <f t="shared" si="0"/>
        <v>0</v>
      </c>
      <c r="X30" s="48">
        <f t="shared" si="0"/>
        <v>0</v>
      </c>
      <c r="Y30" s="48">
        <f t="shared" si="0"/>
        <v>0</v>
      </c>
    </row>
    <row r="31" spans="1:25" ht="15" customHeight="1" x14ac:dyDescent="0.25">
      <c r="C31" s="66"/>
      <c r="D31" s="64"/>
      <c r="G31" s="49"/>
      <c r="H31" s="64"/>
      <c r="I31" s="64"/>
      <c r="J31" s="64"/>
      <c r="K31" s="64"/>
      <c r="T31" s="10" t="s">
        <v>230</v>
      </c>
      <c r="U31" s="48">
        <f>SUM(U10:U30)</f>
        <v>-734453.69871436944</v>
      </c>
      <c r="V31" s="48">
        <f>SUM(V10:V30)</f>
        <v>-13607.832436250523</v>
      </c>
      <c r="W31" s="48">
        <f>SUM(W10:W30)</f>
        <v>244226.38024877376</v>
      </c>
      <c r="X31" s="48">
        <f>SUM(X10:X30)</f>
        <v>24143.332489639764</v>
      </c>
      <c r="Y31" s="48">
        <f>SUM(Y10:Y30)</f>
        <v>-34919.218011324447</v>
      </c>
    </row>
    <row r="32" spans="1:25" ht="15" customHeight="1" x14ac:dyDescent="0.25">
      <c r="D32" s="64"/>
      <c r="G32" s="49"/>
      <c r="H32" s="64"/>
      <c r="I32" s="64"/>
      <c r="J32" s="64"/>
      <c r="K32" s="64"/>
      <c r="T32" s="68" t="s">
        <v>231</v>
      </c>
      <c r="U32" s="51" t="b">
        <f>ABS(U31-(G73-$D73))&lt;0.5</f>
        <v>1</v>
      </c>
      <c r="V32" s="51" t="b">
        <f>ABS(V31-(H73-$D73))&lt;0.5</f>
        <v>1</v>
      </c>
      <c r="W32" s="51" t="b">
        <f>ABS(W31-(I73-$D73))&lt;0.5</f>
        <v>1</v>
      </c>
      <c r="X32" s="51" t="b">
        <f>ABS(X31-(J73-$D73))&lt;0.5</f>
        <v>1</v>
      </c>
      <c r="Y32" s="51" t="b">
        <f>ABS(Y31-(K73-$D73))&lt;0.5</f>
        <v>1</v>
      </c>
    </row>
    <row r="33" spans="1:22" ht="15" customHeight="1" x14ac:dyDescent="0.25">
      <c r="D33" s="64"/>
      <c r="G33" s="49"/>
      <c r="H33" s="64"/>
      <c r="I33" s="64"/>
      <c r="J33" s="64"/>
      <c r="K33" s="64"/>
    </row>
    <row r="34" spans="1:22" x14ac:dyDescent="0.25">
      <c r="D34" s="64"/>
      <c r="G34" s="49"/>
      <c r="H34" s="64"/>
      <c r="I34" s="49"/>
      <c r="J34" s="49"/>
      <c r="K34" s="49"/>
      <c r="U34" s="69"/>
    </row>
    <row r="35" spans="1:22" x14ac:dyDescent="0.25">
      <c r="D35" s="64"/>
      <c r="G35" s="49"/>
      <c r="H35" s="64"/>
      <c r="I35" s="49"/>
      <c r="J35" s="49"/>
      <c r="K35" s="49"/>
    </row>
    <row r="36" spans="1:22" x14ac:dyDescent="0.25">
      <c r="D36" s="64"/>
      <c r="G36" s="52"/>
      <c r="H36" s="52"/>
      <c r="I36" s="52"/>
      <c r="J36" s="52"/>
      <c r="K36" s="52"/>
      <c r="L36" s="10"/>
      <c r="U36" s="64"/>
    </row>
    <row r="37" spans="1:22" ht="15" customHeight="1" x14ac:dyDescent="0.25">
      <c r="A37" s="57" t="s">
        <v>151</v>
      </c>
      <c r="B37" s="57"/>
      <c r="G37" s="52"/>
      <c r="H37" s="52"/>
      <c r="I37" s="52"/>
      <c r="J37" s="52"/>
      <c r="K37" s="52"/>
      <c r="L37" s="10"/>
      <c r="U37" s="69"/>
      <c r="V37" s="69"/>
    </row>
    <row r="38" spans="1:22" ht="15" customHeight="1" x14ac:dyDescent="0.25">
      <c r="A38" s="10" t="str">
        <f>'Authorized Rev Req'!A54</f>
        <v>AB 32: Cap &amp; Trade/GHG</v>
      </c>
      <c r="B38" s="57"/>
      <c r="C38" s="13" t="str">
        <f>'Authorized Rev Req'!B54</f>
        <v>D.15-10-032/D.18-03-017/SB 1477</v>
      </c>
      <c r="D38" s="64">
        <f>'Authorized Rev Req'!I54</f>
        <v>-440353.59633336781</v>
      </c>
      <c r="E38" s="10" t="str">
        <f>'Authorized Rev Req'!L54</f>
        <v>100% Residential</v>
      </c>
      <c r="F38" s="10" t="s">
        <v>154</v>
      </c>
      <c r="G38" s="64">
        <f>'Authorized Rev Req'!F54</f>
        <v>-270504.88757193903</v>
      </c>
      <c r="H38" s="64">
        <f>D38</f>
        <v>-440353.59633336781</v>
      </c>
      <c r="I38" s="64">
        <f t="shared" ref="I38:K42" si="6">H38</f>
        <v>-440353.59633336781</v>
      </c>
      <c r="J38" s="64">
        <f t="shared" si="6"/>
        <v>-440353.59633336781</v>
      </c>
      <c r="K38" s="64">
        <f t="shared" si="6"/>
        <v>-440353.59633336781</v>
      </c>
      <c r="L38" s="56" t="s">
        <v>218</v>
      </c>
      <c r="M38" s="10" t="s">
        <v>232</v>
      </c>
      <c r="U38" s="69"/>
      <c r="V38" s="69"/>
    </row>
    <row r="39" spans="1:22" ht="15" customHeight="1" x14ac:dyDescent="0.25">
      <c r="A39" s="10" t="str">
        <f>'Authorized Rev Req'!A55</f>
        <v>GHG Operational Costs</v>
      </c>
      <c r="B39" s="57"/>
      <c r="C39" s="13" t="str">
        <f>'Authorized Rev Req'!B55</f>
        <v>D.15-10-032/D.18-03-017</v>
      </c>
      <c r="D39" s="64">
        <f>'Authorized Rev Req'!I55</f>
        <v>34508.689991834486</v>
      </c>
      <c r="E39" s="10" t="str">
        <f>'Authorized Rev Req'!L55</f>
        <v xml:space="preserve">ECPT </v>
      </c>
      <c r="F39" s="10" t="s">
        <v>223</v>
      </c>
      <c r="G39" s="64">
        <f>'Authorized Rev Req'!F55</f>
        <v>11012.448807410014</v>
      </c>
      <c r="H39" s="64">
        <f t="shared" ref="H39:H55" si="7">D39</f>
        <v>34508.689991834486</v>
      </c>
      <c r="I39" s="64">
        <f t="shared" si="6"/>
        <v>34508.689991834486</v>
      </c>
      <c r="J39" s="64">
        <f t="shared" si="6"/>
        <v>34508.689991834486</v>
      </c>
      <c r="K39" s="64">
        <f t="shared" si="6"/>
        <v>34508.689991834486</v>
      </c>
      <c r="L39" s="56" t="s">
        <v>218</v>
      </c>
    </row>
    <row r="40" spans="1:22" ht="15" customHeight="1" x14ac:dyDescent="0.25">
      <c r="A40" s="10" t="str">
        <f>'Authorized Rev Req'!A56</f>
        <v>GHG Compliance Costs</v>
      </c>
      <c r="B40" s="57"/>
      <c r="C40" s="13" t="str">
        <f>'Authorized Rev Req'!B56</f>
        <v>D.15-10-032/D.18-03-017</v>
      </c>
      <c r="D40" s="64">
        <f>'Authorized Rev Req'!I56</f>
        <v>577963.29321330949</v>
      </c>
      <c r="E40" s="10" t="str">
        <f>'Authorized Rev Req'!L56</f>
        <v>ECPT (excludes Covered Entities 3 yr avg vol)</v>
      </c>
      <c r="F40" s="10" t="s">
        <v>159</v>
      </c>
      <c r="G40" s="64">
        <f>'Authorized Rev Req'!F56</f>
        <v>382062.7849567206</v>
      </c>
      <c r="H40" s="64">
        <f t="shared" si="7"/>
        <v>577963.29321330949</v>
      </c>
      <c r="I40" s="64">
        <f t="shared" si="6"/>
        <v>577963.29321330949</v>
      </c>
      <c r="J40" s="64">
        <f t="shared" si="6"/>
        <v>577963.29321330949</v>
      </c>
      <c r="K40" s="64">
        <f t="shared" si="6"/>
        <v>577963.29321330949</v>
      </c>
      <c r="L40" s="56" t="s">
        <v>218</v>
      </c>
    </row>
    <row r="41" spans="1:22" ht="15" customHeight="1" x14ac:dyDescent="0.25">
      <c r="A41" s="10" t="str">
        <f>'Authorized Rev Req'!A57</f>
        <v>CPUC Fee</v>
      </c>
      <c r="C41" s="13" t="str">
        <f>'Authorized Rev Req'!B57</f>
        <v>Preliminary Statement O</v>
      </c>
      <c r="D41" s="64">
        <f>'Authorized Rev Req'!I57</f>
        <v>5043.2504214359642</v>
      </c>
      <c r="E41" s="10" t="str">
        <f>'Authorized Rev Req'!L57</f>
        <v>ECPT (reduced EG volumes; excludes WHSL)</v>
      </c>
      <c r="F41" s="10" t="s">
        <v>233</v>
      </c>
      <c r="G41" s="64">
        <f>'Authorized Rev Req'!F57</f>
        <v>15129.806556866419</v>
      </c>
      <c r="H41" s="64">
        <f t="shared" si="7"/>
        <v>5043.2504214359642</v>
      </c>
      <c r="I41" s="64">
        <f t="shared" si="6"/>
        <v>5043.2504214359642</v>
      </c>
      <c r="J41" s="64">
        <f t="shared" si="6"/>
        <v>5043.2504214359642</v>
      </c>
      <c r="K41" s="64">
        <f t="shared" si="6"/>
        <v>5043.2504214359642</v>
      </c>
      <c r="L41" s="56" t="s">
        <v>218</v>
      </c>
      <c r="T41" s="13"/>
      <c r="U41" s="53"/>
      <c r="V41" s="48"/>
    </row>
    <row r="42" spans="1:22" ht="15" customHeight="1" x14ac:dyDescent="0.25">
      <c r="A42" s="10" t="str">
        <f>'Authorized Rev Req'!A58</f>
        <v>SGIP</v>
      </c>
      <c r="B42" s="57"/>
      <c r="C42" s="13" t="str">
        <f>'Authorized Rev Req'!B58</f>
        <v>SB 700/D.17-04-017</v>
      </c>
      <c r="D42" s="64">
        <f>'Authorized Rev Req'!I58</f>
        <v>12990.138000000001</v>
      </c>
      <c r="E42" s="10" t="str">
        <f>'Authorized Rev Req'!L58</f>
        <v>Direct Benefits - 3 year average</v>
      </c>
      <c r="F42" s="10" t="s">
        <v>234</v>
      </c>
      <c r="G42" s="64">
        <f>'Authorized Rev Req'!F58</f>
        <v>12990.138000000001</v>
      </c>
      <c r="H42" s="64">
        <f t="shared" si="7"/>
        <v>12990.138000000001</v>
      </c>
      <c r="I42" s="64">
        <f t="shared" si="6"/>
        <v>12990.138000000001</v>
      </c>
      <c r="J42" s="64">
        <f t="shared" si="6"/>
        <v>12990.138000000001</v>
      </c>
      <c r="K42" s="64">
        <f t="shared" si="6"/>
        <v>12990.138000000001</v>
      </c>
      <c r="L42" s="56" t="s">
        <v>218</v>
      </c>
      <c r="U42" s="53"/>
      <c r="V42" s="48"/>
    </row>
    <row r="43" spans="1:22" ht="15" customHeight="1" x14ac:dyDescent="0.25">
      <c r="A43" s="10" t="str">
        <f>'Authorized Rev Req'!A61</f>
        <v xml:space="preserve">Energy Efficiency </v>
      </c>
      <c r="C43" s="13" t="str">
        <f>'Authorized Rev Req'!B61</f>
        <v>D.23-06-055</v>
      </c>
      <c r="D43" s="64">
        <f>'Authorized Rev Req'!I61</f>
        <v>102550.53890808875</v>
      </c>
      <c r="E43" s="10" t="str">
        <f>'Authorized Rev Req'!L61</f>
        <v>Direct Allocation Method</v>
      </c>
      <c r="F43" s="10" t="s">
        <v>235</v>
      </c>
      <c r="G43" s="64">
        <f>'Authorized Rev Req'!F61</f>
        <v>83628.680440000011</v>
      </c>
      <c r="H43" s="64">
        <f t="shared" si="7"/>
        <v>102550.53890808875</v>
      </c>
      <c r="I43" s="64">
        <v>126284.87735598588</v>
      </c>
      <c r="J43" s="64">
        <v>127629.80967349384</v>
      </c>
      <c r="K43" s="64">
        <v>129649.98566333544</v>
      </c>
      <c r="L43" s="56" t="s">
        <v>218</v>
      </c>
      <c r="U43" s="53"/>
      <c r="V43" s="48"/>
    </row>
    <row r="44" spans="1:22" ht="15" customHeight="1" x14ac:dyDescent="0.25">
      <c r="A44" s="10" t="str">
        <f>'Authorized Rev Req'!A62</f>
        <v>Energy Savings Assistance Program (ESA)</v>
      </c>
      <c r="C44" s="13" t="str">
        <f>'Authorized Rev Req'!B62</f>
        <v>D.21-06-015/D.20-12-005</v>
      </c>
      <c r="D44" s="64">
        <f>'Authorized Rev Req'!I62</f>
        <v>80725.879000000001</v>
      </c>
      <c r="E44" s="10" t="str">
        <f>'Authorized Rev Req'!L62</f>
        <v>Direct Allocation Method 100% Residential</v>
      </c>
      <c r="F44" s="10" t="s">
        <v>236</v>
      </c>
      <c r="G44" s="64">
        <f>'Authorized Rev Req'!F62</f>
        <v>80948.739669999995</v>
      </c>
      <c r="H44" s="64">
        <f t="shared" si="7"/>
        <v>80725.879000000001</v>
      </c>
      <c r="I44" s="64">
        <v>81270.000000000015</v>
      </c>
      <c r="J44" s="64">
        <v>81170</v>
      </c>
      <c r="K44" s="64">
        <v>81170</v>
      </c>
      <c r="L44" s="56" t="s">
        <v>218</v>
      </c>
      <c r="M44" s="10" t="s">
        <v>237</v>
      </c>
      <c r="U44" s="53"/>
      <c r="V44" s="48"/>
    </row>
    <row r="45" spans="1:22" ht="15" customHeight="1" x14ac:dyDescent="0.25">
      <c r="A45" s="10" t="str">
        <f>'Authorized Rev Req'!A63</f>
        <v>Research Development and Demonstration</v>
      </c>
      <c r="C45" s="13" t="str">
        <f>'Authorized Rev Req'!B63</f>
        <v>AL 4822-G</v>
      </c>
      <c r="D45" s="64">
        <f>'Authorized Rev Req'!I63</f>
        <v>10494.406999999999</v>
      </c>
      <c r="E45" s="10" t="str">
        <f>'Authorized Rev Req'!L63</f>
        <v xml:space="preserve">ECPT </v>
      </c>
      <c r="F45" s="10" t="s">
        <v>238</v>
      </c>
      <c r="G45" s="64">
        <f>'Authorized Rev Req'!F63</f>
        <v>10386.02</v>
      </c>
      <c r="H45" s="64">
        <f t="shared" si="7"/>
        <v>10494.406999999999</v>
      </c>
      <c r="I45" s="64">
        <f t="shared" ref="I45:K45" si="8">H45</f>
        <v>10494.406999999999</v>
      </c>
      <c r="J45" s="64">
        <f t="shared" si="8"/>
        <v>10494.406999999999</v>
      </c>
      <c r="K45" s="64">
        <f t="shared" si="8"/>
        <v>10494.406999999999</v>
      </c>
      <c r="L45" s="56" t="s">
        <v>218</v>
      </c>
      <c r="P45" s="13"/>
      <c r="U45" s="53"/>
      <c r="V45" s="48"/>
    </row>
    <row r="46" spans="1:22" ht="15" customHeight="1" x14ac:dyDescent="0.25">
      <c r="A46" s="10" t="str">
        <f>'Authorized Rev Req'!A64</f>
        <v xml:space="preserve">CARE Administrative Expense  </v>
      </c>
      <c r="C46" s="13" t="str">
        <f>'Authorized Rev Req'!B64</f>
        <v>D.21-06-015/D.20-12-005</v>
      </c>
      <c r="D46" s="64">
        <f>'Authorized Rev Req'!I64</f>
        <v>2814.12</v>
      </c>
      <c r="E46" s="10" t="str">
        <f>'Authorized Rev Req'!L64</f>
        <v>ECPT (non-CARE)</v>
      </c>
      <c r="F46" s="10" t="s">
        <v>238</v>
      </c>
      <c r="G46" s="64">
        <f>'Authorized Rev Req'!F64</f>
        <v>2792.32</v>
      </c>
      <c r="H46" s="64">
        <f t="shared" si="7"/>
        <v>2814.12</v>
      </c>
      <c r="I46" s="64">
        <v>3070.0000000000005</v>
      </c>
      <c r="J46" s="64">
        <v>3140</v>
      </c>
      <c r="K46" s="64">
        <v>3140</v>
      </c>
      <c r="L46" s="56" t="s">
        <v>218</v>
      </c>
      <c r="M46" s="10" t="s">
        <v>239</v>
      </c>
      <c r="P46" s="13"/>
      <c r="U46" s="53"/>
      <c r="V46" s="48"/>
    </row>
    <row r="47" spans="1:22" ht="15" customHeight="1" x14ac:dyDescent="0.25">
      <c r="A47" s="10" t="str">
        <f>'Authorized Rev Req'!A65</f>
        <v>CARE Shortfall in Rates</v>
      </c>
      <c r="C47" s="13" t="str">
        <f>'Authorized Rev Req'!B65</f>
        <v>AL 4822-G</v>
      </c>
      <c r="D47" s="64">
        <f>'Authorized Rev Req'!I65</f>
        <v>0</v>
      </c>
      <c r="E47" s="10" t="str">
        <f>'Authorized Rev Req'!L65</f>
        <v>ECPT (excludes CARE)</v>
      </c>
      <c r="F47" s="10" t="s">
        <v>238</v>
      </c>
      <c r="G47" s="64">
        <f>'Authorized Rev Req'!F65</f>
        <v>0</v>
      </c>
      <c r="H47" s="64">
        <f t="shared" si="7"/>
        <v>0</v>
      </c>
      <c r="I47" s="64">
        <f t="shared" ref="I47:K55" si="9">H47</f>
        <v>0</v>
      </c>
      <c r="J47" s="64">
        <f t="shared" si="9"/>
        <v>0</v>
      </c>
      <c r="K47" s="64">
        <f t="shared" si="9"/>
        <v>0</v>
      </c>
      <c r="L47" s="56" t="s">
        <v>218</v>
      </c>
      <c r="U47" s="53"/>
      <c r="V47" s="48"/>
    </row>
    <row r="48" spans="1:22" ht="15" customHeight="1" x14ac:dyDescent="0.25">
      <c r="A48" s="10" t="str">
        <f>'Authorized Rev Req'!A66</f>
        <v>BOE/CPUC Gas Surcharge Administration Costs</v>
      </c>
      <c r="C48" s="13" t="str">
        <f>'Authorized Rev Req'!B66</f>
        <v>AL 4822-G</v>
      </c>
      <c r="D48" s="64">
        <f>'Authorized Rev Req'!I66</f>
        <v>417.15199999999999</v>
      </c>
      <c r="E48" s="10" t="str">
        <f>'Authorized Rev Req'!L66</f>
        <v xml:space="preserve">ECPT </v>
      </c>
      <c r="F48" s="10" t="s">
        <v>238</v>
      </c>
      <c r="G48" s="64">
        <f>'Authorized Rev Req'!F66</f>
        <v>449.62799999999999</v>
      </c>
      <c r="H48" s="64">
        <f t="shared" si="7"/>
        <v>417.15199999999999</v>
      </c>
      <c r="I48" s="64">
        <f t="shared" si="9"/>
        <v>417.15199999999999</v>
      </c>
      <c r="J48" s="64">
        <f t="shared" si="9"/>
        <v>417.15199999999999</v>
      </c>
      <c r="K48" s="64">
        <f t="shared" si="9"/>
        <v>417.15199999999999</v>
      </c>
      <c r="L48" s="56" t="s">
        <v>218</v>
      </c>
      <c r="U48" s="53"/>
      <c r="V48" s="48"/>
    </row>
    <row r="49" spans="1:16" ht="15" customHeight="1" x14ac:dyDescent="0.25">
      <c r="A49" s="10" t="str">
        <f>'Authorized Rev Req'!A67</f>
        <v>Marketing, Education &amp; Outreach (ME&amp;O)</v>
      </c>
      <c r="C49" s="13" t="str">
        <f>'Authorized Rev Req'!B67</f>
        <v>D.19-01-005</v>
      </c>
      <c r="D49" s="64">
        <f>'Authorized Rev Req'!I67</f>
        <v>0</v>
      </c>
      <c r="E49" s="10" t="str">
        <f>'Authorized Rev Req'!L67</f>
        <v>ECPT</v>
      </c>
      <c r="F49" s="10" t="s">
        <v>238</v>
      </c>
      <c r="G49" s="64">
        <f>'Authorized Rev Req'!F67</f>
        <v>0</v>
      </c>
      <c r="H49" s="64">
        <f t="shared" si="7"/>
        <v>0</v>
      </c>
      <c r="I49" s="64">
        <f t="shared" si="9"/>
        <v>0</v>
      </c>
      <c r="J49" s="64">
        <f t="shared" si="9"/>
        <v>0</v>
      </c>
      <c r="K49" s="64">
        <f t="shared" si="9"/>
        <v>0</v>
      </c>
      <c r="L49" s="56" t="s">
        <v>218</v>
      </c>
    </row>
    <row r="50" spans="1:16" ht="15" customHeight="1" x14ac:dyDescent="0.25">
      <c r="C50" s="13"/>
      <c r="D50" s="64"/>
      <c r="G50" s="64"/>
      <c r="H50" s="64"/>
      <c r="I50" s="64"/>
      <c r="J50" s="64"/>
      <c r="K50" s="64"/>
    </row>
    <row r="51" spans="1:16" x14ac:dyDescent="0.25">
      <c r="A51" s="65" t="s">
        <v>240</v>
      </c>
      <c r="C51" s="13" t="str">
        <f>'Authorized Rev Req'!B72</f>
        <v>D.23-11-069/Other</v>
      </c>
      <c r="D51" s="64">
        <v>229676.11328514107</v>
      </c>
      <c r="E51" s="10" t="str">
        <f>'Authorized Rev Req'!L72</f>
        <v>Unadjusted Average Year January</v>
      </c>
      <c r="F51" s="10" t="s">
        <v>241</v>
      </c>
      <c r="G51" s="64">
        <v>220732.21053295245</v>
      </c>
      <c r="H51" s="64">
        <v>229676.11328514101</v>
      </c>
      <c r="I51" s="64">
        <v>239118.03807828578</v>
      </c>
      <c r="J51" s="64">
        <v>249279.67162624092</v>
      </c>
      <c r="K51" s="64">
        <f t="shared" si="9"/>
        <v>249279.67162624092</v>
      </c>
      <c r="L51" s="56" t="s">
        <v>218</v>
      </c>
    </row>
    <row r="52" spans="1:16" ht="15" customHeight="1" x14ac:dyDescent="0.25">
      <c r="A52" s="10" t="s">
        <v>242</v>
      </c>
      <c r="C52" s="13" t="str">
        <f>'Authorized Rev Req'!B73</f>
        <v>D. 97-10-065</v>
      </c>
      <c r="D52" s="64">
        <f>'Authorized Rev Req'!I72+'Authorized Rev Req'!I73-D51</f>
        <v>687235.43465720955</v>
      </c>
      <c r="E52" s="10" t="str">
        <f>'Authorized Rev Req'!L73</f>
        <v>Core - ECPT</v>
      </c>
      <c r="F52" s="10" t="s">
        <v>243</v>
      </c>
      <c r="G52" s="64">
        <f>'Authorized Rev Req'!F72+'Authorized Rev Req'!F73+'Authorized Rev Req'!F74-'Incremental Rev Req'!G51-'Incremental Rev Req'!G53</f>
        <v>1097685.0916820723</v>
      </c>
      <c r="H52" s="64">
        <f>'Authorized Rev Req'!G72+'Authorized Rev Req'!G73+'Authorized Rev Req'!G74-'Incremental Rev Req'!H51-'Incremental Rev Req'!H53</f>
        <v>687235.43465720967</v>
      </c>
      <c r="I52" s="64">
        <f>H52</f>
        <v>687235.43465720967</v>
      </c>
      <c r="J52" s="64">
        <f t="shared" ref="J52" si="10">I52</f>
        <v>687235.43465720967</v>
      </c>
      <c r="K52" s="64">
        <f t="shared" si="9"/>
        <v>687235.43465720967</v>
      </c>
      <c r="L52" s="56" t="s">
        <v>218</v>
      </c>
      <c r="M52" s="13"/>
      <c r="P52" s="13"/>
    </row>
    <row r="53" spans="1:16" x14ac:dyDescent="0.25">
      <c r="A53" s="10" t="str">
        <f>'Authorized Rev Req'!A74</f>
        <v>Core Storage</v>
      </c>
      <c r="C53" s="13" t="str">
        <f>'Authorized Rev Req'!B74</f>
        <v>D. 19-09-025</v>
      </c>
      <c r="D53" s="64">
        <f>'Authorized Rev Req'!I74</f>
        <v>82215.4535207843</v>
      </c>
      <c r="E53" s="10" t="str">
        <f>'Authorized Rev Req'!L74</f>
        <v>Unadjusted Cold Year Winter Season</v>
      </c>
      <c r="F53" s="10" t="s">
        <v>244</v>
      </c>
      <c r="G53" s="64">
        <f>'Authorized Rev Req'!F74</f>
        <v>74376.870726632304</v>
      </c>
      <c r="H53" s="64">
        <v>82215.4535207843</v>
      </c>
      <c r="I53" s="64">
        <v>82820.713201045844</v>
      </c>
      <c r="J53" s="64">
        <v>83736.793277982564</v>
      </c>
      <c r="K53" s="64">
        <f t="shared" si="9"/>
        <v>83736.793277982564</v>
      </c>
      <c r="L53" s="56" t="s">
        <v>218</v>
      </c>
    </row>
    <row r="54" spans="1:16" x14ac:dyDescent="0.25">
      <c r="A54" s="10" t="str">
        <f>'Authorized Rev Req'!A75</f>
        <v>Core Brokerage Fee</v>
      </c>
      <c r="C54" s="13" t="str">
        <f>'Authorized Rev Req'!B75</f>
        <v>GCAP D.19-10-036</v>
      </c>
      <c r="D54" s="64">
        <f>'Authorized Rev Req'!I75</f>
        <v>5332.41159785332</v>
      </c>
      <c r="E54" s="10" t="str">
        <f>'Authorized Rev Req'!L75</f>
        <v>ECPT (Core only)</v>
      </c>
      <c r="F54" s="10" t="s">
        <v>243</v>
      </c>
      <c r="G54" s="64">
        <f>'Authorized Rev Req'!F75</f>
        <v>5332.41159785332</v>
      </c>
      <c r="H54" s="64">
        <f t="shared" si="7"/>
        <v>5332.41159785332</v>
      </c>
      <c r="I54" s="64">
        <f t="shared" ref="I54:I55" si="11">H54</f>
        <v>5332.41159785332</v>
      </c>
      <c r="J54" s="64">
        <f t="shared" si="9"/>
        <v>5332.41159785332</v>
      </c>
      <c r="K54" s="64">
        <f t="shared" si="9"/>
        <v>5332.41159785332</v>
      </c>
      <c r="L54" s="56" t="s">
        <v>218</v>
      </c>
      <c r="M54" s="13"/>
    </row>
    <row r="55" spans="1:16" x14ac:dyDescent="0.25">
      <c r="A55" s="10" t="str">
        <f>'Authorized Rev Req'!A76</f>
        <v>Core Brokerage Fee Credit</v>
      </c>
      <c r="C55" s="13" t="str">
        <f>'Authorized Rev Req'!B76</f>
        <v>GCAP D.19-10-036</v>
      </c>
      <c r="D55" s="64">
        <f>'Authorized Rev Req'!I76</f>
        <v>-5332.41159785332</v>
      </c>
      <c r="E55" s="10" t="str">
        <f>'Authorized Rev Req'!L76</f>
        <v>ECPT (Core only)</v>
      </c>
      <c r="F55" s="10" t="s">
        <v>117</v>
      </c>
      <c r="G55" s="64">
        <f>'Authorized Rev Req'!F76</f>
        <v>-5332.41159785332</v>
      </c>
      <c r="H55" s="64">
        <f t="shared" si="7"/>
        <v>-5332.41159785332</v>
      </c>
      <c r="I55" s="64">
        <f t="shared" si="11"/>
        <v>-5332.41159785332</v>
      </c>
      <c r="J55" s="64">
        <f t="shared" si="9"/>
        <v>-5332.41159785332</v>
      </c>
      <c r="K55" s="64">
        <f t="shared" si="9"/>
        <v>-5332.41159785332</v>
      </c>
      <c r="L55" s="56" t="s">
        <v>218</v>
      </c>
      <c r="M55" s="13"/>
    </row>
    <row r="56" spans="1:16" x14ac:dyDescent="0.25">
      <c r="C56" s="66" t="s">
        <v>245</v>
      </c>
      <c r="D56" s="64"/>
      <c r="G56" s="49"/>
      <c r="H56" s="49"/>
      <c r="I56" s="49"/>
      <c r="J56" s="49"/>
      <c r="K56" s="49"/>
    </row>
    <row r="57" spans="1:16" x14ac:dyDescent="0.25">
      <c r="C57" s="56"/>
      <c r="D57" s="64"/>
      <c r="G57" s="49"/>
      <c r="H57" s="49"/>
      <c r="I57" s="49"/>
      <c r="J57" s="49"/>
      <c r="K57" s="49"/>
      <c r="M57" s="13"/>
    </row>
    <row r="58" spans="1:16" x14ac:dyDescent="0.25">
      <c r="C58" s="56"/>
      <c r="D58" s="64"/>
      <c r="G58" s="49"/>
      <c r="H58" s="49"/>
      <c r="I58" s="49"/>
      <c r="J58" s="49"/>
      <c r="K58" s="49"/>
      <c r="M58" s="13"/>
    </row>
    <row r="59" spans="1:16" x14ac:dyDescent="0.25">
      <c r="A59" s="13"/>
      <c r="C59" s="13"/>
      <c r="D59" s="52"/>
      <c r="G59" s="52"/>
      <c r="H59" s="69"/>
      <c r="I59" s="52"/>
      <c r="J59" s="52"/>
      <c r="K59" s="52"/>
      <c r="M59" s="13"/>
    </row>
    <row r="60" spans="1:16" x14ac:dyDescent="0.25">
      <c r="A60" s="70" t="s">
        <v>246</v>
      </c>
      <c r="C60" s="13"/>
      <c r="D60" s="52"/>
      <c r="G60" s="52"/>
      <c r="H60" s="69"/>
      <c r="I60" s="52"/>
      <c r="J60" s="52"/>
      <c r="K60" s="52"/>
      <c r="M60" s="13"/>
    </row>
    <row r="61" spans="1:16" x14ac:dyDescent="0.25">
      <c r="A61" s="13" t="s">
        <v>71</v>
      </c>
      <c r="C61" s="13"/>
      <c r="D61" s="64">
        <f>'Authorized Rev Req'!I23+'Authorized Rev Req'!I27+'Authorized Rev Req'!I41+'Authorized Rev Req'!I42+'Authorized Rev Req'!I43+'Authorized Rev Req'!I44+'Authorized Rev Req'!I59</f>
        <v>-65668.024621296732</v>
      </c>
      <c r="F61" s="10" t="s">
        <v>71</v>
      </c>
      <c r="G61" s="64">
        <f>'Authorized Rev Req'!F23+'Authorized Rev Req'!F27+'Authorized Rev Req'!F41+'Authorized Rev Req'!F42+'Authorized Rev Req'!F43+'Authorized Rev Req'!F44+'Authorized Rev Req'!F59</f>
        <v>267731.12389016029</v>
      </c>
      <c r="H61" s="49">
        <f>D61</f>
        <v>-65668.024621296732</v>
      </c>
      <c r="I61" s="49">
        <f t="shared" ref="I61:K63" si="12">H61</f>
        <v>-65668.024621296732</v>
      </c>
      <c r="J61" s="49">
        <f t="shared" si="12"/>
        <v>-65668.024621296732</v>
      </c>
      <c r="K61" s="49">
        <f t="shared" si="12"/>
        <v>-65668.024621296732</v>
      </c>
      <c r="L61" s="56" t="s">
        <v>218</v>
      </c>
      <c r="N61" s="56"/>
    </row>
    <row r="62" spans="1:16" x14ac:dyDescent="0.25">
      <c r="A62" s="13" t="s">
        <v>87</v>
      </c>
      <c r="C62" s="13"/>
      <c r="D62" s="64">
        <f>'Authorized Rev Req'!I21+'Authorized Rev Req'!I22+'Authorized Rev Req'!I24+'Authorized Rev Req'!I25+'Authorized Rev Req'!I26+'Authorized Rev Req'!I28+'Authorized Rev Req'!I29+'Authorized Rev Req'!I30+'Authorized Rev Req'!I31+'Authorized Rev Req'!I32+'Authorized Rev Req'!I33+'Authorized Rev Req'!I37+'Authorized Rev Req'!I38+'Authorized Rev Req'!I39+'Authorized Rev Req'!I40+'Authorized Rev Req'!I47+'Authorized Rev Req'!I50</f>
        <v>77852.788598473941</v>
      </c>
      <c r="E62" s="13"/>
      <c r="F62" s="10" t="s">
        <v>223</v>
      </c>
      <c r="G62" s="64">
        <f>'Authorized Rev Req'!F21+'Authorized Rev Req'!F22+'Authorized Rev Req'!F24+'Authorized Rev Req'!F25+'Authorized Rev Req'!F26+'Authorized Rev Req'!F28+'Authorized Rev Req'!F29+'Authorized Rev Req'!F30+'Authorized Rev Req'!F31+'Authorized Rev Req'!F32+'Authorized Rev Req'!F33+'Authorized Rev Req'!F37+'Authorized Rev Req'!F38+'Authorized Rev Req'!F39+'Authorized Rev Req'!F40+'Authorized Rev Req'!F47+'Authorized Rev Req'!F50</f>
        <v>123886.13278758552</v>
      </c>
      <c r="H62" s="49">
        <f t="shared" ref="H62:H66" si="13">D62</f>
        <v>77852.788598473941</v>
      </c>
      <c r="I62" s="49">
        <f t="shared" si="12"/>
        <v>77852.788598473941</v>
      </c>
      <c r="J62" s="49">
        <f t="shared" si="12"/>
        <v>77852.788598473941</v>
      </c>
      <c r="K62" s="49">
        <f t="shared" si="12"/>
        <v>77852.788598473941</v>
      </c>
      <c r="L62" s="56" t="s">
        <v>218</v>
      </c>
      <c r="N62" s="56"/>
    </row>
    <row r="63" spans="1:16" x14ac:dyDescent="0.25">
      <c r="A63" s="13" t="s">
        <v>247</v>
      </c>
      <c r="C63" s="13"/>
      <c r="D63" s="64">
        <f>'Authorized Rev Req'!I68+'Authorized Rev Req'!I69+'Authorized Rev Req'!I70+'Authorized Rev Req'!I71+'Authorized Rev Req'!I60</f>
        <v>23001.538042210504</v>
      </c>
      <c r="E63" s="13"/>
      <c r="F63" s="10" t="s">
        <v>238</v>
      </c>
      <c r="G63" s="64">
        <f>'Authorized Rev Req'!F68+'Authorized Rev Req'!F69+'Authorized Rev Req'!F70+'Authorized Rev Req'!F71+'Authorized Rev Req'!F60</f>
        <v>27906.482804248284</v>
      </c>
      <c r="H63" s="49">
        <f t="shared" si="13"/>
        <v>23001.538042210504</v>
      </c>
      <c r="I63" s="49">
        <f t="shared" si="12"/>
        <v>23001.538042210504</v>
      </c>
      <c r="J63" s="49">
        <f t="shared" si="12"/>
        <v>23001.538042210504</v>
      </c>
      <c r="K63" s="49">
        <f t="shared" si="12"/>
        <v>23001.538042210504</v>
      </c>
      <c r="L63" s="56" t="s">
        <v>218</v>
      </c>
      <c r="N63" s="56"/>
    </row>
    <row r="64" spans="1:16" x14ac:dyDescent="0.25">
      <c r="A64" s="10" t="s">
        <v>116</v>
      </c>
      <c r="C64" s="13"/>
      <c r="D64" s="64">
        <f>'Authorized Rev Req'!I34</f>
        <v>-38434.842969392324</v>
      </c>
      <c r="E64" s="13"/>
      <c r="F64" s="10" t="s">
        <v>117</v>
      </c>
      <c r="G64" s="64">
        <f>'Authorized Rev Req'!F34</f>
        <v>25177.24247323885</v>
      </c>
      <c r="H64" s="49">
        <f t="shared" si="13"/>
        <v>-38434.842969392324</v>
      </c>
      <c r="I64" s="49">
        <v>-41605.250601505963</v>
      </c>
      <c r="J64" s="49">
        <v>2051.4608250818628</v>
      </c>
      <c r="K64" s="49">
        <f>J64</f>
        <v>2051.4608250818628</v>
      </c>
      <c r="L64" s="56" t="s">
        <v>218</v>
      </c>
      <c r="N64" s="56"/>
    </row>
    <row r="65" spans="1:26" x14ac:dyDescent="0.25">
      <c r="A65" s="10" t="s">
        <v>118</v>
      </c>
      <c r="C65" s="13"/>
      <c r="D65" s="64">
        <f>'Authorized Rev Req'!I35</f>
        <v>-9139.4919905433908</v>
      </c>
      <c r="E65" s="13"/>
      <c r="F65" s="10" t="s">
        <v>223</v>
      </c>
      <c r="G65" s="64">
        <f>'Authorized Rev Req'!F35</f>
        <v>5986.94278812019</v>
      </c>
      <c r="H65" s="49">
        <f t="shared" si="13"/>
        <v>-9139.4919905433908</v>
      </c>
      <c r="I65" s="49">
        <v>-9893.389051695307</v>
      </c>
      <c r="J65" s="49">
        <v>487.82064218865884</v>
      </c>
      <c r="K65" s="49">
        <f t="shared" ref="K65:K66" si="14">J65</f>
        <v>487.82064218865884</v>
      </c>
      <c r="L65" s="56" t="s">
        <v>218</v>
      </c>
      <c r="N65" s="56"/>
    </row>
    <row r="66" spans="1:26" x14ac:dyDescent="0.25">
      <c r="A66" s="10" t="s">
        <v>120</v>
      </c>
      <c r="C66" s="64"/>
      <c r="D66" s="64">
        <f>'Authorized Rev Req'!I36</f>
        <v>-9386.7082656770544</v>
      </c>
      <c r="E66" s="13"/>
      <c r="F66" s="10" t="s">
        <v>221</v>
      </c>
      <c r="G66" s="64">
        <f>'Authorized Rev Req'!F36</f>
        <v>6148.885016096192</v>
      </c>
      <c r="H66" s="49">
        <f t="shared" si="13"/>
        <v>-9386.7082656770544</v>
      </c>
      <c r="I66" s="49">
        <v>-10160.997666303094</v>
      </c>
      <c r="J66" s="49">
        <v>501.0158178308032</v>
      </c>
      <c r="K66" s="49">
        <f t="shared" si="14"/>
        <v>501.0158178308032</v>
      </c>
      <c r="L66" s="56" t="s">
        <v>218</v>
      </c>
      <c r="N66" s="56"/>
    </row>
    <row r="67" spans="1:26" x14ac:dyDescent="0.25">
      <c r="A67" s="13"/>
      <c r="C67" s="64"/>
      <c r="D67" s="64"/>
      <c r="E67" s="13"/>
      <c r="G67" s="49"/>
      <c r="H67" s="49"/>
      <c r="I67" s="49"/>
      <c r="J67" s="49"/>
      <c r="K67" s="49"/>
      <c r="N67" s="56"/>
    </row>
    <row r="68" spans="1:26" x14ac:dyDescent="0.25">
      <c r="A68" s="13"/>
      <c r="C68" s="13"/>
      <c r="D68" s="49"/>
      <c r="G68" s="52"/>
      <c r="H68" s="69"/>
      <c r="I68" s="52"/>
      <c r="J68" s="52"/>
      <c r="K68" s="52"/>
      <c r="M68" s="13"/>
      <c r="N68" s="56"/>
    </row>
    <row r="69" spans="1:26" x14ac:dyDescent="0.25">
      <c r="A69" s="57"/>
      <c r="D69" s="49"/>
      <c r="G69" s="52"/>
      <c r="H69" s="52"/>
      <c r="I69" s="52"/>
      <c r="J69" s="52"/>
      <c r="K69" s="52"/>
      <c r="M69" s="13"/>
      <c r="N69" s="56"/>
    </row>
    <row r="70" spans="1:26" x14ac:dyDescent="0.25">
      <c r="D70" s="64"/>
      <c r="G70" s="49"/>
      <c r="H70" s="49"/>
      <c r="I70" s="49"/>
      <c r="J70" s="49"/>
      <c r="K70" s="49"/>
      <c r="M70" s="13"/>
      <c r="N70" s="56"/>
    </row>
    <row r="71" spans="1:26" x14ac:dyDescent="0.25">
      <c r="A71" s="13"/>
      <c r="D71" s="64"/>
      <c r="G71" s="49"/>
      <c r="H71" s="49"/>
      <c r="I71" s="49"/>
      <c r="J71" s="49"/>
      <c r="K71" s="49"/>
      <c r="N71" s="56"/>
    </row>
    <row r="72" spans="1:26" x14ac:dyDescent="0.25">
      <c r="D72" s="49"/>
      <c r="N72" s="56"/>
    </row>
    <row r="73" spans="1:26" ht="15.75" thickBot="1" x14ac:dyDescent="0.3">
      <c r="A73" s="57" t="s">
        <v>248</v>
      </c>
      <c r="D73" s="71">
        <f>SUM(D10:D71)</f>
        <v>6487526.2775131343</v>
      </c>
      <c r="G73" s="71">
        <f>SUM(G10:G71)</f>
        <v>5753072.5787987635</v>
      </c>
      <c r="H73" s="71">
        <f>SUM(H10:H71)</f>
        <v>6473918.4450768838</v>
      </c>
      <c r="I73" s="71">
        <f>SUM(I10:I71)</f>
        <v>6731752.6577619091</v>
      </c>
      <c r="J73" s="71">
        <f>SUM(J10:J71)</f>
        <v>6511669.6100027738</v>
      </c>
      <c r="K73" s="71">
        <f>SUM(K10:K71)</f>
        <v>6452607.05950181</v>
      </c>
      <c r="L73" s="10"/>
      <c r="N73" s="56"/>
    </row>
    <row r="74" spans="1:26" ht="15.75" thickTop="1" x14ac:dyDescent="0.25">
      <c r="D74" s="69"/>
      <c r="G74" s="69"/>
      <c r="H74" s="69"/>
      <c r="I74" s="69"/>
      <c r="J74" s="69"/>
      <c r="K74" s="69"/>
    </row>
    <row r="75" spans="1:26" ht="30.75" customHeight="1" x14ac:dyDescent="0.25">
      <c r="D75" s="69"/>
      <c r="G75" s="69"/>
    </row>
    <row r="76" spans="1:26" ht="15.75" x14ac:dyDescent="0.25">
      <c r="A76" s="85" t="s">
        <v>249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72"/>
      <c r="T76" s="57" t="s">
        <v>250</v>
      </c>
    </row>
    <row r="77" spans="1:26" ht="75" x14ac:dyDescent="0.25">
      <c r="A77" s="63" t="s">
        <v>63</v>
      </c>
      <c r="B77" s="63" t="s">
        <v>211</v>
      </c>
      <c r="C77" s="73" t="s">
        <v>251</v>
      </c>
      <c r="D77" s="73" t="s">
        <v>252</v>
      </c>
      <c r="E77" s="73" t="s">
        <v>253</v>
      </c>
      <c r="F77" s="62" t="s">
        <v>254</v>
      </c>
      <c r="G77" s="84" t="s">
        <v>255</v>
      </c>
      <c r="H77" s="84"/>
      <c r="I77" s="84"/>
      <c r="J77" s="84"/>
      <c r="K77" s="84"/>
      <c r="L77" s="73" t="s">
        <v>216</v>
      </c>
      <c r="M77" s="84" t="s">
        <v>256</v>
      </c>
      <c r="N77" s="84"/>
      <c r="O77" s="84"/>
      <c r="P77" s="84"/>
      <c r="Q77" s="84"/>
      <c r="R77" s="74" t="s">
        <v>257</v>
      </c>
      <c r="U77" s="63">
        <f>U9</f>
        <v>2023</v>
      </c>
      <c r="V77" s="63">
        <f t="shared" ref="V77:Y77" si="15">V9</f>
        <v>2024</v>
      </c>
      <c r="W77" s="63">
        <f t="shared" si="15"/>
        <v>2025</v>
      </c>
      <c r="X77" s="63">
        <f t="shared" si="15"/>
        <v>2026</v>
      </c>
      <c r="Y77" s="63">
        <f t="shared" si="15"/>
        <v>2027</v>
      </c>
    </row>
    <row r="78" spans="1:26" x14ac:dyDescent="0.25">
      <c r="A78" s="57" t="s">
        <v>68</v>
      </c>
      <c r="C78" s="65"/>
      <c r="D78" s="65"/>
      <c r="E78" s="65"/>
      <c r="F78" s="65"/>
      <c r="G78" s="10">
        <f>G$9</f>
        <v>2023</v>
      </c>
      <c r="H78" s="10">
        <f t="shared" ref="H78:K78" si="16">H$9</f>
        <v>2024</v>
      </c>
      <c r="I78" s="10">
        <f t="shared" si="16"/>
        <v>2025</v>
      </c>
      <c r="J78" s="10">
        <f t="shared" si="16"/>
        <v>2026</v>
      </c>
      <c r="K78" s="10">
        <f t="shared" si="16"/>
        <v>2027</v>
      </c>
      <c r="L78" s="10"/>
      <c r="M78" s="10">
        <f>G$9</f>
        <v>2023</v>
      </c>
      <c r="N78" s="10">
        <f t="shared" ref="N78:Q78" si="17">H$9</f>
        <v>2024</v>
      </c>
      <c r="O78" s="10">
        <f t="shared" si="17"/>
        <v>2025</v>
      </c>
      <c r="P78" s="10">
        <f t="shared" si="17"/>
        <v>2026</v>
      </c>
      <c r="Q78" s="10">
        <f t="shared" si="17"/>
        <v>2027</v>
      </c>
      <c r="R78" s="75"/>
      <c r="T78" s="10" t="str">
        <f t="shared" ref="T78:T99" si="18">T10</f>
        <v>100% Residential</v>
      </c>
      <c r="U78" s="48">
        <f t="shared" ref="U78:Y93" si="19">SUMIFS(M$79:M$106,$F$79:$F$106,$T78,$R$79:$R$106,"Y")+U10</f>
        <v>169848.70876142877</v>
      </c>
      <c r="V78" s="48">
        <f t="shared" si="19"/>
        <v>0</v>
      </c>
      <c r="W78" s="48">
        <f t="shared" si="19"/>
        <v>0</v>
      </c>
      <c r="X78" s="48">
        <f t="shared" si="19"/>
        <v>0</v>
      </c>
      <c r="Y78" s="48">
        <f t="shared" si="19"/>
        <v>0</v>
      </c>
    </row>
    <row r="79" spans="1:26" x14ac:dyDescent="0.25">
      <c r="C79" s="76"/>
      <c r="D79" s="64"/>
      <c r="E79" s="65"/>
      <c r="G79" s="49"/>
      <c r="H79" s="49"/>
      <c r="I79" s="49"/>
      <c r="J79" s="49"/>
      <c r="K79" s="49"/>
      <c r="M79" s="49"/>
      <c r="N79" s="49"/>
      <c r="O79" s="49"/>
      <c r="P79" s="49"/>
      <c r="Q79" s="49"/>
      <c r="R79" s="77"/>
      <c r="T79" s="10" t="str">
        <f t="shared" si="18"/>
        <v>Core - Distribution</v>
      </c>
      <c r="U79" s="48">
        <f t="shared" si="19"/>
        <v>63612.085442631178</v>
      </c>
      <c r="V79" s="48">
        <f t="shared" si="19"/>
        <v>0</v>
      </c>
      <c r="W79" s="48">
        <f t="shared" si="19"/>
        <v>-3170.4076321136381</v>
      </c>
      <c r="X79" s="48">
        <f t="shared" si="19"/>
        <v>40486.303794474188</v>
      </c>
      <c r="Y79" s="48">
        <f t="shared" si="19"/>
        <v>40486.303794474188</v>
      </c>
      <c r="Z79" s="13"/>
    </row>
    <row r="80" spans="1:26" x14ac:dyDescent="0.25">
      <c r="A80" s="10" t="s">
        <v>258</v>
      </c>
      <c r="B80" s="10" t="s">
        <v>21</v>
      </c>
      <c r="C80" s="76" t="s">
        <v>259</v>
      </c>
      <c r="D80" s="64">
        <v>37805.843647244459</v>
      </c>
      <c r="E80" s="65" t="s">
        <v>71</v>
      </c>
      <c r="F80" s="10" t="s">
        <v>71</v>
      </c>
      <c r="G80" s="49"/>
      <c r="H80" s="49">
        <f>D80</f>
        <v>37805.843647244459</v>
      </c>
      <c r="I80" s="49">
        <f>H80</f>
        <v>37805.843647244459</v>
      </c>
      <c r="J80" s="49">
        <f t="shared" ref="J80:K80" si="20">I80</f>
        <v>37805.843647244459</v>
      </c>
      <c r="K80" s="49">
        <f t="shared" si="20"/>
        <v>37805.843647244459</v>
      </c>
      <c r="L80" s="78" t="s">
        <v>218</v>
      </c>
      <c r="M80" s="49"/>
      <c r="N80" s="49">
        <f>H80-H12</f>
        <v>2928.2286893482669</v>
      </c>
      <c r="O80" s="49">
        <f t="shared" ref="O80:Q83" si="21">I80-I12</f>
        <v>2928.2286893482669</v>
      </c>
      <c r="P80" s="49">
        <f t="shared" si="21"/>
        <v>2928.2286893482669</v>
      </c>
      <c r="Q80" s="49">
        <f>K80-K12</f>
        <v>2928.2286893482669</v>
      </c>
      <c r="R80" s="77" t="s">
        <v>96</v>
      </c>
      <c r="T80" s="10" t="str">
        <f t="shared" si="18"/>
        <v>Distribution</v>
      </c>
      <c r="U80" s="48">
        <f t="shared" si="19"/>
        <v>-510914.94142410439</v>
      </c>
      <c r="V80" s="48">
        <f t="shared" si="19"/>
        <v>10059.679452961376</v>
      </c>
      <c r="W80" s="48">
        <f t="shared" si="19"/>
        <v>296012.57443335792</v>
      </c>
      <c r="X80" s="48">
        <f t="shared" si="19"/>
        <v>134188.04865583178</v>
      </c>
      <c r="Y80" s="48">
        <f t="shared" si="19"/>
        <v>70440.678739773837</v>
      </c>
    </row>
    <row r="81" spans="1:26" x14ac:dyDescent="0.25">
      <c r="A81" s="10" t="s">
        <v>76</v>
      </c>
      <c r="B81" s="10" t="s">
        <v>21</v>
      </c>
      <c r="C81" s="76" t="s">
        <v>259</v>
      </c>
      <c r="D81" s="64">
        <v>11024.333722858451</v>
      </c>
      <c r="E81" s="10" t="s">
        <v>77</v>
      </c>
      <c r="F81" s="10" t="s">
        <v>220</v>
      </c>
      <c r="G81" s="49"/>
      <c r="H81" s="64">
        <f>D81</f>
        <v>11024.333722858451</v>
      </c>
      <c r="I81" s="49">
        <f t="shared" ref="I81:K83" si="22">H81</f>
        <v>11024.333722858451</v>
      </c>
      <c r="J81" s="49">
        <f t="shared" si="22"/>
        <v>11024.333722858451</v>
      </c>
      <c r="K81" s="49">
        <f t="shared" si="22"/>
        <v>11024.333722858451</v>
      </c>
      <c r="L81" s="78" t="s">
        <v>218</v>
      </c>
      <c r="M81" s="49"/>
      <c r="N81" s="49">
        <f>H81-H13</f>
        <v>873.87766245748935</v>
      </c>
      <c r="O81" s="49">
        <f t="shared" si="21"/>
        <v>873.87766245748935</v>
      </c>
      <c r="P81" s="49">
        <f t="shared" si="21"/>
        <v>873.87766245748935</v>
      </c>
      <c r="Q81" s="49">
        <f t="shared" si="21"/>
        <v>873.87766245748935</v>
      </c>
      <c r="R81" s="77" t="s">
        <v>96</v>
      </c>
      <c r="T81" s="10" t="str">
        <f t="shared" si="18"/>
        <v>ECPT - ALL</v>
      </c>
      <c r="U81" s="48">
        <f t="shared" si="19"/>
        <v>-256010.74534876086</v>
      </c>
      <c r="V81" s="48">
        <f t="shared" si="19"/>
        <v>11922</v>
      </c>
      <c r="W81" s="48">
        <f t="shared" si="19"/>
        <v>114013.60802305744</v>
      </c>
      <c r="X81" s="48">
        <f t="shared" si="19"/>
        <v>-248382.01751652153</v>
      </c>
      <c r="Y81" s="48">
        <f t="shared" si="19"/>
        <v>-329052.77072276827</v>
      </c>
      <c r="Z81" s="13"/>
    </row>
    <row r="82" spans="1:26" x14ac:dyDescent="0.25">
      <c r="A82" s="10" t="s">
        <v>78</v>
      </c>
      <c r="B82" s="10" t="s">
        <v>21</v>
      </c>
      <c r="C82" s="76" t="s">
        <v>259</v>
      </c>
      <c r="D82" s="64">
        <v>3986.0723644192326</v>
      </c>
      <c r="E82" s="10" t="s">
        <v>79</v>
      </c>
      <c r="F82" s="10" t="s">
        <v>221</v>
      </c>
      <c r="G82" s="64"/>
      <c r="H82" s="64">
        <f>D82</f>
        <v>3986.0723644192326</v>
      </c>
      <c r="I82" s="49">
        <f t="shared" si="22"/>
        <v>3986.0723644192326</v>
      </c>
      <c r="J82" s="49">
        <f t="shared" si="22"/>
        <v>3986.0723644192326</v>
      </c>
      <c r="K82" s="49">
        <f t="shared" si="22"/>
        <v>3986.0723644192326</v>
      </c>
      <c r="L82" s="78" t="s">
        <v>218</v>
      </c>
      <c r="M82" s="49"/>
      <c r="N82" s="49">
        <f>H82-H14</f>
        <v>-56.572553971782781</v>
      </c>
      <c r="O82" s="49">
        <f t="shared" si="21"/>
        <v>-56.572553971782781</v>
      </c>
      <c r="P82" s="49">
        <f t="shared" si="21"/>
        <v>-56.572553971782781</v>
      </c>
      <c r="Q82" s="49">
        <f t="shared" si="21"/>
        <v>-56.572553971782781</v>
      </c>
      <c r="R82" s="77" t="s">
        <v>96</v>
      </c>
      <c r="T82" s="10" t="str">
        <f t="shared" si="18"/>
        <v>ECPT - Core only</v>
      </c>
      <c r="U82" s="48">
        <f t="shared" si="19"/>
        <v>-279794.03960580635</v>
      </c>
      <c r="V82" s="48">
        <f t="shared" si="19"/>
        <v>873.87766245748935</v>
      </c>
      <c r="W82" s="48">
        <f t="shared" si="19"/>
        <v>47191.552187327376</v>
      </c>
      <c r="X82" s="48">
        <f t="shared" si="19"/>
        <v>95513.952949440078</v>
      </c>
      <c r="Y82" s="48">
        <f t="shared" si="19"/>
        <v>95513.952949440078</v>
      </c>
    </row>
    <row r="83" spans="1:26" x14ac:dyDescent="0.25">
      <c r="A83" s="10" t="s">
        <v>80</v>
      </c>
      <c r="B83" s="10" t="s">
        <v>21</v>
      </c>
      <c r="C83" s="76" t="s">
        <v>259</v>
      </c>
      <c r="D83" s="64">
        <v>3008.3341614748151</v>
      </c>
      <c r="E83" s="10" t="s">
        <v>81</v>
      </c>
      <c r="F83" s="10" t="s">
        <v>221</v>
      </c>
      <c r="G83" s="64"/>
      <c r="H83" s="64">
        <f>D83</f>
        <v>3008.3341614748151</v>
      </c>
      <c r="I83" s="49">
        <f t="shared" si="22"/>
        <v>3008.3341614748151</v>
      </c>
      <c r="J83" s="49">
        <f t="shared" si="22"/>
        <v>3008.3341614748151</v>
      </c>
      <c r="K83" s="49">
        <f t="shared" si="22"/>
        <v>3008.3341614748151</v>
      </c>
      <c r="L83" s="78" t="s">
        <v>218</v>
      </c>
      <c r="M83" s="49"/>
      <c r="N83" s="49">
        <f>H83-H15</f>
        <v>578.32548858885684</v>
      </c>
      <c r="O83" s="49">
        <f t="shared" si="21"/>
        <v>578.32548858885684</v>
      </c>
      <c r="P83" s="49">
        <f t="shared" si="21"/>
        <v>578.32548858885684</v>
      </c>
      <c r="Q83" s="49">
        <f t="shared" si="21"/>
        <v>578.32548858885684</v>
      </c>
      <c r="R83" s="77" t="s">
        <v>96</v>
      </c>
      <c r="T83" s="10" t="str">
        <f t="shared" si="18"/>
        <v>ECPT - Noncore only</v>
      </c>
      <c r="U83" s="48">
        <f t="shared" si="19"/>
        <v>-113747.52749739244</v>
      </c>
      <c r="V83" s="48">
        <f t="shared" si="19"/>
        <v>521.75293461707406</v>
      </c>
      <c r="W83" s="48">
        <f t="shared" si="19"/>
        <v>21225.75375540266</v>
      </c>
      <c r="X83" s="48">
        <f t="shared" si="19"/>
        <v>54295.682973879826</v>
      </c>
      <c r="Y83" s="48">
        <f t="shared" si="19"/>
        <v>54295.682973879826</v>
      </c>
    </row>
    <row r="84" spans="1:26" x14ac:dyDescent="0.25">
      <c r="A84" s="10" t="s">
        <v>260</v>
      </c>
      <c r="B84" s="10" t="s">
        <v>23</v>
      </c>
      <c r="C84" s="76" t="s">
        <v>261</v>
      </c>
      <c r="D84" s="64">
        <v>0</v>
      </c>
      <c r="E84" s="10" t="s">
        <v>71</v>
      </c>
      <c r="F84" s="10" t="s">
        <v>71</v>
      </c>
      <c r="G84" s="64"/>
      <c r="H84" s="64">
        <f>D84</f>
        <v>0</v>
      </c>
      <c r="I84" s="64">
        <v>2505.4850000000001</v>
      </c>
      <c r="J84" s="64">
        <v>2396.77</v>
      </c>
      <c r="K84" s="64">
        <v>2288.7310000000002</v>
      </c>
      <c r="L84" s="56" t="s">
        <v>225</v>
      </c>
      <c r="M84" s="49"/>
      <c r="N84" s="49">
        <f>H84</f>
        <v>0</v>
      </c>
      <c r="O84" s="49">
        <f t="shared" ref="O84:Q96" si="23">I84</f>
        <v>2505.4850000000001</v>
      </c>
      <c r="P84" s="49">
        <f t="shared" si="23"/>
        <v>2396.77</v>
      </c>
      <c r="Q84" s="49">
        <f t="shared" si="23"/>
        <v>2288.7310000000002</v>
      </c>
      <c r="R84" s="77" t="s">
        <v>96</v>
      </c>
      <c r="T84" s="10" t="str">
        <f t="shared" si="18"/>
        <v>ECPT - 50% Core / 50% Noncore</v>
      </c>
      <c r="U84" s="48">
        <f t="shared" si="19"/>
        <v>0</v>
      </c>
      <c r="V84" s="48">
        <f t="shared" si="19"/>
        <v>0</v>
      </c>
      <c r="W84" s="48">
        <f t="shared" si="19"/>
        <v>0</v>
      </c>
      <c r="X84" s="48">
        <f t="shared" si="19"/>
        <v>0</v>
      </c>
      <c r="Y84" s="48">
        <f t="shared" si="19"/>
        <v>0</v>
      </c>
    </row>
    <row r="85" spans="1:26" ht="15" customHeight="1" x14ac:dyDescent="0.25">
      <c r="A85" s="10" t="s">
        <v>27</v>
      </c>
      <c r="B85" s="10" t="s">
        <v>282</v>
      </c>
      <c r="C85" s="76" t="s">
        <v>261</v>
      </c>
      <c r="D85" s="64">
        <v>3022.0229370078714</v>
      </c>
      <c r="E85" s="10" t="s">
        <v>87</v>
      </c>
      <c r="F85" s="10" t="s">
        <v>223</v>
      </c>
      <c r="G85" s="64"/>
      <c r="H85" s="64"/>
      <c r="I85" s="64"/>
      <c r="J85" s="64"/>
      <c r="K85" s="64">
        <f>D85</f>
        <v>3022.0229370078714</v>
      </c>
      <c r="L85" s="56" t="s">
        <v>225</v>
      </c>
      <c r="M85" s="49"/>
      <c r="N85" s="49">
        <f t="shared" ref="N85:N96" si="24">H85</f>
        <v>0</v>
      </c>
      <c r="O85" s="49">
        <f t="shared" si="23"/>
        <v>0</v>
      </c>
      <c r="P85" s="49">
        <f t="shared" si="23"/>
        <v>0</v>
      </c>
      <c r="Q85" s="49">
        <f t="shared" si="23"/>
        <v>3022.0229370078714</v>
      </c>
      <c r="R85" s="77" t="s">
        <v>96</v>
      </c>
      <c r="T85" s="10" t="str">
        <f t="shared" si="18"/>
        <v>ECPT (excludes Covered Entities 3 yr avg vol)</v>
      </c>
      <c r="U85" s="48">
        <f t="shared" si="19"/>
        <v>-195900.50825658889</v>
      </c>
      <c r="V85" s="48">
        <f t="shared" si="19"/>
        <v>0</v>
      </c>
      <c r="W85" s="48">
        <f t="shared" si="19"/>
        <v>0</v>
      </c>
      <c r="X85" s="48">
        <f t="shared" si="19"/>
        <v>0</v>
      </c>
      <c r="Y85" s="48">
        <f t="shared" si="19"/>
        <v>0</v>
      </c>
    </row>
    <row r="86" spans="1:26" ht="15" customHeight="1" x14ac:dyDescent="0.25">
      <c r="A86" s="10" t="s">
        <v>262</v>
      </c>
      <c r="B86" s="10" t="s">
        <v>11</v>
      </c>
      <c r="C86" s="76" t="s">
        <v>261</v>
      </c>
      <c r="D86" s="64">
        <v>82797.458269227151</v>
      </c>
      <c r="E86" s="10" t="s">
        <v>71</v>
      </c>
      <c r="F86" s="10" t="s">
        <v>71</v>
      </c>
      <c r="G86" s="64"/>
      <c r="H86" s="64"/>
      <c r="I86" s="64">
        <f>D86</f>
        <v>82797.458269227151</v>
      </c>
      <c r="J86" s="64">
        <v>31899.768804208565</v>
      </c>
      <c r="K86" s="64"/>
      <c r="L86" s="56" t="s">
        <v>225</v>
      </c>
      <c r="M86" s="49"/>
      <c r="N86" s="49">
        <f t="shared" si="24"/>
        <v>0</v>
      </c>
      <c r="O86" s="49">
        <f t="shared" si="23"/>
        <v>82797.458269227151</v>
      </c>
      <c r="P86" s="49">
        <f t="shared" si="23"/>
        <v>31899.768804208565</v>
      </c>
      <c r="Q86" s="49">
        <f t="shared" si="23"/>
        <v>0</v>
      </c>
      <c r="R86" s="77" t="s">
        <v>96</v>
      </c>
      <c r="T86" s="10" t="str">
        <f t="shared" si="18"/>
        <v>EE</v>
      </c>
      <c r="U86" s="48">
        <f t="shared" si="19"/>
        <v>-18921.858468088743</v>
      </c>
      <c r="V86" s="48">
        <f t="shared" si="19"/>
        <v>0</v>
      </c>
      <c r="W86" s="48">
        <f t="shared" si="19"/>
        <v>23734.338447897127</v>
      </c>
      <c r="X86" s="48">
        <f t="shared" si="19"/>
        <v>25079.27076540509</v>
      </c>
      <c r="Y86" s="48">
        <f t="shared" si="19"/>
        <v>27099.446755246681</v>
      </c>
    </row>
    <row r="87" spans="1:26" x14ac:dyDescent="0.25">
      <c r="A87" s="10" t="s">
        <v>263</v>
      </c>
      <c r="B87" s="10" t="s">
        <v>11</v>
      </c>
      <c r="C87" s="76" t="s">
        <v>261</v>
      </c>
      <c r="D87" s="64">
        <v>39462.309259136688</v>
      </c>
      <c r="E87" s="10" t="s">
        <v>87</v>
      </c>
      <c r="F87" s="10" t="s">
        <v>223</v>
      </c>
      <c r="G87" s="64"/>
      <c r="H87" s="64"/>
      <c r="I87" s="64">
        <f>D87</f>
        <v>39462.309259136688</v>
      </c>
      <c r="J87" s="64">
        <v>15203.830747477241</v>
      </c>
      <c r="K87" s="64"/>
      <c r="L87" s="56" t="s">
        <v>225</v>
      </c>
      <c r="M87" s="49"/>
      <c r="N87" s="49">
        <f t="shared" si="24"/>
        <v>0</v>
      </c>
      <c r="O87" s="49">
        <f t="shared" si="23"/>
        <v>39462.309259136688</v>
      </c>
      <c r="P87" s="49">
        <f t="shared" si="23"/>
        <v>15203.830747477241</v>
      </c>
      <c r="Q87" s="49">
        <f t="shared" si="23"/>
        <v>0</v>
      </c>
      <c r="R87" s="77" t="s">
        <v>96</v>
      </c>
      <c r="T87" s="10" t="str">
        <f t="shared" si="18"/>
        <v>ESA</v>
      </c>
      <c r="U87" s="48">
        <f t="shared" si="19"/>
        <v>222.86066999999457</v>
      </c>
      <c r="V87" s="48">
        <f t="shared" si="19"/>
        <v>0</v>
      </c>
      <c r="W87" s="48">
        <f t="shared" si="19"/>
        <v>544.12100000001374</v>
      </c>
      <c r="X87" s="48">
        <f t="shared" si="19"/>
        <v>444.12099999999919</v>
      </c>
      <c r="Y87" s="48">
        <f t="shared" si="19"/>
        <v>444.12099999999919</v>
      </c>
    </row>
    <row r="88" spans="1:26" x14ac:dyDescent="0.25">
      <c r="A88" s="10" t="s">
        <v>264</v>
      </c>
      <c r="B88" s="10" t="s">
        <v>29</v>
      </c>
      <c r="C88" s="76" t="s">
        <v>261</v>
      </c>
      <c r="D88" s="64">
        <v>4499</v>
      </c>
      <c r="E88" s="10" t="s">
        <v>71</v>
      </c>
      <c r="F88" s="10" t="s">
        <v>71</v>
      </c>
      <c r="G88" s="64"/>
      <c r="H88" s="64">
        <f>D88</f>
        <v>4499</v>
      </c>
      <c r="I88" s="64">
        <f>H88</f>
        <v>4499</v>
      </c>
      <c r="J88" s="64">
        <f t="shared" ref="J88:K89" si="25">I88</f>
        <v>4499</v>
      </c>
      <c r="K88" s="64">
        <f t="shared" si="25"/>
        <v>4499</v>
      </c>
      <c r="L88" s="56" t="s">
        <v>225</v>
      </c>
      <c r="M88" s="49"/>
      <c r="N88" s="49">
        <f t="shared" si="24"/>
        <v>4499</v>
      </c>
      <c r="O88" s="49">
        <f t="shared" si="23"/>
        <v>4499</v>
      </c>
      <c r="P88" s="49">
        <f t="shared" si="23"/>
        <v>4499</v>
      </c>
      <c r="Q88" s="49">
        <f t="shared" si="23"/>
        <v>4499</v>
      </c>
      <c r="R88" s="77" t="s">
        <v>96</v>
      </c>
      <c r="T88" s="10" t="str">
        <f t="shared" si="18"/>
        <v>PPP ECPT</v>
      </c>
      <c r="U88" s="48">
        <f t="shared" si="19"/>
        <v>4807.2337620377803</v>
      </c>
      <c r="V88" s="48">
        <f t="shared" si="19"/>
        <v>0</v>
      </c>
      <c r="W88" s="48">
        <f t="shared" si="19"/>
        <v>255.87999999999738</v>
      </c>
      <c r="X88" s="48">
        <f t="shared" si="19"/>
        <v>325.87999999999738</v>
      </c>
      <c r="Y88" s="48">
        <f t="shared" si="19"/>
        <v>325.87999999999738</v>
      </c>
    </row>
    <row r="89" spans="1:26" x14ac:dyDescent="0.25">
      <c r="A89" s="10" t="s">
        <v>265</v>
      </c>
      <c r="B89" s="10" t="s">
        <v>29</v>
      </c>
      <c r="C89" s="76" t="s">
        <v>261</v>
      </c>
      <c r="D89" s="64">
        <v>3189</v>
      </c>
      <c r="E89" s="10" t="s">
        <v>87</v>
      </c>
      <c r="F89" s="10" t="s">
        <v>223</v>
      </c>
      <c r="G89" s="64"/>
      <c r="H89" s="64">
        <f>D89</f>
        <v>3189</v>
      </c>
      <c r="I89" s="64">
        <f>H89</f>
        <v>3189</v>
      </c>
      <c r="J89" s="64">
        <f t="shared" si="25"/>
        <v>3189</v>
      </c>
      <c r="K89" s="64">
        <f t="shared" si="25"/>
        <v>3189</v>
      </c>
      <c r="L89" s="56" t="s">
        <v>225</v>
      </c>
      <c r="M89" s="49"/>
      <c r="N89" s="49">
        <f t="shared" si="24"/>
        <v>3189</v>
      </c>
      <c r="O89" s="49">
        <f t="shared" si="23"/>
        <v>3189</v>
      </c>
      <c r="P89" s="49">
        <f t="shared" si="23"/>
        <v>3189</v>
      </c>
      <c r="Q89" s="49">
        <f t="shared" si="23"/>
        <v>3189</v>
      </c>
      <c r="R89" s="77" t="s">
        <v>96</v>
      </c>
      <c r="T89" s="10" t="str">
        <f t="shared" si="18"/>
        <v>SGIP allocation</v>
      </c>
      <c r="U89" s="48">
        <f t="shared" si="19"/>
        <v>0</v>
      </c>
      <c r="V89" s="48">
        <f t="shared" si="19"/>
        <v>0</v>
      </c>
      <c r="W89" s="48">
        <f t="shared" si="19"/>
        <v>0</v>
      </c>
      <c r="X89" s="48">
        <f t="shared" si="19"/>
        <v>0</v>
      </c>
      <c r="Y89" s="48">
        <f t="shared" si="19"/>
        <v>0</v>
      </c>
    </row>
    <row r="90" spans="1:26" x14ac:dyDescent="0.25">
      <c r="A90" s="10" t="s">
        <v>33</v>
      </c>
      <c r="B90" s="10" t="s">
        <v>32</v>
      </c>
      <c r="C90" s="76" t="s">
        <v>261</v>
      </c>
      <c r="D90" s="64">
        <v>39256.558274240357</v>
      </c>
      <c r="E90" s="10" t="s">
        <v>71</v>
      </c>
      <c r="F90" s="10" t="s">
        <v>71</v>
      </c>
      <c r="G90" s="64"/>
      <c r="H90" s="64"/>
      <c r="I90" s="64">
        <f t="shared" ref="I90:I95" si="26">D90</f>
        <v>39256.558274240357</v>
      </c>
      <c r="J90" s="64">
        <v>30910.321609083159</v>
      </c>
      <c r="K90" s="64"/>
      <c r="L90" s="56" t="s">
        <v>225</v>
      </c>
      <c r="M90" s="49"/>
      <c r="N90" s="49">
        <f t="shared" si="24"/>
        <v>0</v>
      </c>
      <c r="O90" s="49">
        <f t="shared" si="23"/>
        <v>39256.558274240357</v>
      </c>
      <c r="P90" s="49">
        <f t="shared" si="23"/>
        <v>30910.321609083159</v>
      </c>
      <c r="Q90" s="49">
        <f t="shared" si="23"/>
        <v>0</v>
      </c>
      <c r="R90" s="77" t="s">
        <v>96</v>
      </c>
      <c r="T90" s="10" t="str">
        <f t="shared" si="18"/>
        <v>CPUC Fee Allocation</v>
      </c>
      <c r="U90" s="48">
        <f t="shared" si="19"/>
        <v>10086.556135430455</v>
      </c>
      <c r="V90" s="48">
        <f t="shared" si="19"/>
        <v>0</v>
      </c>
      <c r="W90" s="48">
        <f t="shared" si="19"/>
        <v>0</v>
      </c>
      <c r="X90" s="48">
        <f t="shared" si="19"/>
        <v>0</v>
      </c>
      <c r="Y90" s="48">
        <f t="shared" si="19"/>
        <v>0</v>
      </c>
    </row>
    <row r="91" spans="1:26" x14ac:dyDescent="0.25">
      <c r="A91" s="10" t="s">
        <v>266</v>
      </c>
      <c r="B91" s="10" t="s">
        <v>32</v>
      </c>
      <c r="C91" s="76" t="s">
        <v>261</v>
      </c>
      <c r="D91" s="64">
        <v>6044.4717333811268</v>
      </c>
      <c r="E91" s="10" t="s">
        <v>87</v>
      </c>
      <c r="F91" s="10" t="s">
        <v>223</v>
      </c>
      <c r="G91" s="64"/>
      <c r="H91" s="64"/>
      <c r="I91" s="64">
        <f t="shared" si="26"/>
        <v>6044.4717333811268</v>
      </c>
      <c r="J91" s="64">
        <v>5644.3308372757656</v>
      </c>
      <c r="K91" s="64"/>
      <c r="L91" s="56" t="s">
        <v>225</v>
      </c>
      <c r="M91" s="49"/>
      <c r="N91" s="49">
        <f t="shared" si="24"/>
        <v>0</v>
      </c>
      <c r="O91" s="49">
        <f t="shared" si="23"/>
        <v>6044.4717333811268</v>
      </c>
      <c r="P91" s="49">
        <f t="shared" si="23"/>
        <v>5644.3308372757656</v>
      </c>
      <c r="Q91" s="49">
        <f t="shared" si="23"/>
        <v>0</v>
      </c>
      <c r="R91" s="77" t="s">
        <v>96</v>
      </c>
      <c r="T91" s="10" t="str">
        <f t="shared" si="18"/>
        <v>CAC Allocation</v>
      </c>
      <c r="U91" s="48">
        <f t="shared" si="19"/>
        <v>-1408.6943636784063</v>
      </c>
      <c r="V91" s="48">
        <f t="shared" si="19"/>
        <v>0</v>
      </c>
      <c r="W91" s="48">
        <f t="shared" si="19"/>
        <v>876.13398409653928</v>
      </c>
      <c r="X91" s="48">
        <f t="shared" si="19"/>
        <v>1725.2016237618254</v>
      </c>
      <c r="Y91" s="48">
        <f t="shared" si="19"/>
        <v>1725.2016237618254</v>
      </c>
    </row>
    <row r="92" spans="1:26" x14ac:dyDescent="0.25">
      <c r="A92" s="10" t="s">
        <v>36</v>
      </c>
      <c r="B92" s="10" t="s">
        <v>35</v>
      </c>
      <c r="C92" s="10" t="s">
        <v>261</v>
      </c>
      <c r="D92" s="64">
        <v>12815.039113090028</v>
      </c>
      <c r="E92" s="10" t="s">
        <v>71</v>
      </c>
      <c r="F92" s="10" t="s">
        <v>71</v>
      </c>
      <c r="G92" s="49"/>
      <c r="H92" s="49"/>
      <c r="I92" s="49">
        <f t="shared" si="26"/>
        <v>12815.039113090028</v>
      </c>
      <c r="J92" s="49">
        <v>829.24050276622461</v>
      </c>
      <c r="K92" s="49"/>
      <c r="L92" s="56" t="s">
        <v>225</v>
      </c>
      <c r="M92" s="49"/>
      <c r="N92" s="49">
        <f t="shared" si="24"/>
        <v>0</v>
      </c>
      <c r="O92" s="49">
        <f t="shared" si="23"/>
        <v>12815.039113090028</v>
      </c>
      <c r="P92" s="49">
        <f t="shared" si="23"/>
        <v>829.24050276622461</v>
      </c>
      <c r="Q92" s="49">
        <f t="shared" si="23"/>
        <v>0</v>
      </c>
      <c r="R92" s="77" t="s">
        <v>96</v>
      </c>
      <c r="T92" s="10" t="str">
        <f t="shared" si="18"/>
        <v>Storage Allocation  (Procurement)</v>
      </c>
      <c r="U92" s="48">
        <f t="shared" si="19"/>
        <v>-7838.5827941519965</v>
      </c>
      <c r="V92" s="48">
        <f t="shared" si="19"/>
        <v>0</v>
      </c>
      <c r="W92" s="48">
        <f t="shared" si="19"/>
        <v>605.25968026154442</v>
      </c>
      <c r="X92" s="48">
        <f t="shared" si="19"/>
        <v>1521.3397571982641</v>
      </c>
      <c r="Y92" s="48">
        <f t="shared" si="19"/>
        <v>1521.3397571982641</v>
      </c>
    </row>
    <row r="93" spans="1:26" x14ac:dyDescent="0.25">
      <c r="A93" s="10" t="s">
        <v>267</v>
      </c>
      <c r="B93" s="10" t="s">
        <v>35</v>
      </c>
      <c r="C93" s="10" t="s">
        <v>261</v>
      </c>
      <c r="D93" s="64">
        <v>4564.3350492375257</v>
      </c>
      <c r="E93" s="10" t="s">
        <v>87</v>
      </c>
      <c r="F93" s="10" t="s">
        <v>223</v>
      </c>
      <c r="G93" s="49"/>
      <c r="H93" s="49"/>
      <c r="I93" s="49">
        <f t="shared" si="26"/>
        <v>4564.3350492375257</v>
      </c>
      <c r="J93" s="49">
        <v>1349.1879016757673</v>
      </c>
      <c r="K93" s="49"/>
      <c r="L93" s="56" t="s">
        <v>225</v>
      </c>
      <c r="M93" s="49"/>
      <c r="N93" s="49">
        <f t="shared" si="24"/>
        <v>0</v>
      </c>
      <c r="O93" s="49">
        <f t="shared" si="23"/>
        <v>4564.3350492375257</v>
      </c>
      <c r="P93" s="49">
        <f t="shared" si="23"/>
        <v>1349.1879016757673</v>
      </c>
      <c r="Q93" s="49">
        <f t="shared" si="23"/>
        <v>0</v>
      </c>
      <c r="R93" s="77" t="s">
        <v>96</v>
      </c>
      <c r="T93" s="10" t="str">
        <f t="shared" si="18"/>
        <v>Capacity Allocation (Procurement)</v>
      </c>
      <c r="U93" s="48">
        <f t="shared" si="19"/>
        <v>-8943.9027521886164</v>
      </c>
      <c r="V93" s="48">
        <f t="shared" si="19"/>
        <v>0</v>
      </c>
      <c r="W93" s="48">
        <f t="shared" si="19"/>
        <v>9441.9247931447171</v>
      </c>
      <c r="X93" s="48">
        <f t="shared" si="19"/>
        <v>19603.558341099852</v>
      </c>
      <c r="Y93" s="48">
        <f t="shared" si="19"/>
        <v>19603.558341099852</v>
      </c>
    </row>
    <row r="94" spans="1:26" x14ac:dyDescent="0.25">
      <c r="A94" s="13" t="s">
        <v>268</v>
      </c>
      <c r="B94" s="10" t="s">
        <v>8</v>
      </c>
      <c r="C94" s="76" t="s">
        <v>261</v>
      </c>
      <c r="D94" s="64">
        <v>6776.7164408128538</v>
      </c>
      <c r="E94" s="10" t="s">
        <v>71</v>
      </c>
      <c r="F94" s="10" t="s">
        <v>71</v>
      </c>
      <c r="G94" s="49"/>
      <c r="H94" s="49"/>
      <c r="I94" s="49">
        <f t="shared" si="26"/>
        <v>6776.7164408128538</v>
      </c>
      <c r="J94" s="49"/>
      <c r="K94" s="49"/>
      <c r="L94" s="78" t="s">
        <v>225</v>
      </c>
      <c r="M94" s="49">
        <f t="shared" ref="M94:M96" si="27">G94</f>
        <v>0</v>
      </c>
      <c r="N94" s="49">
        <f t="shared" si="24"/>
        <v>0</v>
      </c>
      <c r="O94" s="49">
        <f t="shared" si="23"/>
        <v>6776.7164408128538</v>
      </c>
      <c r="P94" s="49">
        <f t="shared" si="23"/>
        <v>0</v>
      </c>
      <c r="Q94" s="49">
        <f t="shared" si="23"/>
        <v>0</v>
      </c>
      <c r="R94" s="77" t="s">
        <v>96</v>
      </c>
      <c r="T94" s="10" t="str">
        <f t="shared" si="18"/>
        <v>ECPT - Core only  (Procurement)</v>
      </c>
      <c r="U94" s="48">
        <f t="shared" ref="U94:Y98" si="28">SUMIFS(M$79:M$106,$F$79:$F$106,$T94,$R$79:$R$106,"Y")+U26</f>
        <v>410449.65702486271</v>
      </c>
      <c r="V94" s="48">
        <f t="shared" si="28"/>
        <v>0</v>
      </c>
      <c r="W94" s="48">
        <f t="shared" si="28"/>
        <v>0</v>
      </c>
      <c r="X94" s="48">
        <f t="shared" si="28"/>
        <v>0</v>
      </c>
      <c r="Y94" s="48">
        <f t="shared" si="28"/>
        <v>0</v>
      </c>
    </row>
    <row r="95" spans="1:26" x14ac:dyDescent="0.25">
      <c r="A95" s="10" t="s">
        <v>269</v>
      </c>
      <c r="B95" s="10" t="s">
        <v>8</v>
      </c>
      <c r="C95" s="10" t="s">
        <v>261</v>
      </c>
      <c r="D95" s="64">
        <v>44029.842798245787</v>
      </c>
      <c r="E95" s="65" t="s">
        <v>87</v>
      </c>
      <c r="F95" s="65" t="s">
        <v>223</v>
      </c>
      <c r="G95" s="49"/>
      <c r="H95" s="49"/>
      <c r="I95" s="49">
        <f t="shared" si="26"/>
        <v>44029.842798245787</v>
      </c>
      <c r="J95" s="49">
        <v>412.70016602004648</v>
      </c>
      <c r="K95" s="49"/>
      <c r="L95" s="56" t="s">
        <v>225</v>
      </c>
      <c r="M95" s="49">
        <f t="shared" si="27"/>
        <v>0</v>
      </c>
      <c r="N95" s="49">
        <f t="shared" si="24"/>
        <v>0</v>
      </c>
      <c r="O95" s="49">
        <f t="shared" si="23"/>
        <v>44029.842798245787</v>
      </c>
      <c r="P95" s="49">
        <f t="shared" si="23"/>
        <v>412.70016602004648</v>
      </c>
      <c r="Q95" s="49">
        <f t="shared" si="23"/>
        <v>0</v>
      </c>
      <c r="R95" s="77" t="s">
        <v>96</v>
      </c>
      <c r="T95" s="10" t="str">
        <f t="shared" si="18"/>
        <v>2023 GTS - Inventory Management</v>
      </c>
      <c r="U95" s="48">
        <f t="shared" si="28"/>
        <v>0</v>
      </c>
      <c r="V95" s="48">
        <f t="shared" si="28"/>
        <v>0</v>
      </c>
      <c r="W95" s="48">
        <f t="shared" si="28"/>
        <v>0</v>
      </c>
      <c r="X95" s="48">
        <f t="shared" si="28"/>
        <v>0</v>
      </c>
      <c r="Y95" s="48">
        <f t="shared" si="28"/>
        <v>0</v>
      </c>
    </row>
    <row r="96" spans="1:26" x14ac:dyDescent="0.25">
      <c r="A96" s="10" t="s">
        <v>18</v>
      </c>
      <c r="B96" s="10" t="s">
        <v>17</v>
      </c>
      <c r="C96" s="10" t="s">
        <v>261</v>
      </c>
      <c r="D96" s="64">
        <v>16240.28319986363</v>
      </c>
      <c r="E96" s="10" t="s">
        <v>71</v>
      </c>
      <c r="F96" s="10" t="s">
        <v>71</v>
      </c>
      <c r="G96" s="49">
        <v>0</v>
      </c>
      <c r="H96" s="49">
        <f>D96</f>
        <v>16240.28319986363</v>
      </c>
      <c r="I96" s="49">
        <f>H96</f>
        <v>16240.28319986363</v>
      </c>
      <c r="J96" s="49"/>
      <c r="K96" s="49"/>
      <c r="L96" s="52" t="s">
        <v>225</v>
      </c>
      <c r="M96" s="49">
        <f t="shared" si="27"/>
        <v>0</v>
      </c>
      <c r="N96" s="49">
        <f t="shared" si="24"/>
        <v>16240.28319986363</v>
      </c>
      <c r="O96" s="49">
        <f t="shared" si="23"/>
        <v>16240.28319986363</v>
      </c>
      <c r="P96" s="49">
        <f t="shared" si="23"/>
        <v>0</v>
      </c>
      <c r="Q96" s="49">
        <f t="shared" si="23"/>
        <v>0</v>
      </c>
      <c r="R96" s="77" t="s">
        <v>96</v>
      </c>
      <c r="T96" s="10" t="str">
        <f t="shared" si="18"/>
        <v>User Defined 1</v>
      </c>
      <c r="U96" s="48">
        <f t="shared" si="28"/>
        <v>0</v>
      </c>
      <c r="V96" s="48">
        <f t="shared" si="28"/>
        <v>0</v>
      </c>
      <c r="W96" s="48">
        <f t="shared" si="28"/>
        <v>0</v>
      </c>
      <c r="X96" s="48">
        <f t="shared" si="28"/>
        <v>0</v>
      </c>
      <c r="Y96" s="48">
        <f t="shared" si="28"/>
        <v>0</v>
      </c>
    </row>
    <row r="97" spans="1:25" ht="15" customHeight="1" x14ac:dyDescent="0.25">
      <c r="L97" s="10"/>
      <c r="M97" s="49"/>
      <c r="N97" s="49"/>
      <c r="O97" s="49"/>
      <c r="P97" s="49"/>
      <c r="Q97" s="49"/>
      <c r="R97" s="77"/>
      <c r="T97" s="10" t="str">
        <f t="shared" si="18"/>
        <v>User Defined 2</v>
      </c>
      <c r="U97" s="48">
        <f t="shared" si="28"/>
        <v>0</v>
      </c>
      <c r="V97" s="48">
        <f t="shared" si="28"/>
        <v>0</v>
      </c>
      <c r="W97" s="48">
        <f t="shared" si="28"/>
        <v>0</v>
      </c>
      <c r="X97" s="48">
        <f t="shared" si="28"/>
        <v>0</v>
      </c>
      <c r="Y97" s="48">
        <f t="shared" si="28"/>
        <v>0</v>
      </c>
    </row>
    <row r="98" spans="1:25" x14ac:dyDescent="0.25">
      <c r="A98" s="13"/>
      <c r="C98" s="76"/>
      <c r="D98" s="64"/>
      <c r="G98" s="49"/>
      <c r="H98" s="49"/>
      <c r="I98" s="49"/>
      <c r="J98" s="49"/>
      <c r="K98" s="49"/>
      <c r="L98" s="78"/>
      <c r="M98" s="49"/>
      <c r="N98" s="49"/>
      <c r="O98" s="49"/>
      <c r="P98" s="49"/>
      <c r="Q98" s="49"/>
      <c r="R98" s="54"/>
      <c r="T98" s="10" t="str">
        <f t="shared" si="18"/>
        <v>User Defined 3</v>
      </c>
      <c r="U98" s="48">
        <f t="shared" si="28"/>
        <v>0</v>
      </c>
      <c r="V98" s="48">
        <f t="shared" si="28"/>
        <v>0</v>
      </c>
      <c r="W98" s="48">
        <f t="shared" si="28"/>
        <v>0</v>
      </c>
      <c r="X98" s="48">
        <f t="shared" si="28"/>
        <v>0</v>
      </c>
      <c r="Y98" s="48">
        <f t="shared" si="28"/>
        <v>0</v>
      </c>
    </row>
    <row r="99" spans="1:25" x14ac:dyDescent="0.25">
      <c r="A99" s="13"/>
      <c r="D99" s="64"/>
      <c r="G99" s="49"/>
      <c r="H99" s="64"/>
      <c r="I99" s="64"/>
      <c r="J99" s="64"/>
      <c r="K99" s="64"/>
      <c r="M99" s="49"/>
      <c r="N99" s="49"/>
      <c r="O99" s="49"/>
      <c r="P99" s="49"/>
      <c r="Q99" s="49"/>
      <c r="R99" s="77"/>
      <c r="T99" s="10" t="str">
        <f t="shared" si="18"/>
        <v>Total</v>
      </c>
      <c r="U99" s="48">
        <f>SUM(U78:U98)</f>
        <v>-734453.69871436944</v>
      </c>
      <c r="V99" s="48">
        <f>SUM(V78:V98)</f>
        <v>23377.31005003594</v>
      </c>
      <c r="W99" s="48">
        <f t="shared" ref="W99:X99" si="29">SUM(W78:W98)</f>
        <v>510730.73867243156</v>
      </c>
      <c r="X99" s="48">
        <f t="shared" si="29"/>
        <v>124801.34234456936</v>
      </c>
      <c r="Y99" s="48">
        <f>SUM(Y78:Y98)</f>
        <v>-17596.604787893717</v>
      </c>
    </row>
    <row r="100" spans="1:25" x14ac:dyDescent="0.25">
      <c r="A100" s="57" t="s">
        <v>151</v>
      </c>
      <c r="C100" s="76"/>
      <c r="D100" s="64"/>
      <c r="G100" s="49"/>
      <c r="H100" s="49"/>
      <c r="I100" s="49"/>
      <c r="J100" s="49"/>
      <c r="K100" s="49"/>
      <c r="M100" s="49"/>
      <c r="N100" s="49"/>
      <c r="O100" s="49"/>
      <c r="P100" s="49"/>
      <c r="Q100" s="49"/>
      <c r="R100" s="77"/>
      <c r="T100" s="68" t="s">
        <v>231</v>
      </c>
      <c r="U100" s="51" t="b">
        <f>U31+SUMIF($R$79:$R$106,"Y",M79:M106)=U99</f>
        <v>1</v>
      </c>
      <c r="V100" s="51" t="b">
        <f>V31+SUMIF($R$79:$R$106,"Y",N79:N106)=V99</f>
        <v>1</v>
      </c>
      <c r="W100" s="51" t="b">
        <f>W31+SUMIF($R$79:$R$106,"Y",O79:O106)=W99</f>
        <v>1</v>
      </c>
      <c r="X100" s="51" t="b">
        <f>X31+SUMIF($R$79:$R$106,"Y",P79:P106)=X99</f>
        <v>1</v>
      </c>
      <c r="Y100" s="51" t="b">
        <f>ABS(Y31+SUMIF($R$79:$R$106,"Y",Q79:Q106)-Y99)&lt;0.0000005</f>
        <v>1</v>
      </c>
    </row>
    <row r="101" spans="1:25" x14ac:dyDescent="0.25">
      <c r="A101" s="10" t="s">
        <v>20</v>
      </c>
      <c r="B101" s="10" t="s">
        <v>19</v>
      </c>
      <c r="C101" s="76" t="s">
        <v>261</v>
      </c>
      <c r="D101" s="64">
        <f>H101</f>
        <v>8733</v>
      </c>
      <c r="E101" s="10" t="s">
        <v>87</v>
      </c>
      <c r="F101" s="10" t="s">
        <v>223</v>
      </c>
      <c r="G101" s="52"/>
      <c r="H101" s="49">
        <v>8733</v>
      </c>
      <c r="I101" s="49"/>
      <c r="J101" s="49"/>
      <c r="K101" s="49"/>
      <c r="L101" s="56" t="s">
        <v>225</v>
      </c>
      <c r="M101" s="49"/>
      <c r="N101" s="49">
        <f t="shared" ref="N101:Q101" si="30">H101</f>
        <v>8733</v>
      </c>
      <c r="O101" s="49">
        <f t="shared" si="30"/>
        <v>0</v>
      </c>
      <c r="P101" s="49">
        <f t="shared" si="30"/>
        <v>0</v>
      </c>
      <c r="Q101" s="49">
        <f t="shared" si="30"/>
        <v>0</v>
      </c>
      <c r="R101" s="77" t="s">
        <v>96</v>
      </c>
    </row>
    <row r="102" spans="1:25" x14ac:dyDescent="0.25">
      <c r="C102" s="76"/>
      <c r="D102" s="64"/>
      <c r="G102" s="52"/>
      <c r="H102" s="49"/>
      <c r="I102" s="49"/>
      <c r="J102" s="49"/>
      <c r="K102" s="49"/>
      <c r="M102" s="49"/>
      <c r="N102" s="49"/>
      <c r="O102" s="49"/>
      <c r="P102" s="49"/>
      <c r="Q102" s="49"/>
      <c r="R102" s="77"/>
      <c r="V102" s="79"/>
    </row>
    <row r="103" spans="1:25" x14ac:dyDescent="0.25">
      <c r="A103" s="13"/>
      <c r="D103" s="49"/>
      <c r="G103" s="52"/>
      <c r="H103" s="52"/>
      <c r="I103" s="52"/>
      <c r="J103" s="52"/>
      <c r="K103" s="52"/>
      <c r="M103" s="52"/>
      <c r="N103" s="52"/>
      <c r="O103" s="52"/>
      <c r="P103" s="52"/>
      <c r="Q103" s="52"/>
      <c r="R103" s="52"/>
    </row>
    <row r="104" spans="1:25" x14ac:dyDescent="0.25">
      <c r="D104" s="49"/>
      <c r="G104" s="52"/>
      <c r="H104" s="52"/>
      <c r="I104" s="52"/>
      <c r="J104" s="52"/>
      <c r="K104" s="52"/>
      <c r="M104" s="52"/>
      <c r="N104" s="52"/>
      <c r="O104" s="52"/>
      <c r="P104" s="52"/>
      <c r="Q104" s="52"/>
      <c r="R104" s="52"/>
    </row>
    <row r="105" spans="1:25" x14ac:dyDescent="0.25">
      <c r="D105" s="49"/>
      <c r="G105" s="52"/>
      <c r="H105" s="52"/>
      <c r="I105" s="52"/>
      <c r="J105" s="52"/>
      <c r="K105" s="52"/>
      <c r="M105" s="52"/>
      <c r="N105" s="52"/>
      <c r="O105" s="52"/>
      <c r="P105" s="52"/>
      <c r="Q105" s="52"/>
      <c r="R105" s="52"/>
    </row>
    <row r="106" spans="1:25" x14ac:dyDescent="0.25">
      <c r="D106" s="49"/>
      <c r="G106" s="52"/>
      <c r="H106" s="52"/>
      <c r="I106" s="52"/>
      <c r="J106" s="52"/>
      <c r="K106" s="52"/>
      <c r="M106" s="52"/>
      <c r="N106" s="52"/>
      <c r="O106" s="52"/>
      <c r="P106" s="52"/>
      <c r="Q106" s="52"/>
      <c r="R106" s="52"/>
    </row>
    <row r="107" spans="1:25" ht="15.75" thickBot="1" x14ac:dyDescent="0.3">
      <c r="A107" s="57" t="s">
        <v>270</v>
      </c>
      <c r="D107" s="71">
        <f>SUM(D79:D106)</f>
        <v>327254.62097023998</v>
      </c>
      <c r="G107" s="71">
        <f>SUM(G79:G106)</f>
        <v>0</v>
      </c>
      <c r="H107" s="71">
        <f>SUM(H79:H106)</f>
        <v>88485.86709586058</v>
      </c>
      <c r="I107" s="71">
        <f>SUM(I79:I106)</f>
        <v>318005.08303323213</v>
      </c>
      <c r="J107" s="71">
        <f>SUM(J79:J106)</f>
        <v>152158.73446450371</v>
      </c>
      <c r="K107" s="71">
        <f>SUM(K79:K106)</f>
        <v>68823.337833004829</v>
      </c>
      <c r="L107" s="10"/>
      <c r="M107" s="80">
        <f>SUM(M79:M106)</f>
        <v>0</v>
      </c>
      <c r="N107" s="80">
        <f>SUM(N79:N106)</f>
        <v>36985.142486286459</v>
      </c>
      <c r="O107" s="71">
        <f>SUM(O79:O106)</f>
        <v>266504.35842365801</v>
      </c>
      <c r="P107" s="71">
        <f>SUM(P79:P106)</f>
        <v>100658.00985492961</v>
      </c>
      <c r="Q107" s="71">
        <f>SUM(Q79:Q106)</f>
        <v>17322.613223430701</v>
      </c>
      <c r="R107" s="58"/>
    </row>
    <row r="108" spans="1:25" ht="15.75" thickTop="1" x14ac:dyDescent="0.25">
      <c r="G108" s="52"/>
      <c r="H108" s="69"/>
    </row>
    <row r="109" spans="1:25" x14ac:dyDescent="0.25">
      <c r="E109" s="69"/>
      <c r="G109" s="69"/>
      <c r="H109" s="56"/>
      <c r="M109" s="64"/>
    </row>
    <row r="110" spans="1:25" x14ac:dyDescent="0.25">
      <c r="I110" s="69"/>
      <c r="M110" s="64"/>
    </row>
    <row r="111" spans="1:25" ht="30.75" customHeight="1" x14ac:dyDescent="0.25">
      <c r="A111" s="85" t="s">
        <v>271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R111" s="72"/>
    </row>
    <row r="112" spans="1:25" ht="75" x14ac:dyDescent="0.25">
      <c r="A112" s="63" t="s">
        <v>63</v>
      </c>
      <c r="B112" s="73" t="s">
        <v>272</v>
      </c>
      <c r="C112" s="73" t="s">
        <v>273</v>
      </c>
      <c r="D112" s="73" t="s">
        <v>252</v>
      </c>
      <c r="E112" s="73" t="s">
        <v>253</v>
      </c>
      <c r="F112" s="62" t="s">
        <v>254</v>
      </c>
      <c r="G112" s="84" t="s">
        <v>255</v>
      </c>
      <c r="H112" s="84"/>
      <c r="I112" s="84"/>
      <c r="J112" s="84"/>
      <c r="K112" s="84"/>
      <c r="L112" s="73" t="s">
        <v>216</v>
      </c>
      <c r="R112" s="74"/>
    </row>
    <row r="113" spans="1:12" x14ac:dyDescent="0.25">
      <c r="A113" s="57" t="s">
        <v>68</v>
      </c>
      <c r="C113" s="65"/>
      <c r="D113" s="65"/>
      <c r="E113" s="65"/>
      <c r="F113" s="65"/>
      <c r="G113" s="10">
        <v>2023</v>
      </c>
      <c r="H113" s="10">
        <v>2024</v>
      </c>
      <c r="I113" s="10">
        <v>2025</v>
      </c>
      <c r="J113" s="10">
        <v>2026</v>
      </c>
      <c r="K113" s="10">
        <f t="shared" ref="K113" si="31">K$9</f>
        <v>2027</v>
      </c>
      <c r="L113" s="10"/>
    </row>
    <row r="114" spans="1:12" x14ac:dyDescent="0.25">
      <c r="B114" s="81"/>
      <c r="D114" s="64"/>
      <c r="L114" s="10"/>
    </row>
    <row r="116" spans="1:12" x14ac:dyDescent="0.25">
      <c r="A116" s="57" t="s">
        <v>151</v>
      </c>
    </row>
    <row r="117" spans="1:12" x14ac:dyDescent="0.25">
      <c r="B117" s="59"/>
    </row>
    <row r="120" spans="1:12" x14ac:dyDescent="0.25">
      <c r="A120" s="57" t="s">
        <v>274</v>
      </c>
    </row>
    <row r="121" spans="1:12" x14ac:dyDescent="0.25">
      <c r="B121" s="81"/>
      <c r="L121" s="10"/>
    </row>
    <row r="122" spans="1:12" x14ac:dyDescent="0.25">
      <c r="B122" s="81"/>
      <c r="L122" s="10"/>
    </row>
    <row r="123" spans="1:12" x14ac:dyDescent="0.25">
      <c r="B123" s="81"/>
      <c r="L123" s="10"/>
    </row>
    <row r="124" spans="1:12" x14ac:dyDescent="0.25">
      <c r="B124" s="81"/>
      <c r="L124" s="10"/>
    </row>
    <row r="128" spans="1:12" x14ac:dyDescent="0.25">
      <c r="A128" s="10" t="s">
        <v>275</v>
      </c>
      <c r="L128" s="10"/>
    </row>
  </sheetData>
  <mergeCells count="7">
    <mergeCell ref="G112:K112"/>
    <mergeCell ref="A7:L7"/>
    <mergeCell ref="G8:K8"/>
    <mergeCell ref="A76:Q76"/>
    <mergeCell ref="G77:K77"/>
    <mergeCell ref="M77:Q77"/>
    <mergeCell ref="A111:L111"/>
  </mergeCells>
  <conditionalFormatting sqref="A38:A56">
    <cfRule type="duplicateValues" dxfId="3" priority="4"/>
  </conditionalFormatting>
  <conditionalFormatting sqref="M43 P43:P58 M47:M49 M54:M70 M52">
    <cfRule type="duplicateValues" dxfId="2" priority="3"/>
  </conditionalFormatting>
  <conditionalFormatting sqref="M44:M45">
    <cfRule type="duplicateValues" dxfId="1" priority="2"/>
  </conditionalFormatting>
  <conditionalFormatting sqref="M46">
    <cfRule type="duplicateValues" dxfId="0" priority="1"/>
  </conditionalFormatting>
  <dataValidations disablePrompts="1" count="4">
    <dataValidation type="list" allowBlank="1" showInputMessage="1" showErrorMessage="1" sqref="G113:J113" xr:uid="{BC20FA95-6ADE-4D78-BBA4-EDFE6175E49D}">
      <formula1>"2019,2020,2021,2022,2023,2024,2025,2026"</formula1>
    </dataValidation>
    <dataValidation type="list" allowBlank="1" showInputMessage="1" showErrorMessage="1" sqref="F61:F63 F10:F16 F18:F23 F79 F38:F55 F101:F102" xr:uid="{D338804E-60F9-4782-A8B6-B10852F8D053}">
      <formula1>$T$10:$T$30</formula1>
    </dataValidation>
    <dataValidation type="list" allowBlank="1" showInputMessage="1" showErrorMessage="1" sqref="F64:F72 F103:F105 F56:F58 F24:F35 F17 F98:F100 F80:F96" xr:uid="{339A53DC-6567-4AAD-A999-E5026E999E70}">
      <formula1>$T$10:$T$27</formula1>
    </dataValidation>
    <dataValidation type="list" allowBlank="1" showInputMessage="1" showErrorMessage="1" sqref="R113 L78:Q78 L113" xr:uid="{8D4BA5AB-58AC-468D-82D1-55DB95739E25}">
      <formula1>"2019,2020,2021,2022,2023,2024,2025"</formula1>
    </dataValidation>
  </dataValidations>
  <pageMargins left="0.7" right="0.7" top="0.75" bottom="0.75" header="0.3" footer="0.3"/>
  <pageSetup paperSize="3" orientation="landscape" r:id="rId1"/>
  <legacyDrawing r:id="rId2"/>
</worksheet>
</file>

<file path=docMetadata/LabelInfo.xml><?xml version="1.0" encoding="utf-8"?>
<clbl:labelList xmlns:clbl="http://schemas.microsoft.com/office/2020/mipLabelMetadata">
  <clbl:label id="{746d2a3f-4d51-44da-b226-f025675a294d}" enabled="1" method="Privileged" siteId="{44ae661a-ece6-41aa-bc96-7c2c85a0894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Selected Data </vt:lpstr>
      <vt:lpstr>Authorized Rev Req</vt:lpstr>
      <vt:lpstr>Incremental Rev Req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Walton, Mardi</dc:creator>
  <cp:lastModifiedBy>Wu, Josephine</cp:lastModifiedBy>
  <dcterms:created xsi:type="dcterms:W3CDTF">2024-05-29T17:11:31Z</dcterms:created>
  <dcterms:modified xsi:type="dcterms:W3CDTF">2024-05-31T23:12:29Z</dcterms:modified>
</cp:coreProperties>
</file>