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sonintl-my.sharepoint.com/personal/cristina_hurtado_sce_com1/Documents/Documents/"/>
    </mc:Choice>
  </mc:AlternateContent>
  <xr:revisionPtr revIDLastSave="0" documentId="8_{E8677AFC-3201-4A23-85CB-2A9CC79610BF}" xr6:coauthVersionLast="47" xr6:coauthVersionMax="47" xr10:uidLastSave="{00000000-0000-0000-0000-000000000000}"/>
  <bookViews>
    <workbookView xWindow="5745" yWindow="2610" windowWidth="19425" windowHeight="10425" activeTab="2" xr2:uid="{66825D05-F970-4FF8-BB8C-C1E90CBF0805}"/>
  </bookViews>
  <sheets>
    <sheet name="Selected Data" sheetId="1" r:id="rId1"/>
    <sheet name="Authorized Rev Req" sheetId="2" r:id="rId2"/>
    <sheet name="Incremental Rev Req" sheetId="3" r:id="rId3"/>
  </sheet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#REF!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xlnm._FilterDatabase" localSheetId="2" hidden="1">'Incremental Rev Req'!$E$1:$E$124</definedName>
    <definedName name="_FPV1">#REF!</definedName>
    <definedName name="_FPV3">#REF!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#REF!</definedName>
    <definedName name="_SPV3">#REF!</definedName>
    <definedName name="Actuals">#REF!</definedName>
    <definedName name="Aflag">#REF!</definedName>
    <definedName name="Aflag2">#REF!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Balancing_Authority">#REF!</definedName>
    <definedName name="BondsIssued">#REF!</definedName>
    <definedName name="Boolean">#REF!</definedName>
    <definedName name="bt_d">#REF!</definedName>
    <definedName name="Bundled_Unbundled">#REF!</definedName>
    <definedName name="CBond">#REF!</definedName>
    <definedName name="CECRA">#REF!</definedName>
    <definedName name="Construction_Status">#REF!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#REF!</definedName>
    <definedName name="CPUC_Approval_Status">#REF!</definedName>
    <definedName name="CREZ">#REF!</definedName>
    <definedName name="CTAC">#REF!</definedName>
    <definedName name="CTRBA">#REF!</definedName>
    <definedName name="DACRS">SUM(#REF!)</definedName>
    <definedName name="Dchoice">#REF!</definedName>
    <definedName name="Delay_Termination_Reason">#REF!</definedName>
    <definedName name="DeliverabilityStatusOptions">#REF!</definedName>
    <definedName name="Distflag">#REF!</definedName>
    <definedName name="Dmdmult">#REF!</definedName>
    <definedName name="EPC_Contract_Status">#REF!</definedName>
    <definedName name="F_E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>#REF!</definedName>
    <definedName name="FM">#REF!</definedName>
    <definedName name="FOPROD">#REF!</definedName>
    <definedName name="FSONG2">#REF!</definedName>
    <definedName name="FSTEAM">#REF!</definedName>
    <definedName name="FT_D">#REF!</definedName>
    <definedName name="gsur">#REF!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#REF!</definedName>
    <definedName name="LocalAreaOptions">#REF!</definedName>
    <definedName name="LOLD">1</definedName>
    <definedName name="LOLD_Table">7</definedName>
    <definedName name="Mflag">#REF!</definedName>
    <definedName name="NCORE_U">#REF!</definedName>
    <definedName name="ND">#REF!</definedName>
    <definedName name="Out_Start_Date">#REF!</definedName>
    <definedName name="Out_Term_Date">#REF!</definedName>
    <definedName name="Overall_Project_Status">#REF!</definedName>
    <definedName name="Party_that_Terminated_Contract">#REF!</definedName>
    <definedName name="Path26DesignationOptions">#REF!</definedName>
    <definedName name="PBond">#REF!</definedName>
    <definedName name="PCC_Classification">#REF!</definedName>
    <definedName name="PECRA">#REF!</definedName>
    <definedName name="Print_All_Tariff">#REF!</definedName>
    <definedName name="_xlnm.Print_Area" localSheetId="2">'Incremental Rev Req'!$A$1:$L$116</definedName>
    <definedName name="Program_Origination">#REF!</definedName>
    <definedName name="RAM_Auction_Round">#REF!</definedName>
    <definedName name="record1">#REF!</definedName>
    <definedName name="Record2">#REF!</definedName>
    <definedName name="Reporting_LSE">#REF!</definedName>
    <definedName name="Resource_Designation">#REF!</definedName>
    <definedName name="SAIR">#REF!</definedName>
    <definedName name="SAPBEXhrIndnt" hidden="1">"Wide"</definedName>
    <definedName name="SAPsysID" hidden="1">"708C5W7SBKP804JT78WJ0JNKI"</definedName>
    <definedName name="SAPwbID" hidden="1">"ARS"</definedName>
    <definedName name="SBUILD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>#REF!</definedName>
    <definedName name="SM">#REF!</definedName>
    <definedName name="SOPROD">#REF!</definedName>
    <definedName name="SSONG2">#REF!</definedName>
    <definedName name="SSTEAM">#REF!</definedName>
    <definedName name="ST_D">#REF!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TAC">#REF!</definedName>
    <definedName name="TACCalcOptions">#REF!</definedName>
    <definedName name="Technology_SubType">#REF!</definedName>
    <definedName name="Technology_Type">#REF!</definedName>
    <definedName name="TRBA">#REF!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4" i="3" l="1"/>
  <c r="P108" i="3"/>
  <c r="O108" i="3"/>
  <c r="N108" i="3"/>
  <c r="M108" i="3"/>
  <c r="L108" i="3"/>
  <c r="D108" i="3"/>
  <c r="N13" i="1" s="1"/>
  <c r="N19" i="1" s="1"/>
  <c r="P107" i="3"/>
  <c r="O107" i="3"/>
  <c r="N107" i="3"/>
  <c r="M107" i="3"/>
  <c r="L107" i="3"/>
  <c r="D107" i="3"/>
  <c r="N27" i="1" s="1"/>
  <c r="Q107" i="3"/>
  <c r="G106" i="3"/>
  <c r="M106" i="3" s="1"/>
  <c r="P105" i="3"/>
  <c r="O105" i="3"/>
  <c r="N105" i="3"/>
  <c r="L105" i="3"/>
  <c r="G105" i="3"/>
  <c r="M105" i="3" s="1"/>
  <c r="O104" i="3"/>
  <c r="N104" i="3"/>
  <c r="M104" i="3"/>
  <c r="L104" i="3"/>
  <c r="I104" i="3"/>
  <c r="D104" i="3"/>
  <c r="H103" i="3"/>
  <c r="Q103" i="3"/>
  <c r="H102" i="3"/>
  <c r="P101" i="3"/>
  <c r="O101" i="3"/>
  <c r="N101" i="3"/>
  <c r="M101" i="3"/>
  <c r="L101" i="3"/>
  <c r="D101" i="3"/>
  <c r="P100" i="3"/>
  <c r="O100" i="3"/>
  <c r="N100" i="3"/>
  <c r="M100" i="3"/>
  <c r="L100" i="3"/>
  <c r="D100" i="3"/>
  <c r="P99" i="3"/>
  <c r="O99" i="3"/>
  <c r="N99" i="3"/>
  <c r="M99" i="3"/>
  <c r="L99" i="3"/>
  <c r="D99" i="3"/>
  <c r="P98" i="3"/>
  <c r="O98" i="3"/>
  <c r="N98" i="3"/>
  <c r="M98" i="3"/>
  <c r="L98" i="3"/>
  <c r="D98" i="3"/>
  <c r="P97" i="3"/>
  <c r="O97" i="3"/>
  <c r="N97" i="3"/>
  <c r="M97" i="3"/>
  <c r="L97" i="3"/>
  <c r="D97" i="3"/>
  <c r="L96" i="3"/>
  <c r="G96" i="3"/>
  <c r="M96" i="3" s="1"/>
  <c r="D95" i="3"/>
  <c r="D93" i="3"/>
  <c r="D91" i="3"/>
  <c r="D89" i="3"/>
  <c r="Q88" i="3"/>
  <c r="Q89" i="3" s="1"/>
  <c r="Q90" i="3" s="1"/>
  <c r="Q91" i="3" s="1"/>
  <c r="D87" i="3"/>
  <c r="D85" i="3"/>
  <c r="G83" i="3"/>
  <c r="D83" i="3" s="1"/>
  <c r="Q82" i="3"/>
  <c r="Q83" i="3" s="1"/>
  <c r="D82" i="3"/>
  <c r="D81" i="3"/>
  <c r="F74" i="3"/>
  <c r="F72" i="3"/>
  <c r="G72" i="3" s="1"/>
  <c r="H72" i="3" s="1"/>
  <c r="I72" i="3" s="1"/>
  <c r="J72" i="3" s="1"/>
  <c r="D72" i="3"/>
  <c r="C72" i="3"/>
  <c r="F71" i="3"/>
  <c r="D71" i="3"/>
  <c r="C71" i="3"/>
  <c r="F70" i="3"/>
  <c r="G70" i="3" s="1"/>
  <c r="H70" i="3" s="1"/>
  <c r="D70" i="3"/>
  <c r="C70" i="3"/>
  <c r="C69" i="3"/>
  <c r="F68" i="3"/>
  <c r="C68" i="3"/>
  <c r="D65" i="3"/>
  <c r="C65" i="3"/>
  <c r="C64" i="3"/>
  <c r="J63" i="3"/>
  <c r="I63" i="3"/>
  <c r="H63" i="3"/>
  <c r="G63" i="3"/>
  <c r="C63" i="3"/>
  <c r="C62" i="3"/>
  <c r="D60" i="3"/>
  <c r="C60" i="3"/>
  <c r="C59" i="3"/>
  <c r="C58" i="3"/>
  <c r="C57" i="3"/>
  <c r="J56" i="3"/>
  <c r="H56" i="3"/>
  <c r="C56" i="3"/>
  <c r="C55" i="3"/>
  <c r="C54" i="3"/>
  <c r="D51" i="3"/>
  <c r="A51" i="3"/>
  <c r="C51" i="3" s="1"/>
  <c r="D50" i="3"/>
  <c r="C50" i="3"/>
  <c r="C49" i="3"/>
  <c r="D48" i="3"/>
  <c r="A48" i="3"/>
  <c r="C48" i="3" s="1"/>
  <c r="C47" i="3"/>
  <c r="D46" i="3"/>
  <c r="F46" i="3" s="1"/>
  <c r="C46" i="3"/>
  <c r="D45" i="3"/>
  <c r="C45" i="3"/>
  <c r="C42" i="3"/>
  <c r="C41" i="3"/>
  <c r="C40" i="3"/>
  <c r="F38" i="3"/>
  <c r="G38" i="3" s="1"/>
  <c r="C38" i="3"/>
  <c r="C37" i="3"/>
  <c r="C36" i="3"/>
  <c r="C35" i="3"/>
  <c r="D34" i="3"/>
  <c r="C34" i="3"/>
  <c r="D33" i="3"/>
  <c r="C33" i="3"/>
  <c r="D32" i="3"/>
  <c r="C32" i="3"/>
  <c r="C31" i="3"/>
  <c r="F30" i="3"/>
  <c r="M95" i="3" s="1"/>
  <c r="C30" i="3"/>
  <c r="H29" i="3"/>
  <c r="I29" i="3" s="1"/>
  <c r="J29" i="3" s="1"/>
  <c r="F29" i="3"/>
  <c r="G29" i="3" s="1"/>
  <c r="D29" i="3"/>
  <c r="C29" i="3"/>
  <c r="D28" i="3"/>
  <c r="C28" i="3"/>
  <c r="C27" i="3"/>
  <c r="F26" i="3"/>
  <c r="G26" i="3" s="1"/>
  <c r="C26" i="3"/>
  <c r="C25" i="3"/>
  <c r="C24" i="3"/>
  <c r="C23" i="3"/>
  <c r="C22" i="3"/>
  <c r="C21" i="3"/>
  <c r="F20" i="3"/>
  <c r="G20" i="3" s="1"/>
  <c r="H20" i="3" s="1"/>
  <c r="I20" i="3" s="1"/>
  <c r="J20" i="3" s="1"/>
  <c r="C20" i="3"/>
  <c r="C19" i="3"/>
  <c r="C18" i="3"/>
  <c r="X17" i="3"/>
  <c r="W17" i="3"/>
  <c r="V17" i="3"/>
  <c r="U17" i="3"/>
  <c r="T17" i="3"/>
  <c r="C17" i="3"/>
  <c r="C16" i="3"/>
  <c r="C15" i="3"/>
  <c r="C14" i="3"/>
  <c r="C13" i="3"/>
  <c r="C12" i="3"/>
  <c r="C11" i="3"/>
  <c r="D10" i="3"/>
  <c r="C10" i="3"/>
  <c r="B6" i="3"/>
  <c r="M102" i="2"/>
  <c r="D74" i="3" s="1"/>
  <c r="L102" i="2"/>
  <c r="H102" i="2"/>
  <c r="G102" i="2"/>
  <c r="I101" i="2"/>
  <c r="H101" i="2"/>
  <c r="G101" i="2"/>
  <c r="C101" i="2"/>
  <c r="D100" i="2"/>
  <c r="D99" i="2"/>
  <c r="E99" i="2" s="1"/>
  <c r="F99" i="2" s="1"/>
  <c r="D98" i="2"/>
  <c r="F69" i="3"/>
  <c r="T19" i="3" s="1"/>
  <c r="K101" i="2"/>
  <c r="M101" i="2"/>
  <c r="L101" i="2"/>
  <c r="J101" i="2"/>
  <c r="L92" i="2"/>
  <c r="I92" i="2"/>
  <c r="H92" i="2"/>
  <c r="H103" i="2" s="1"/>
  <c r="H104" i="2" s="1"/>
  <c r="G92" i="2"/>
  <c r="F92" i="2"/>
  <c r="E92" i="2"/>
  <c r="D92" i="2"/>
  <c r="C92" i="2"/>
  <c r="F65" i="3"/>
  <c r="G65" i="3" s="1"/>
  <c r="H65" i="3" s="1"/>
  <c r="I65" i="3" s="1"/>
  <c r="J65" i="3" s="1"/>
  <c r="F63" i="3"/>
  <c r="D62" i="3"/>
  <c r="F60" i="3"/>
  <c r="G60" i="3" s="1"/>
  <c r="H60" i="3" s="1"/>
  <c r="I60" i="3" s="1"/>
  <c r="J60" i="3" s="1"/>
  <c r="F57" i="3"/>
  <c r="G57" i="3" s="1"/>
  <c r="F56" i="3"/>
  <c r="F55" i="3"/>
  <c r="G55" i="3" s="1"/>
  <c r="H55" i="3" s="1"/>
  <c r="I55" i="3" s="1"/>
  <c r="J55" i="3" s="1"/>
  <c r="F54" i="3"/>
  <c r="G54" i="3" s="1"/>
  <c r="H54" i="3" s="1"/>
  <c r="I54" i="3" s="1"/>
  <c r="J54" i="3" s="1"/>
  <c r="K92" i="2"/>
  <c r="J92" i="2"/>
  <c r="H69" i="2"/>
  <c r="G69" i="2"/>
  <c r="G103" i="2" s="1"/>
  <c r="G104" i="2" s="1"/>
  <c r="F69" i="2"/>
  <c r="E69" i="2"/>
  <c r="D69" i="2"/>
  <c r="C69" i="2"/>
  <c r="C103" i="2" s="1"/>
  <c r="C104" i="2" s="1"/>
  <c r="F51" i="3"/>
  <c r="G51" i="3" s="1"/>
  <c r="H51" i="3" s="1"/>
  <c r="I51" i="3" s="1"/>
  <c r="J51" i="3" s="1"/>
  <c r="F50" i="3"/>
  <c r="G50" i="3" s="1"/>
  <c r="H50" i="3" s="1"/>
  <c r="I50" i="3" s="1"/>
  <c r="J50" i="3" s="1"/>
  <c r="F45" i="3"/>
  <c r="D41" i="3"/>
  <c r="F41" i="3" s="1"/>
  <c r="D40" i="3"/>
  <c r="D39" i="3"/>
  <c r="D38" i="3"/>
  <c r="F37" i="3"/>
  <c r="F36" i="3"/>
  <c r="G36" i="3" s="1"/>
  <c r="H36" i="3" s="1"/>
  <c r="I36" i="3" s="1"/>
  <c r="J36" i="3" s="1"/>
  <c r="F35" i="3"/>
  <c r="G35" i="3" s="1"/>
  <c r="H35" i="3" s="1"/>
  <c r="I35" i="3" s="1"/>
  <c r="J35" i="3" s="1"/>
  <c r="F34" i="3"/>
  <c r="F33" i="3"/>
  <c r="F32" i="3"/>
  <c r="O39" i="2"/>
  <c r="D31" i="3"/>
  <c r="D30" i="3"/>
  <c r="F28" i="3"/>
  <c r="M93" i="3" s="1"/>
  <c r="D26" i="3"/>
  <c r="D25" i="3"/>
  <c r="F24" i="3"/>
  <c r="G24" i="3" s="1"/>
  <c r="H24" i="3" s="1"/>
  <c r="I24" i="3" s="1"/>
  <c r="J24" i="3" s="1"/>
  <c r="D23" i="3"/>
  <c r="F22" i="3"/>
  <c r="G22" i="3" s="1"/>
  <c r="F21" i="3"/>
  <c r="D20" i="3"/>
  <c r="F19" i="3"/>
  <c r="G19" i="3" s="1"/>
  <c r="H19" i="3" s="1"/>
  <c r="I19" i="3" s="1"/>
  <c r="J19" i="3" s="1"/>
  <c r="F18" i="3"/>
  <c r="F17" i="3"/>
  <c r="F16" i="3"/>
  <c r="F15" i="3"/>
  <c r="F14" i="3"/>
  <c r="D13" i="3"/>
  <c r="F12" i="3"/>
  <c r="K69" i="2"/>
  <c r="K103" i="2" s="1"/>
  <c r="K104" i="2" s="1"/>
  <c r="I69" i="2"/>
  <c r="I103" i="2" s="1"/>
  <c r="I104" i="2" s="1"/>
  <c r="D11" i="3"/>
  <c r="N28" i="1"/>
  <c r="C28" i="1"/>
  <c r="D27" i="1"/>
  <c r="C27" i="1"/>
  <c r="N26" i="1"/>
  <c r="C26" i="1"/>
  <c r="D25" i="1"/>
  <c r="C25" i="1"/>
  <c r="N24" i="1"/>
  <c r="D24" i="1"/>
  <c r="C24" i="1"/>
  <c r="D20" i="1"/>
  <c r="C19" i="1"/>
  <c r="N14" i="1"/>
  <c r="N20" i="1" s="1"/>
  <c r="C14" i="1"/>
  <c r="C20" i="1" s="1"/>
  <c r="D13" i="1"/>
  <c r="D19" i="1" s="1"/>
  <c r="C13" i="1"/>
  <c r="N12" i="1"/>
  <c r="N18" i="1" s="1"/>
  <c r="D18" i="1"/>
  <c r="C12" i="1"/>
  <c r="C18" i="1" s="1"/>
  <c r="D11" i="1"/>
  <c r="D17" i="1" s="1"/>
  <c r="C11" i="1"/>
  <c r="C17" i="1" s="1"/>
  <c r="D96" i="3" l="1"/>
  <c r="T13" i="3"/>
  <c r="M87" i="3"/>
  <c r="N25" i="1"/>
  <c r="H114" i="3"/>
  <c r="T14" i="3"/>
  <c r="M91" i="3"/>
  <c r="F11" i="3"/>
  <c r="G12" i="3"/>
  <c r="D22" i="3"/>
  <c r="D24" i="3"/>
  <c r="P83" i="3"/>
  <c r="D15" i="3"/>
  <c r="D18" i="3"/>
  <c r="M84" i="3"/>
  <c r="D84" i="3"/>
  <c r="Q92" i="3"/>
  <c r="Q93" i="3"/>
  <c r="Q94" i="3" s="1"/>
  <c r="Q95" i="3" s="1"/>
  <c r="F58" i="3"/>
  <c r="D58" i="3"/>
  <c r="F59" i="3"/>
  <c r="G59" i="3" s="1"/>
  <c r="H59" i="3" s="1"/>
  <c r="I59" i="3" s="1"/>
  <c r="J59" i="3" s="1"/>
  <c r="D59" i="3"/>
  <c r="F64" i="3"/>
  <c r="G64" i="3" s="1"/>
  <c r="H64" i="3" s="1"/>
  <c r="I64" i="3" s="1"/>
  <c r="J64" i="3" s="1"/>
  <c r="D64" i="3"/>
  <c r="J69" i="2"/>
  <c r="J103" i="2" s="1"/>
  <c r="J104" i="2" s="1"/>
  <c r="D17" i="3"/>
  <c r="T18" i="3"/>
  <c r="G68" i="3"/>
  <c r="D88" i="3"/>
  <c r="D114" i="3" s="1"/>
  <c r="D92" i="3"/>
  <c r="L69" i="2"/>
  <c r="L103" i="2" s="1"/>
  <c r="L104" i="2" s="1"/>
  <c r="F42" i="3"/>
  <c r="G42" i="3" s="1"/>
  <c r="H42" i="3" s="1"/>
  <c r="I42" i="3" s="1"/>
  <c r="J42" i="3" s="1"/>
  <c r="D42" i="3"/>
  <c r="F47" i="3"/>
  <c r="D47" i="3"/>
  <c r="F49" i="3"/>
  <c r="D49" i="3"/>
  <c r="F23" i="3"/>
  <c r="M88" i="3" s="1"/>
  <c r="F25" i="3"/>
  <c r="M90" i="3" s="1"/>
  <c r="D56" i="3"/>
  <c r="T20" i="3"/>
  <c r="G71" i="3"/>
  <c r="H71" i="3" s="1"/>
  <c r="I71" i="3" s="1"/>
  <c r="J71" i="3" s="1"/>
  <c r="G74" i="3"/>
  <c r="T22" i="3"/>
  <c r="D54" i="3"/>
  <c r="M92" i="2"/>
  <c r="V20" i="3"/>
  <c r="I70" i="3"/>
  <c r="M69" i="2"/>
  <c r="M103" i="2" s="1"/>
  <c r="D14" i="3"/>
  <c r="D19" i="3"/>
  <c r="D21" i="3"/>
  <c r="F31" i="3"/>
  <c r="G69" i="3"/>
  <c r="M85" i="3"/>
  <c r="J104" i="3"/>
  <c r="I114" i="3"/>
  <c r="O83" i="3"/>
  <c r="N83" i="3"/>
  <c r="H22" i="3"/>
  <c r="U13" i="3"/>
  <c r="F13" i="3"/>
  <c r="G13" i="3" s="1"/>
  <c r="H13" i="3" s="1"/>
  <c r="I13" i="3" s="1"/>
  <c r="J13" i="3" s="1"/>
  <c r="M86" i="3"/>
  <c r="D86" i="3"/>
  <c r="M89" i="3"/>
  <c r="F27" i="3"/>
  <c r="G27" i="3" s="1"/>
  <c r="H27" i="3" s="1"/>
  <c r="I27" i="3" s="1"/>
  <c r="J27" i="3" s="1"/>
  <c r="D27" i="3"/>
  <c r="D101" i="2"/>
  <c r="D103" i="2" s="1"/>
  <c r="D104" i="2" s="1"/>
  <c r="E98" i="2"/>
  <c r="D12" i="3"/>
  <c r="D16" i="3"/>
  <c r="U14" i="3"/>
  <c r="H26" i="3"/>
  <c r="F62" i="3"/>
  <c r="G114" i="3"/>
  <c r="D90" i="3"/>
  <c r="M94" i="3"/>
  <c r="D94" i="3"/>
  <c r="D55" i="3"/>
  <c r="D69" i="3"/>
  <c r="D68" i="3"/>
  <c r="F10" i="3"/>
  <c r="D37" i="3"/>
  <c r="D36" i="3"/>
  <c r="D57" i="3"/>
  <c r="D63" i="3"/>
  <c r="M83" i="3"/>
  <c r="Q84" i="3"/>
  <c r="D35" i="3"/>
  <c r="U20" i="3" l="1"/>
  <c r="D73" i="3"/>
  <c r="D75" i="3" s="1"/>
  <c r="D76" i="3" s="1"/>
  <c r="L114" i="3"/>
  <c r="M92" i="3"/>
  <c r="H74" i="3"/>
  <c r="U22" i="3"/>
  <c r="G49" i="3"/>
  <c r="T21" i="3"/>
  <c r="V14" i="3"/>
  <c r="I26" i="3"/>
  <c r="B5" i="3"/>
  <c r="M104" i="2"/>
  <c r="U18" i="3"/>
  <c r="H68" i="3"/>
  <c r="H12" i="3"/>
  <c r="U12" i="3"/>
  <c r="I22" i="3"/>
  <c r="V13" i="3"/>
  <c r="J114" i="3"/>
  <c r="P104" i="3"/>
  <c r="F73" i="3"/>
  <c r="F75" i="3" s="1"/>
  <c r="O81" i="3"/>
  <c r="O114" i="3" s="1"/>
  <c r="N81" i="3"/>
  <c r="P81" i="3"/>
  <c r="P114" i="3" s="1"/>
  <c r="T10" i="3"/>
  <c r="G10" i="3"/>
  <c r="M81" i="3"/>
  <c r="E101" i="2"/>
  <c r="E103" i="2" s="1"/>
  <c r="E104" i="2" s="1"/>
  <c r="F98" i="2"/>
  <c r="F101" i="2" s="1"/>
  <c r="F103" i="2" s="1"/>
  <c r="F104" i="2" s="1"/>
  <c r="J70" i="3"/>
  <c r="X20" i="3" s="1"/>
  <c r="W20" i="3"/>
  <c r="N82" i="3"/>
  <c r="M82" i="3"/>
  <c r="P82" i="3"/>
  <c r="G11" i="3"/>
  <c r="O82" i="3"/>
  <c r="T11" i="3"/>
  <c r="G25" i="3"/>
  <c r="T16" i="3"/>
  <c r="H69" i="3"/>
  <c r="U19" i="3"/>
  <c r="Q85" i="3"/>
  <c r="G23" i="3"/>
  <c r="T15" i="3"/>
  <c r="N5" i="1"/>
  <c r="N7" i="1" s="1"/>
  <c r="T12" i="3"/>
  <c r="N114" i="3" l="1"/>
  <c r="N11" i="1"/>
  <c r="N17" i="1" s="1"/>
  <c r="U11" i="3"/>
  <c r="H11" i="3"/>
  <c r="L115" i="3"/>
  <c r="T23" i="3"/>
  <c r="H49" i="3"/>
  <c r="U21" i="3"/>
  <c r="M114" i="3"/>
  <c r="U16" i="3"/>
  <c r="H25" i="3"/>
  <c r="J22" i="3"/>
  <c r="X13" i="3" s="1"/>
  <c r="W13" i="3"/>
  <c r="I69" i="3"/>
  <c r="V19" i="3"/>
  <c r="G73" i="3"/>
  <c r="G75" i="3" s="1"/>
  <c r="H10" i="3"/>
  <c r="U10" i="3"/>
  <c r="U15" i="3"/>
  <c r="H23" i="3"/>
  <c r="J26" i="3"/>
  <c r="X14" i="3" s="1"/>
  <c r="W14" i="3"/>
  <c r="I74" i="3"/>
  <c r="V22" i="3"/>
  <c r="I12" i="3"/>
  <c r="V12" i="3"/>
  <c r="V105" i="3" s="1"/>
  <c r="Q86" i="3"/>
  <c r="T105" i="3" s="1"/>
  <c r="V18" i="3"/>
  <c r="I68" i="3"/>
  <c r="T112" i="3" l="1"/>
  <c r="W113" i="3"/>
  <c r="U115" i="3"/>
  <c r="T103" i="3"/>
  <c r="U107" i="3"/>
  <c r="X106" i="3"/>
  <c r="X110" i="3"/>
  <c r="X113" i="3"/>
  <c r="U108" i="3"/>
  <c r="U112" i="3"/>
  <c r="U111" i="3"/>
  <c r="V111" i="3"/>
  <c r="T110" i="3"/>
  <c r="T106" i="3"/>
  <c r="V107" i="3"/>
  <c r="V15" i="3"/>
  <c r="V108" i="3" s="1"/>
  <c r="I23" i="3"/>
  <c r="W106" i="3"/>
  <c r="V106" i="3"/>
  <c r="V11" i="3"/>
  <c r="V104" i="3" s="1"/>
  <c r="I11" i="3"/>
  <c r="U104" i="3"/>
  <c r="V115" i="3"/>
  <c r="U103" i="3"/>
  <c r="U23" i="3"/>
  <c r="U24" i="3" s="1"/>
  <c r="V16" i="3"/>
  <c r="V109" i="3" s="1"/>
  <c r="I25" i="3"/>
  <c r="T25" i="3"/>
  <c r="T24" i="3"/>
  <c r="V21" i="3"/>
  <c r="V114" i="3" s="1"/>
  <c r="I49" i="3"/>
  <c r="U113" i="3"/>
  <c r="U106" i="3"/>
  <c r="V113" i="3"/>
  <c r="T115" i="3"/>
  <c r="T111" i="3"/>
  <c r="T113" i="3"/>
  <c r="T107" i="3"/>
  <c r="V110" i="3"/>
  <c r="J74" i="3"/>
  <c r="X22" i="3" s="1"/>
  <c r="X115" i="3" s="1"/>
  <c r="W22" i="3"/>
  <c r="W115" i="3" s="1"/>
  <c r="H73" i="3"/>
  <c r="H75" i="3" s="1"/>
  <c r="N115" i="3" s="1"/>
  <c r="I10" i="3"/>
  <c r="V10" i="3"/>
  <c r="U109" i="3"/>
  <c r="T109" i="3"/>
  <c r="U110" i="3"/>
  <c r="T104" i="3"/>
  <c r="W107" i="3"/>
  <c r="T108" i="3"/>
  <c r="X107" i="3"/>
  <c r="V112" i="3"/>
  <c r="M115" i="3"/>
  <c r="T114" i="3"/>
  <c r="J68" i="3"/>
  <c r="X18" i="3" s="1"/>
  <c r="X111" i="3" s="1"/>
  <c r="W18" i="3"/>
  <c r="W111" i="3" s="1"/>
  <c r="W12" i="3"/>
  <c r="W105" i="3" s="1"/>
  <c r="J12" i="3"/>
  <c r="X12" i="3" s="1"/>
  <c r="X105" i="3" s="1"/>
  <c r="U105" i="3"/>
  <c r="J69" i="3"/>
  <c r="X19" i="3" s="1"/>
  <c r="X112" i="3" s="1"/>
  <c r="W19" i="3"/>
  <c r="W112" i="3" s="1"/>
  <c r="U114" i="3"/>
  <c r="W110" i="3"/>
  <c r="T116" i="3" l="1"/>
  <c r="N31" i="1"/>
  <c r="V103" i="3"/>
  <c r="V116" i="3" s="1"/>
  <c r="V23" i="3"/>
  <c r="V24" i="3" s="1"/>
  <c r="J11" i="3"/>
  <c r="X11" i="3" s="1"/>
  <c r="X104" i="3" s="1"/>
  <c r="W11" i="3"/>
  <c r="W104" i="3" s="1"/>
  <c r="W10" i="3"/>
  <c r="I73" i="3"/>
  <c r="I75" i="3" s="1"/>
  <c r="O115" i="3" s="1"/>
  <c r="J10" i="3"/>
  <c r="J25" i="3"/>
  <c r="X16" i="3" s="1"/>
  <c r="X109" i="3" s="1"/>
  <c r="W16" i="3"/>
  <c r="W109" i="3" s="1"/>
  <c r="U116" i="3"/>
  <c r="J23" i="3"/>
  <c r="X15" i="3" s="1"/>
  <c r="X108" i="3" s="1"/>
  <c r="W15" i="3"/>
  <c r="W108" i="3" s="1"/>
  <c r="J49" i="3"/>
  <c r="X21" i="3" s="1"/>
  <c r="X114" i="3" s="1"/>
  <c r="W21" i="3"/>
  <c r="W114" i="3" s="1"/>
  <c r="N32" i="1" l="1"/>
  <c r="N33" i="1"/>
  <c r="W23" i="3"/>
  <c r="W24" i="3" s="1"/>
  <c r="W103" i="3"/>
  <c r="W116" i="3" s="1"/>
  <c r="J73" i="3"/>
  <c r="J75" i="3" s="1"/>
  <c r="P115" i="3" s="1"/>
  <c r="X10" i="3"/>
  <c r="X103" i="3" l="1"/>
  <c r="X116" i="3" s="1"/>
  <c r="X23" i="3"/>
  <c r="X24" i="3" s="1"/>
  <c r="N34" i="1"/>
  <c r="N35" i="1" l="1"/>
</calcChain>
</file>

<file path=xl/sharedStrings.xml><?xml version="1.0" encoding="utf-8"?>
<sst xmlns="http://schemas.openxmlformats.org/spreadsheetml/2006/main" count="915" uniqueCount="279">
  <si>
    <t xml:space="preserve">Summary of Selected Data </t>
  </si>
  <si>
    <t>2024 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</si>
  <si>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</si>
  <si>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</si>
  <si>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</si>
  <si>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</si>
  <si>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</si>
  <si>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</si>
  <si>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Annual Revenue</t>
  </si>
  <si>
    <t>B</t>
  </si>
  <si>
    <t>C</t>
  </si>
  <si>
    <t>D</t>
  </si>
  <si>
    <t>Thomas Fire WEMA/CEMA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</si>
  <si>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</si>
  <si>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</si>
  <si>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2023 ERRA Review</t>
  </si>
  <si>
    <t>E</t>
  </si>
  <si>
    <t>Total system-level revenue requirement if all pending revenue were granted in full:
requests were granted in full</t>
  </si>
  <si>
    <t>YE 2024</t>
  </si>
  <si>
    <t>YE 2025</t>
  </si>
  <si>
    <t>YE 2026</t>
  </si>
  <si>
    <t>YE 2027</t>
  </si>
  <si>
    <t>YE 2028</t>
  </si>
  <si>
    <t>Bundled residential average rate (RAR) if all pending revenue were granted in full (from Cost and Rate Tracker (CRT) as submitted by utility):</t>
  </si>
  <si>
    <t>cents/kWh</t>
  </si>
  <si>
    <t>Bundled residential average monthly bill corresponding to RAR above for typical customer in climate zone 9 using 500 kWh (from CRT as submitted by utility):</t>
  </si>
  <si>
    <t>Bundled small commercial average rate (TOU-GS-1) if all pending revenue were granted in full (from Cost and Rate Tracker (CRT) as submitted by utility):</t>
  </si>
  <si>
    <t>Bundled small commercial average monthly bill corresponding to TOU-GS-1 rate above for typical customer by NAICS (from CRT as submitted by utility):</t>
  </si>
  <si>
    <t>NAICS 531</t>
  </si>
  <si>
    <t>NAICS 621</t>
  </si>
  <si>
    <t>NAICS 722</t>
  </si>
  <si>
    <t>Annual Period 2024</t>
  </si>
  <si>
    <t>Reporting Date: Quarter Ended June 30</t>
  </si>
  <si>
    <t>Authorized Revenue Requirement      ($000)</t>
  </si>
  <si>
    <t>January 1, 2022</t>
  </si>
  <si>
    <t>March 1, 2022</t>
  </si>
  <si>
    <t>June 1, 2022</t>
  </si>
  <si>
    <t>October 1, 2022</t>
  </si>
  <si>
    <t>January 1, 2023</t>
  </si>
  <si>
    <t>March 1, 2023</t>
  </si>
  <si>
    <t>June 1, 2023</t>
  </si>
  <si>
    <t>October 1, 2023</t>
  </si>
  <si>
    <t>January 1, 2024</t>
  </si>
  <si>
    <t>March 1, 2024</t>
  </si>
  <si>
    <t>June 1, 2024</t>
  </si>
  <si>
    <t>4651-E-A</t>
  </si>
  <si>
    <t>4719-E</t>
  </si>
  <si>
    <t>4796-E</t>
  </si>
  <si>
    <t>4864-E</t>
  </si>
  <si>
    <t>4929-E-A</t>
  </si>
  <si>
    <t>4977-E</t>
  </si>
  <si>
    <t>5041-E</t>
  </si>
  <si>
    <t>5109-E</t>
  </si>
  <si>
    <t>5149-E-A</t>
  </si>
  <si>
    <t>5235-E</t>
  </si>
  <si>
    <t>5307-E</t>
  </si>
  <si>
    <t>Filing Description</t>
  </si>
  <si>
    <t>Revenue Recovery Mechanism</t>
  </si>
  <si>
    <t>Authority for Revenue Requirement</t>
  </si>
  <si>
    <t xml:space="preserve">Balancing Account </t>
  </si>
  <si>
    <t>Safety Affordability Reliability Proceedings</t>
  </si>
  <si>
    <t>2018 GRC (Attrition Years)</t>
  </si>
  <si>
    <t>General Rate Case (GRC-G)</t>
  </si>
  <si>
    <t>Generation</t>
  </si>
  <si>
    <t>D.23-11-096, Advice 5120-E</t>
  </si>
  <si>
    <t>N</t>
  </si>
  <si>
    <t>General Rate Case (GRC-N)</t>
  </si>
  <si>
    <t>New System Gen</t>
  </si>
  <si>
    <t>General Rate Case (GRC-D)</t>
  </si>
  <si>
    <t>Distribution</t>
  </si>
  <si>
    <t>2018 GRC Memo Account/One-Time/FF&amp;U</t>
  </si>
  <si>
    <t>2021 GRCRRMA (27-month amortization)</t>
  </si>
  <si>
    <t>D.21-08-036</t>
  </si>
  <si>
    <t>Y</t>
  </si>
  <si>
    <t>Non-utility Affiliate Credits</t>
  </si>
  <si>
    <t>Pole Loading &amp; Deteriorated Poles Balancing Account</t>
  </si>
  <si>
    <t>D.15-10-037</t>
  </si>
  <si>
    <t>Tax Accounting Memorandum Account (TAMA)</t>
  </si>
  <si>
    <t>Pole Loading &amp; Deteriorated Pole Programs Balancing Account</t>
  </si>
  <si>
    <t>2020 TAMA  Balance</t>
  </si>
  <si>
    <t>D.15-10-037; Advice 4453-E</t>
  </si>
  <si>
    <t>Pension/PBOP/Medical Balancing Accounts</t>
  </si>
  <si>
    <t>2021/2022 TAMA Balance</t>
  </si>
  <si>
    <t>Advice 4764-E</t>
  </si>
  <si>
    <t>Advice 4996-E</t>
  </si>
  <si>
    <t>2019 ERRA Forecast</t>
  </si>
  <si>
    <t>ERRA Forecast</t>
  </si>
  <si>
    <t>D.23-11-094</t>
  </si>
  <si>
    <t>2020 ERRA Forecast</t>
  </si>
  <si>
    <t>ERRA Forecast (BA)</t>
  </si>
  <si>
    <t>GHG Revenue</t>
  </si>
  <si>
    <t>Nuclear</t>
  </si>
  <si>
    <t>Public Purpose</t>
  </si>
  <si>
    <t>Modified CAM (MCAM) Rate Component:</t>
  </si>
  <si>
    <t>MCAM</t>
  </si>
  <si>
    <t>2018 ERRA Balancing Account Trigger</t>
  </si>
  <si>
    <t>TMNBA/BMNBC BA</t>
  </si>
  <si>
    <t>ERRA/PABA/ESMA Balancing Account</t>
  </si>
  <si>
    <t>2023 ERRA Trigger</t>
  </si>
  <si>
    <t>D.23-04-012 / Advice 5036-E</t>
  </si>
  <si>
    <t>DAC-GT/CSGT Clean Energy Programs</t>
  </si>
  <si>
    <t>BRRBA</t>
  </si>
  <si>
    <t>2019 ERRA Review</t>
  </si>
  <si>
    <t>2020 ERRA Review</t>
  </si>
  <si>
    <t>D.22-10-004; Advice 4902-E</t>
  </si>
  <si>
    <t>BRRBA Balancing Account</t>
  </si>
  <si>
    <t>NDAM Balancing Account</t>
  </si>
  <si>
    <t>BRRBA (Inc. FRC FF)</t>
  </si>
  <si>
    <t>CARE Balancing Account</t>
  </si>
  <si>
    <t>PPPAM Balancing Account</t>
  </si>
  <si>
    <t>CIA Revenues within Public Purpose (BA)</t>
  </si>
  <si>
    <t>Emergency Reliability OIR</t>
  </si>
  <si>
    <t>D.21-12-015</t>
  </si>
  <si>
    <t>Emergency Reliability UOS</t>
  </si>
  <si>
    <t>Advice 5120-E; Advice 5142-E</t>
  </si>
  <si>
    <t>2021 GRC Track 2 Non-AB 1054 CapEx</t>
  </si>
  <si>
    <t>2021 GRC Track 2 O&amp;M (36-Month Amortization)</t>
  </si>
  <si>
    <t>D.21-01-012; Advice 4658-E/E-A</t>
  </si>
  <si>
    <t>2021 GRC Track 3 O&amp;M (36-Month Amortization)</t>
  </si>
  <si>
    <t>D.22-06-032</t>
  </si>
  <si>
    <t>VMBA Undercollection Threshold</t>
  </si>
  <si>
    <t>Advice 5049-E</t>
  </si>
  <si>
    <t>2020 Vegetation Management Z-Factor</t>
  </si>
  <si>
    <t>Resolution E-5287</t>
  </si>
  <si>
    <t>2021 Wildfire Mitigation/Vegetation Management</t>
  </si>
  <si>
    <t>D.24-03-008</t>
  </si>
  <si>
    <t>Safety and Reliability Investment Incentive Mechanism (SRIIM)</t>
  </si>
  <si>
    <t>Mobilehome Master Meter Balancing Account</t>
  </si>
  <si>
    <t>WEMA 1</t>
  </si>
  <si>
    <t>WEMA 2</t>
  </si>
  <si>
    <t>D.23-05-033</t>
  </si>
  <si>
    <t>CEMA - 2017/2018 Drought</t>
  </si>
  <si>
    <t>2017 CEMA Fires</t>
  </si>
  <si>
    <t>D.22-06-002</t>
  </si>
  <si>
    <t>2021 CEMA/WEMA</t>
  </si>
  <si>
    <t>D.23-11-089</t>
  </si>
  <si>
    <t>Wildfire Self-Insurance Credit</t>
  </si>
  <si>
    <t>D.23-05-013</t>
  </si>
  <si>
    <t>CSRP Track 1</t>
  </si>
  <si>
    <t>D.22-09-015; Advice 4876-E</t>
  </si>
  <si>
    <t>CSRP Track 2</t>
  </si>
  <si>
    <t>D.23-03-019</t>
  </si>
  <si>
    <t>SJV DAC Pilots</t>
  </si>
  <si>
    <t>GSRP Recovery Bonds FRC #1 (AB 1054)</t>
  </si>
  <si>
    <t>Securitization</t>
  </si>
  <si>
    <t>D.20-11-007; Advice 4416-E</t>
  </si>
  <si>
    <t>2021 GRC Tracks 1 and 2 Recovery Bonds FRC #2 (AB 1054)</t>
  </si>
  <si>
    <t>D.21-10-025; Advice 4717-E-A</t>
  </si>
  <si>
    <t>2021 GRC Tracks 1 and 3 Recovery Bonds FRC #3 (AB 1054)</t>
  </si>
  <si>
    <t>D.23-02-023 / Advice 5018-E</t>
  </si>
  <si>
    <t xml:space="preserve">Grid Safety &amp; Resiliency Program </t>
  </si>
  <si>
    <t>D.20-04-013, Advice 4197-E</t>
  </si>
  <si>
    <t>Public Policy Proceedings</t>
  </si>
  <si>
    <t xml:space="preserve">   Subtotal Safety Affordability Reliability</t>
  </si>
  <si>
    <t>Demand Response</t>
  </si>
  <si>
    <t>Energy Efficiency</t>
  </si>
  <si>
    <t>D.23-12-005; Advice 5206-E</t>
  </si>
  <si>
    <t>Demand Response (Inc. ELPBA 2023-2025)</t>
  </si>
  <si>
    <t>Energy Efficiency (Inc. IDSM)</t>
  </si>
  <si>
    <t>D.23-08-005; Advice 5123-E</t>
  </si>
  <si>
    <t>Energy Efficiency Market Access Program</t>
  </si>
  <si>
    <t>D.20-08-042; D.21-11-028</t>
  </si>
  <si>
    <t>Smart Heat Pump Water Heater (SHPWH) Program</t>
  </si>
  <si>
    <t>D.22-04-044; Advice 4858-E</t>
  </si>
  <si>
    <t>New Home Energy Storage Pilot (NHESP)</t>
  </si>
  <si>
    <t>D.22-04-044; Advice 4852-E</t>
  </si>
  <si>
    <t>California Hub for EE Financing (CHEEF)</t>
  </si>
  <si>
    <t>Energy Efficiency Market Transformation</t>
  </si>
  <si>
    <t>D.19-12-021</t>
  </si>
  <si>
    <t>2020 RUBA Uncollectibles (36-Month Amortization)</t>
  </si>
  <si>
    <t>Advice 4658-E/E-A</t>
  </si>
  <si>
    <t>WNDRR Program</t>
  </si>
  <si>
    <t>D.21-11-002</t>
  </si>
  <si>
    <t>Charge Ready Phase 1 Pilot</t>
  </si>
  <si>
    <t>Schools Energy Efficiency Stimulus Program</t>
  </si>
  <si>
    <t>D.21-01-004; Advice 4633-E-A</t>
  </si>
  <si>
    <t>CA Solar Initiatives/MASH/SASH</t>
  </si>
  <si>
    <t>Charge Ready Programs (Pilot, Bridge and Schools and Parks)</t>
  </si>
  <si>
    <t>Advice 5120-E; Advice 5141-E</t>
  </si>
  <si>
    <t>Transportation Electrification</t>
  </si>
  <si>
    <t>Low Income Programs (ESAP)</t>
  </si>
  <si>
    <t>D.21-06-015</t>
  </si>
  <si>
    <t>Statewide ME&amp;O</t>
  </si>
  <si>
    <t>Low Income Programs (CARE/FERA Admin)</t>
  </si>
  <si>
    <t>D.21-06-015; Advice 4638-E</t>
  </si>
  <si>
    <t>EPIC - RD&amp;D and Renewables</t>
  </si>
  <si>
    <t>Self-Generation Incentive Program (SGIP)</t>
  </si>
  <si>
    <t>Aliso Canyon Energy Storage</t>
  </si>
  <si>
    <t>D.20-01-021, Advice 4169-E</t>
  </si>
  <si>
    <t>Wheeler North Reef Expansion Project</t>
  </si>
  <si>
    <t>Non-CPUC Jurisdictional Proceedings</t>
  </si>
  <si>
    <t xml:space="preserve">   Subtotal Public Policy </t>
  </si>
  <si>
    <t>DWR Bond/Power</t>
  </si>
  <si>
    <t>Wildfire Fund Charge</t>
  </si>
  <si>
    <t>DWR</t>
  </si>
  <si>
    <t>DWR Bond Refund</t>
  </si>
  <si>
    <t>D.21-12-001; Advice 4690-E</t>
  </si>
  <si>
    <t>FERC Base Transmission</t>
  </si>
  <si>
    <t>Wildfire Fund Charge (AB1054)</t>
  </si>
  <si>
    <t>D.22-12-007</t>
  </si>
  <si>
    <t>TRBAA</t>
  </si>
  <si>
    <t>FERC</t>
  </si>
  <si>
    <t>ER24-439</t>
  </si>
  <si>
    <t>RSBAA</t>
  </si>
  <si>
    <t>TRBAA (BA)</t>
  </si>
  <si>
    <t>TOTCA</t>
  </si>
  <si>
    <t>ER24-243, Advice 5149-E</t>
  </si>
  <si>
    <t>TACBAA</t>
  </si>
  <si>
    <t>RSBAA (BA)</t>
  </si>
  <si>
    <t>ER24-223, Advice 5149-E</t>
  </si>
  <si>
    <t>Total Approved, Implemented Since Jan 1 or To Be Implemented</t>
  </si>
  <si>
    <t>TACBAA (BA)</t>
  </si>
  <si>
    <t>ER24-1671-000</t>
  </si>
  <si>
    <t xml:space="preserve">   Subtotal Non-CPUC Jurisdictional</t>
  </si>
  <si>
    <t>PUCRF</t>
  </si>
  <si>
    <t>Total Authorized Revenue</t>
  </si>
  <si>
    <t>w/o PUCRF</t>
  </si>
  <si>
    <t>Current Revenue Requirement ($000):</t>
  </si>
  <si>
    <t>Inc. PUCRF</t>
  </si>
  <si>
    <t>Current Revenue Requirement Effective:</t>
  </si>
  <si>
    <t>Approved Application(s), Implemented Since Jan 1 or To Be Implemented</t>
  </si>
  <si>
    <t>Proceeding</t>
  </si>
  <si>
    <t>Authorized Revenue Requirement ($000)</t>
  </si>
  <si>
    <t>Existing or New Item (if existing, use delta from prior for rate impact)</t>
  </si>
  <si>
    <t>Total Authorized</t>
  </si>
  <si>
    <t>Existing</t>
  </si>
  <si>
    <t>New</t>
  </si>
  <si>
    <t>CIA</t>
  </si>
  <si>
    <t>2024 ERRA Forecast F&amp;PP</t>
  </si>
  <si>
    <t>2024 ERRA Forecast (BA)</t>
  </si>
  <si>
    <t>2024 ERRA Forecast</t>
  </si>
  <si>
    <t>Check</t>
  </si>
  <si>
    <t>2024 ERRA/PABA (BA)</t>
  </si>
  <si>
    <t>Advice 5245-E</t>
  </si>
  <si>
    <t>WRMBA Track 1 Undercollection Threshold</t>
  </si>
  <si>
    <t>Advice 5267-E</t>
  </si>
  <si>
    <t>2022 CEMA 
(2020 Storms)</t>
  </si>
  <si>
    <t>D.24-05-037</t>
  </si>
  <si>
    <t xml:space="preserve"> </t>
  </si>
  <si>
    <t>TE Funding Cycle 1</t>
  </si>
  <si>
    <t>D.22-11-040 / Advice 4954-E</t>
  </si>
  <si>
    <t>w/PUCRF</t>
  </si>
  <si>
    <t>Pending Application(s), Not Yet Approved</t>
  </si>
  <si>
    <t>Basis for Revenue Requirement</t>
  </si>
  <si>
    <t>Proposed Revenue Requirement ($000)</t>
  </si>
  <si>
    <t>Proposed Revenue Recovery Mechanism</t>
  </si>
  <si>
    <t>Include in Impact</t>
  </si>
  <si>
    <t>2025 GRC</t>
  </si>
  <si>
    <t>A.23-05-010</t>
  </si>
  <si>
    <t>Filed Application</t>
  </si>
  <si>
    <t>2025 GRC (Inc. One Time Recoveries)</t>
  </si>
  <si>
    <t>2025 ERRA Forecast F&amp;PP</t>
  </si>
  <si>
    <t>A.24-05-007</t>
  </si>
  <si>
    <t>2025 ERRA Forecast (BA)</t>
  </si>
  <si>
    <t>2025 ERRA Forecast</t>
  </si>
  <si>
    <t>2025 ERRA/PABA (BA)</t>
  </si>
  <si>
    <t>2024 ERRA Trigger</t>
  </si>
  <si>
    <t>Diablo Canyon NBC</t>
  </si>
  <si>
    <t>A.24-03-013</t>
  </si>
  <si>
    <t>WMCE</t>
  </si>
  <si>
    <t>A.24-04-005</t>
  </si>
  <si>
    <t>2021 ERRA Review</t>
  </si>
  <si>
    <t>A.22-04-001</t>
  </si>
  <si>
    <t>2022 ERRA Review</t>
  </si>
  <si>
    <t>A.23-04-003</t>
  </si>
  <si>
    <t>Total w/Authorized and Pending</t>
  </si>
  <si>
    <t>A.24-04-001</t>
  </si>
  <si>
    <t>Thomas Fire WEMA FRC</t>
  </si>
  <si>
    <t>A.23-08-013</t>
  </si>
  <si>
    <t>Thomas Fire CEMA</t>
  </si>
  <si>
    <t>Recovery of 2023 TAMA Undercollection</t>
  </si>
  <si>
    <t>Advice 5260-E</t>
  </si>
  <si>
    <t>Filed Advice Letter</t>
  </si>
  <si>
    <t>2022 Wildfire Mgmt/Veg. Mgmt (WM/VM)</t>
  </si>
  <si>
    <t>A.23-10-001</t>
  </si>
  <si>
    <t>Total Pending, Filed but not Approved</t>
  </si>
  <si>
    <t>Total</t>
  </si>
  <si>
    <t>X</t>
  </si>
  <si>
    <t>A.24-05-025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</si>
</sst>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_(* #,##0_);_(* \(#,##0\);_(* &quot;-&quot;??_);_(@_)"/>
    <numFmt numFmtId="167" formatCode="_(* #,##0.000_);_(* \(#,##0.000\);_(* &quot;-&quot;_);_(@_)"/>
    <numFmt numFmtId="168" formatCode="_(* #,##0.000_);_(* \(#,##0.000\);_(* &quot;-&quot;??_);_(@_)"/>
    <numFmt numFmtId="169" formatCode="mm/dd/yy;@"/>
    <numFmt numFmtId="170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  <scheme val="minor"/>
    </font>
    <font>
      <sz val="10"/>
      <name val="Arial"/>
      <family val="2"/>
    </font>
    <font>
      <u val="singleAccounting"/>
      <sz val="11"/>
      <name val="Calibri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6" fontId="0" fillId="0" borderId="1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5" fontId="0" fillId="2" borderId="0" xfId="0" applyNumberFormat="1" applyFill="1"/>
    <xf numFmtId="0" fontId="0" fillId="2" borderId="0" xfId="0" applyFill="1" applyAlignment="1">
      <alignment horizontal="right"/>
    </xf>
    <xf numFmtId="41" fontId="0" fillId="2" borderId="0" xfId="0" applyNumberFormat="1" applyFill="1"/>
    <xf numFmtId="9" fontId="0" fillId="0" borderId="0" xfId="2" applyFont="1"/>
    <xf numFmtId="0" fontId="2" fillId="0" borderId="0" xfId="0" applyFont="1"/>
    <xf numFmtId="41" fontId="0" fillId="0" borderId="0" xfId="0" applyNumberFormat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center"/>
    </xf>
    <xf numFmtId="164" fontId="0" fillId="2" borderId="0" xfId="0" applyNumberFormat="1" applyFill="1"/>
    <xf numFmtId="9" fontId="0" fillId="0" borderId="0" xfId="2" applyFont="1" applyBorder="1"/>
    <xf numFmtId="164" fontId="3" fillId="0" borderId="0" xfId="0" applyNumberFormat="1" applyFont="1"/>
    <xf numFmtId="9" fontId="2" fillId="0" borderId="0" xfId="2" applyFont="1" applyFill="1" applyBorder="1"/>
    <xf numFmtId="164" fontId="0" fillId="0" borderId="0" xfId="0" applyNumberFormat="1"/>
    <xf numFmtId="165" fontId="0" fillId="2" borderId="0" xfId="0" applyNumberFormat="1" applyFill="1"/>
    <xf numFmtId="44" fontId="3" fillId="0" borderId="0" xfId="0" applyNumberFormat="1" applyFont="1"/>
    <xf numFmtId="165" fontId="2" fillId="0" borderId="0" xfId="0" applyNumberFormat="1" applyFont="1"/>
    <xf numFmtId="0" fontId="4" fillId="0" borderId="0" xfId="0" applyFont="1"/>
    <xf numFmtId="165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6" fillId="0" borderId="0" xfId="0" applyFont="1" applyProtection="1">
      <protection locked="0"/>
    </xf>
    <xf numFmtId="0" fontId="7" fillId="0" borderId="0" xfId="0" applyFont="1" applyAlignment="1">
      <alignment horizontal="centerContinuous"/>
    </xf>
    <xf numFmtId="49" fontId="8" fillId="0" borderId="2" xfId="0" quotePrefix="1" applyNumberFormat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Alignment="1">
      <alignment horizontal="center" vertical="center"/>
    </xf>
    <xf numFmtId="49" fontId="9" fillId="0" borderId="0" xfId="3" applyNumberFormat="1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49" fontId="10" fillId="0" borderId="0" xfId="3" applyNumberFormat="1" applyFont="1" applyFill="1" applyBorder="1" applyAlignment="1">
      <alignment horizontal="center" vertical="center"/>
    </xf>
    <xf numFmtId="49" fontId="9" fillId="0" borderId="0" xfId="3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8" fillId="0" borderId="0" xfId="0" applyFont="1"/>
    <xf numFmtId="0" fontId="6" fillId="0" borderId="4" xfId="0" applyFont="1" applyBorder="1"/>
    <xf numFmtId="166" fontId="6" fillId="0" borderId="0" xfId="1" applyNumberFormat="1" applyFont="1" applyBorder="1"/>
    <xf numFmtId="0" fontId="6" fillId="0" borderId="0" xfId="0" applyFont="1" applyAlignment="1">
      <alignment horizontal="left" wrapText="1"/>
    </xf>
    <xf numFmtId="166" fontId="6" fillId="0" borderId="0" xfId="1" applyNumberFormat="1" applyFont="1" applyFill="1" applyBorder="1"/>
    <xf numFmtId="0" fontId="6" fillId="0" borderId="0" xfId="4" applyFont="1"/>
    <xf numFmtId="41" fontId="4" fillId="0" borderId="0" xfId="0" applyNumberFormat="1" applyFont="1"/>
    <xf numFmtId="166" fontId="6" fillId="0" borderId="1" xfId="1" applyNumberFormat="1" applyFont="1" applyBorder="1"/>
    <xf numFmtId="166" fontId="12" fillId="0" borderId="1" xfId="1" applyNumberFormat="1" applyFont="1" applyBorder="1"/>
    <xf numFmtId="41" fontId="6" fillId="0" borderId="0" xfId="1" applyNumberFormat="1" applyFont="1" applyBorder="1"/>
    <xf numFmtId="0" fontId="4" fillId="3" borderId="0" xfId="0" applyFont="1" applyFill="1"/>
    <xf numFmtId="0" fontId="6" fillId="0" borderId="0" xfId="0" applyFont="1" applyAlignment="1">
      <alignment wrapText="1"/>
    </xf>
    <xf numFmtId="166" fontId="6" fillId="0" borderId="1" xfId="1" applyNumberFormat="1" applyFont="1" applyFill="1" applyBorder="1"/>
    <xf numFmtId="41" fontId="6" fillId="0" borderId="0" xfId="0" applyNumberFormat="1" applyFont="1"/>
    <xf numFmtId="0" fontId="6" fillId="0" borderId="0" xfId="0" applyFont="1" applyAlignment="1">
      <alignment horizontal="left"/>
    </xf>
    <xf numFmtId="3" fontId="8" fillId="0" borderId="7" xfId="0" applyNumberFormat="1" applyFont="1" applyBorder="1"/>
    <xf numFmtId="166" fontId="8" fillId="0" borderId="0" xfId="1" applyNumberFormat="1" applyFont="1" applyBorder="1" applyAlignment="1">
      <alignment horizontal="left"/>
    </xf>
    <xf numFmtId="166" fontId="8" fillId="0" borderId="0" xfId="1" applyNumberFormat="1" applyFont="1" applyFill="1" applyBorder="1" applyAlignment="1">
      <alignment horizontal="left"/>
    </xf>
    <xf numFmtId="43" fontId="6" fillId="0" borderId="8" xfId="0" applyNumberFormat="1" applyFont="1" applyBorder="1"/>
    <xf numFmtId="166" fontId="6" fillId="0" borderId="8" xfId="0" applyNumberFormat="1" applyFont="1" applyBorder="1"/>
    <xf numFmtId="167" fontId="6" fillId="0" borderId="8" xfId="0" applyNumberFormat="1" applyFont="1" applyBorder="1"/>
    <xf numFmtId="41" fontId="6" fillId="0" borderId="8" xfId="0" applyNumberFormat="1" applyFont="1" applyBorder="1"/>
    <xf numFmtId="0" fontId="6" fillId="0" borderId="8" xfId="0" applyFont="1" applyBorder="1"/>
    <xf numFmtId="0" fontId="6" fillId="0" borderId="9" xfId="0" applyFont="1" applyBorder="1"/>
    <xf numFmtId="167" fontId="6" fillId="0" borderId="0" xfId="0" applyNumberFormat="1" applyFont="1"/>
    <xf numFmtId="168" fontId="6" fillId="0" borderId="0" xfId="0" applyNumberFormat="1" applyFont="1"/>
    <xf numFmtId="3" fontId="6" fillId="0" borderId="0" xfId="0" applyNumberFormat="1" applyFont="1"/>
    <xf numFmtId="169" fontId="4" fillId="0" borderId="0" xfId="0" applyNumberFormat="1" applyFont="1"/>
    <xf numFmtId="37" fontId="4" fillId="0" borderId="0" xfId="0" applyNumberFormat="1" applyFont="1"/>
    <xf numFmtId="166" fontId="4" fillId="0" borderId="0" xfId="1" applyNumberFormat="1" applyFont="1" applyFill="1"/>
    <xf numFmtId="166" fontId="4" fillId="0" borderId="0" xfId="0" applyNumberFormat="1" applyFont="1"/>
    <xf numFmtId="0" fontId="13" fillId="0" borderId="0" xfId="0" applyFont="1"/>
    <xf numFmtId="3" fontId="13" fillId="0" borderId="0" xfId="0" applyNumberFormat="1" applyFont="1"/>
    <xf numFmtId="0" fontId="14" fillId="0" borderId="0" xfId="3" applyFont="1" applyFill="1" applyBorder="1"/>
    <xf numFmtId="3" fontId="13" fillId="0" borderId="0" xfId="0" applyNumberFormat="1" applyFont="1" applyAlignment="1">
      <alignment horizontal="right"/>
    </xf>
    <xf numFmtId="0" fontId="1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1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1" fontId="4" fillId="0" borderId="0" xfId="1" applyNumberFormat="1" applyFont="1" applyFill="1"/>
    <xf numFmtId="0" fontId="4" fillId="0" borderId="0" xfId="0" applyFont="1" applyAlignment="1">
      <alignment horizontal="left" wrapText="1"/>
    </xf>
    <xf numFmtId="41" fontId="4" fillId="0" borderId="0" xfId="1" applyNumberFormat="1" applyFont="1" applyFill="1" applyBorder="1"/>
    <xf numFmtId="41" fontId="4" fillId="0" borderId="10" xfId="1" applyNumberFormat="1" applyFont="1" applyFill="1" applyBorder="1"/>
    <xf numFmtId="43" fontId="4" fillId="0" borderId="0" xfId="0" applyNumberFormat="1" applyFont="1"/>
    <xf numFmtId="0" fontId="4" fillId="0" borderId="0" xfId="0" applyFont="1" applyAlignment="1">
      <alignment wrapText="1"/>
    </xf>
    <xf numFmtId="41" fontId="4" fillId="0" borderId="1" xfId="1" applyNumberFormat="1" applyFont="1" applyFill="1" applyBorder="1"/>
    <xf numFmtId="43" fontId="4" fillId="0" borderId="0" xfId="1" applyFont="1" applyFill="1"/>
    <xf numFmtId="0" fontId="4" fillId="0" borderId="0" xfId="4" applyFont="1"/>
    <xf numFmtId="41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1" applyNumberFormat="1" applyFont="1" applyFill="1" applyBorder="1"/>
    <xf numFmtId="37" fontId="13" fillId="0" borderId="0" xfId="0" applyNumberFormat="1" applyFont="1"/>
    <xf numFmtId="3" fontId="13" fillId="0" borderId="7" xfId="0" applyNumberFormat="1" applyFont="1" applyBorder="1"/>
    <xf numFmtId="170" fontId="4" fillId="0" borderId="0" xfId="0" applyNumberFormat="1" applyFont="1"/>
    <xf numFmtId="9" fontId="4" fillId="0" borderId="0" xfId="2" applyFont="1" applyFill="1"/>
    <xf numFmtId="0" fontId="13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166" fontId="4" fillId="0" borderId="0" xfId="1" applyNumberFormat="1" applyFont="1" applyFill="1" applyAlignment="1">
      <alignment wrapText="1"/>
    </xf>
    <xf numFmtId="41" fontId="4" fillId="0" borderId="0" xfId="0" applyNumberFormat="1" applyFont="1" applyAlignment="1">
      <alignment wrapText="1"/>
    </xf>
    <xf numFmtId="41" fontId="4" fillId="0" borderId="0" xfId="1" applyNumberFormat="1" applyFont="1" applyFill="1" applyAlignment="1">
      <alignment horizontal="left" indent="1"/>
    </xf>
    <xf numFmtId="0" fontId="4" fillId="0" borderId="0" xfId="0" applyFont="1" applyAlignment="1">
      <alignment horizontal="right"/>
    </xf>
    <xf numFmtId="9" fontId="4" fillId="0" borderId="0" xfId="2" applyFont="1" applyFill="1" applyBorder="1"/>
    <xf numFmtId="0" fontId="6" fillId="0" borderId="0" xfId="0" applyFont="1" applyAlignment="1">
      <alignment horizontal="left" wrapText="1"/>
    </xf>
  </cellXfs>
  <cellStyles count="5">
    <cellStyle name="Comma" xfId="1" builtinId="3"/>
    <cellStyle name="Hyperlink" xfId="3" builtinId="8"/>
    <cellStyle name="Normal" xfId="0" builtinId="0"/>
    <cellStyle name="Normal 10" xfId="4" xr:uid="{C4AFF191-6F27-4B33-A6C2-1BA66A8C8AD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isonintl.sharepoint.com/Public/TM2/Shared%20Documents/Public/Regulatory/Filings-Advice%20Letters/Approved/Electric/ELECTRIC_5109-E.pdf?CT=1701192669179&amp;OR=ItemsView" TargetMode="External"/><Relationship Id="rId3" Type="http://schemas.openxmlformats.org/officeDocument/2006/relationships/hyperlink" Target="https://edisonintl.sharepoint.com/:b:/r/teams/Public/TM2/Shared%20Documents/Public/Regulatory/Filings-Advice%20Letters/Approved/Electric/ELECTRIC_4796-E.pdf?csf=1&amp;web=1&amp;e=o58PbV" TargetMode="External"/><Relationship Id="rId7" Type="http://schemas.openxmlformats.org/officeDocument/2006/relationships/hyperlink" Target="https://edisonintl.sharepoint.com/Public/TM2/Shared%20Documents/Forms/AllItems.aspx?ga=1&amp;isAscending=false&amp;sortField=LinkFilename&amp;id=%2Fteams%2FPublic%2FTM2%2FShared%20Documents%2FPublic%2FRegulatory%2FFilings%2DAdvice%20Letters%2FPending%2FElectric%2FELECTRIC%5F5041%2DE%2Epdf&amp;viewid=c9868ae1%2Df1cd%2D43b6%2Da712%2Dd734ff79e266&amp;parent=%2Fteams%2FPublic%2FTM2%2FShared%20Documents%2FPublic%2FRegulatory%2FFilings%2DAdvice%20Letters%2FPending%2FElectric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edisonintl.sharepoint.com/Public/TM2/Shared%20Documents/Forms/AllItems.aspx" TargetMode="External"/><Relationship Id="rId1" Type="http://schemas.openxmlformats.org/officeDocument/2006/relationships/hyperlink" Target="https://edisonintl.sharepoint.com/Public/TM2/Shared%20Documents/Forms/AllItems.aspx" TargetMode="External"/><Relationship Id="rId6" Type="http://schemas.openxmlformats.org/officeDocument/2006/relationships/hyperlink" Target="https://edisonintl.sharepoint.com/Public/TM2/Shared%20Documents/Forms/AllItems.aspx?ga=1&amp;sortField=LinkFilename&amp;isAscending=false&amp;id=%2Fteams%2FPublic%2FTM2%2FShared%20Documents%2FPublic%2FRegulatory%2FFilings%2DAdvice%20Letters%2FPending%2FElectric%2FELECTRIC%5F4977%2DE%2Epdf&amp;viewid=c9868ae1%2Df1cd%2D43b6%2Da712%2Dd734ff79e266&amp;parent=%2Fteams%2FPublic%2FTM2%2FShared%20Documents%2FPublic%2FRegulatory%2FFilings%2DAdvice%20Letters%2FPending%2FElectric" TargetMode="External"/><Relationship Id="rId11" Type="http://schemas.openxmlformats.org/officeDocument/2006/relationships/hyperlink" Target="https://edisonintl.sharepoint.com/:b:/r/teams/Public/TM2/Shared%20Documents/Public/Regulatory/Filings-Advice%20Letters/Pending/Electric/ELECTRIC_5307-E.pdf?csf=1&amp;web=1&amp;e=lWjIno" TargetMode="External"/><Relationship Id="rId5" Type="http://schemas.openxmlformats.org/officeDocument/2006/relationships/hyperlink" Target="https://edisonintl.sharepoint.com/Public/TM2/Shared%20Documents/Forms/AllItems.aspx?ga=1&amp;sortField=LinkFilename&amp;isAscending=false&amp;id=%2Fteams%2FPublic%2FTM2%2FShared%20Documents%2FPublic%2FRegulatory%2FFilings%2DAdvice%20Letters%2FApproved%2FElectric%2FELECTRIC%5F4929%2DE%2DA%2Epdf&amp;viewid=c9868ae1%2Df1cd%2D43b6%2Da712%2Dd734ff79e266&amp;parent=%2Fteams%2FPublic%2FTM2%2FShared%20Documents%2FPublic%2FRegulatory%2FFilings%2DAdvice%20Letters%2FApproved%2FElectric" TargetMode="External"/><Relationship Id="rId10" Type="http://schemas.openxmlformats.org/officeDocument/2006/relationships/hyperlink" Target="https://edisonintl.sharepoint.com/:b:/r/teams/Public/TM2/Shared%20Documents/Public/Regulatory/Filings-Advice%20Letters/Pending/Electric/ELECTRIC_5235-E.pdf?csf=1&amp;web=1&amp;e=huycZN" TargetMode="External"/><Relationship Id="rId4" Type="http://schemas.openxmlformats.org/officeDocument/2006/relationships/hyperlink" Target="https://edisonintl.sharepoint.com/:b:/r/teams/Public/TM2/Shared%20Documents/Public/Regulatory/Filings-Advice%20Letters/Pending/Electric/ELECTRIC_4864-E.pdf?csf=1&amp;web=1&amp;e=pb5wb9" TargetMode="External"/><Relationship Id="rId9" Type="http://schemas.openxmlformats.org/officeDocument/2006/relationships/hyperlink" Target="https://edisonintl.sharepoint.com/Public/TM2/Shared%20Documents/Public/Regulatory/Filings-Advice%20Letters/Pending/Electric/ELECTRIC_5149-E.pdf?CT=1701192753576&amp;OR=ItemsVie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AA67-E9AA-4999-9E0E-459AE7490CEA}">
  <sheetPr codeName="Sheet2"/>
  <dimension ref="A1:U68"/>
  <sheetViews>
    <sheetView showGridLines="0" workbookViewId="0">
      <selection activeCell="N1" sqref="N1"/>
    </sheetView>
  </sheetViews>
  <sheetFormatPr defaultRowHeight="15" x14ac:dyDescent="0.25"/>
  <cols>
    <col min="1" max="1" width="3.85546875" customWidth="1"/>
    <col min="2" max="2" width="5.28515625" customWidth="1"/>
    <col min="3" max="3" width="18.140625" customWidth="1"/>
    <col min="5" max="8" width="8" customWidth="1"/>
    <col min="9" max="9" width="6.7109375" customWidth="1"/>
    <col min="10" max="10" width="5.85546875" customWidth="1"/>
    <col min="11" max="11" width="9.28515625" customWidth="1"/>
    <col min="12" max="14" width="13.140625" customWidth="1"/>
    <col min="15" max="15" width="10.5703125" bestFit="1" customWidth="1"/>
    <col min="16" max="17" width="0" style="2" hidden="1" customWidth="1"/>
    <col min="18" max="18" width="12.7109375" style="2" hidden="1" customWidth="1"/>
  </cols>
  <sheetData>
    <row r="1" spans="1:14" x14ac:dyDescent="0.25">
      <c r="A1" t="s">
        <v>0</v>
      </c>
      <c r="N1" s="1"/>
    </row>
    <row r="2" spans="1:14" x14ac:dyDescent="0.25">
      <c r="N2" s="1" t="s">
        <v>1</v>
      </c>
    </row>
    <row r="3" spans="1:14" x14ac:dyDescent="0.25">
      <c r="N3" s="1" t="s">
        <v>2</v>
      </c>
    </row>
    <row r="4" spans="1:14" x14ac:dyDescent="0.25">
      <c r="N4" s="3" t="s">
        <v>3</v>
      </c>
    </row>
    <row r="5" spans="1:14" x14ac:dyDescent="0.25">
      <c r="A5">
        <v>1</v>
      </c>
      <c r="B5" s="4" t="s">
        <v>4</v>
      </c>
      <c r="N5" s="5">
        <f>'Authorized Rev Req'!L104</f>
        <v>17887786.192894951</v>
      </c>
    </row>
    <row r="7" spans="1:14" x14ac:dyDescent="0.25">
      <c r="B7" s="6" t="s">
        <v>5</v>
      </c>
      <c r="C7" t="s">
        <v>6</v>
      </c>
      <c r="N7" s="5">
        <f>N5*0.01</f>
        <v>178877.86192894951</v>
      </c>
    </row>
    <row r="8" spans="1:14" x14ac:dyDescent="0.25">
      <c r="B8" s="7"/>
      <c r="N8" s="5"/>
    </row>
    <row r="9" spans="1:14" x14ac:dyDescent="0.25">
      <c r="A9">
        <v>2</v>
      </c>
      <c r="B9" s="4" t="s">
        <v>7</v>
      </c>
      <c r="N9" s="5"/>
    </row>
    <row r="10" spans="1:14" x14ac:dyDescent="0.25">
      <c r="N10" t="s">
        <v>8</v>
      </c>
    </row>
    <row r="11" spans="1:14" x14ac:dyDescent="0.25">
      <c r="B11" s="1" t="s">
        <v>5</v>
      </c>
      <c r="C11" t="str">
        <f>'Incremental Rev Req'!B82</f>
        <v>A.23-05-010</v>
      </c>
      <c r="D11" t="str">
        <f>'Incremental Rev Req'!$A$81</f>
        <v>2025 GRC</v>
      </c>
      <c r="N11" s="5">
        <f>SUM('Incremental Rev Req'!M81:M83)</f>
        <v>1642080.3130937663</v>
      </c>
    </row>
    <row r="12" spans="1:14" x14ac:dyDescent="0.25">
      <c r="B12" s="1" t="s">
        <v>9</v>
      </c>
      <c r="C12" t="str">
        <f>'Incremental Rev Req'!B98</f>
        <v>A.24-04-005</v>
      </c>
      <c r="D12" t="s">
        <v>259</v>
      </c>
      <c r="N12" s="5">
        <f>'Incremental Rev Req'!G98</f>
        <v>326337</v>
      </c>
    </row>
    <row r="13" spans="1:14" x14ac:dyDescent="0.25">
      <c r="B13" s="1" t="s">
        <v>10</v>
      </c>
      <c r="C13" t="str">
        <f>'Incremental Rev Req'!$B$108</f>
        <v>A.23-10-001</v>
      </c>
      <c r="D13" t="str">
        <f>'Incremental Rev Req'!$A$108</f>
        <v>2022 Wildfire Mgmt/Veg. Mgmt (WM/VM)</v>
      </c>
      <c r="N13" s="5">
        <f>'Incremental Rev Req'!$D$108</f>
        <v>383538</v>
      </c>
    </row>
    <row r="14" spans="1:14" x14ac:dyDescent="0.25">
      <c r="B14" s="1" t="s">
        <v>11</v>
      </c>
      <c r="C14" t="str">
        <f>'Incremental Rev Req'!B104</f>
        <v>A.23-08-013</v>
      </c>
      <c r="D14" t="s">
        <v>12</v>
      </c>
      <c r="N14" s="5">
        <f>'Incremental Rev Req'!D104+'Incremental Rev Req'!D105</f>
        <v>189846</v>
      </c>
    </row>
    <row r="15" spans="1:14" x14ac:dyDescent="0.25">
      <c r="A15" s="8"/>
    </row>
    <row r="16" spans="1:14" x14ac:dyDescent="0.25">
      <c r="A16">
        <v>3</v>
      </c>
      <c r="B16" s="7" t="s">
        <v>13</v>
      </c>
      <c r="N16" t="s">
        <v>8</v>
      </c>
    </row>
    <row r="17" spans="1:21" x14ac:dyDescent="0.25">
      <c r="B17" s="1" t="s">
        <v>5</v>
      </c>
      <c r="C17" t="str">
        <f t="shared" ref="C17:D20" si="0">C11</f>
        <v>A.23-05-010</v>
      </c>
      <c r="D17" t="str">
        <f t="shared" si="0"/>
        <v>2025 GRC</v>
      </c>
      <c r="N17" s="5">
        <f>N11</f>
        <v>1642080.3130937663</v>
      </c>
    </row>
    <row r="18" spans="1:21" x14ac:dyDescent="0.25">
      <c r="B18" s="1" t="s">
        <v>9</v>
      </c>
      <c r="C18" t="str">
        <f t="shared" si="0"/>
        <v>A.24-04-005</v>
      </c>
      <c r="D18" t="str">
        <f t="shared" si="0"/>
        <v>WMCE</v>
      </c>
      <c r="N18" s="5">
        <f>N12</f>
        <v>326337</v>
      </c>
    </row>
    <row r="19" spans="1:21" x14ac:dyDescent="0.25">
      <c r="B19" s="1" t="s">
        <v>10</v>
      </c>
      <c r="C19" t="str">
        <f t="shared" si="0"/>
        <v>A.23-10-001</v>
      </c>
      <c r="D19" t="str">
        <f t="shared" si="0"/>
        <v>2022 Wildfire Mgmt/Veg. Mgmt (WM/VM)</v>
      </c>
      <c r="N19" s="5">
        <f>N13</f>
        <v>383538</v>
      </c>
    </row>
    <row r="20" spans="1:21" x14ac:dyDescent="0.25">
      <c r="B20" s="1" t="s">
        <v>11</v>
      </c>
      <c r="C20" t="str">
        <f t="shared" si="0"/>
        <v>A.23-08-013</v>
      </c>
      <c r="D20" t="str">
        <f t="shared" si="0"/>
        <v>Thomas Fire WEMA/CEMA</v>
      </c>
      <c r="N20" s="5">
        <f>N14</f>
        <v>189846</v>
      </c>
    </row>
    <row r="21" spans="1:21" x14ac:dyDescent="0.25">
      <c r="B21" s="9"/>
    </row>
    <row r="22" spans="1:21" x14ac:dyDescent="0.25">
      <c r="A22">
        <v>4</v>
      </c>
      <c r="B22" t="s">
        <v>14</v>
      </c>
      <c r="N22" s="5"/>
    </row>
    <row r="23" spans="1:21" x14ac:dyDescent="0.25">
      <c r="N23" t="s">
        <v>8</v>
      </c>
    </row>
    <row r="24" spans="1:21" x14ac:dyDescent="0.25">
      <c r="B24" s="10" t="s">
        <v>5</v>
      </c>
      <c r="C24" s="11" t="str">
        <f>'Incremental Rev Req'!$B$99</f>
        <v>A.22-04-001</v>
      </c>
      <c r="D24" s="11" t="str">
        <f>'Incremental Rev Req'!$A$99</f>
        <v>2021 ERRA Review</v>
      </c>
      <c r="E24" s="11"/>
      <c r="F24" s="11"/>
      <c r="G24" s="11"/>
      <c r="H24" s="11"/>
      <c r="I24" s="11"/>
      <c r="J24" s="11"/>
      <c r="K24" s="11"/>
      <c r="L24" s="11"/>
      <c r="M24" s="11"/>
      <c r="N24" s="12">
        <f>'Incremental Rev Req'!$D$99</f>
        <v>25706</v>
      </c>
    </row>
    <row r="25" spans="1:21" x14ac:dyDescent="0.25">
      <c r="B25" s="1" t="s">
        <v>9</v>
      </c>
      <c r="C25" t="str">
        <f>'Incremental Rev Req'!B100</f>
        <v>A.23-04-003</v>
      </c>
      <c r="D25" t="str">
        <f>'Incremental Rev Req'!A100</f>
        <v>2022 ERRA Review</v>
      </c>
      <c r="N25" s="5">
        <f>'Incremental Rev Req'!D100+'Incremental Rev Req'!D101</f>
        <v>50874</v>
      </c>
    </row>
    <row r="26" spans="1:21" x14ac:dyDescent="0.25">
      <c r="B26" s="1" t="s">
        <v>10</v>
      </c>
      <c r="C26" t="str">
        <f>'Incremental Rev Req'!B103</f>
        <v>A.24-04-001</v>
      </c>
      <c r="D26" t="s">
        <v>15</v>
      </c>
      <c r="N26" s="5">
        <f>SUM('Incremental Rev Req'!D102:D103)</f>
        <v>-63195</v>
      </c>
    </row>
    <row r="27" spans="1:21" x14ac:dyDescent="0.25">
      <c r="B27" s="1" t="s">
        <v>11</v>
      </c>
      <c r="C27" t="str">
        <f>'Incremental Rev Req'!B106</f>
        <v>Advice 5260-E</v>
      </c>
      <c r="D27" t="str">
        <f>'Incremental Rev Req'!A106</f>
        <v>Recovery of 2023 TAMA Undercollection</v>
      </c>
      <c r="N27" s="5">
        <f>SUM('Incremental Rev Req'!D106:D107)</f>
        <v>108283</v>
      </c>
    </row>
    <row r="28" spans="1:21" x14ac:dyDescent="0.25">
      <c r="B28" s="1" t="s">
        <v>16</v>
      </c>
      <c r="C28" t="str">
        <f>'Incremental Rev Req'!$B$97</f>
        <v>A.24-03-013</v>
      </c>
      <c r="D28" t="s">
        <v>257</v>
      </c>
      <c r="N28" s="5">
        <f>'Incremental Rev Req'!G97</f>
        <v>150626</v>
      </c>
    </row>
    <row r="30" spans="1:21" ht="15" customHeight="1" x14ac:dyDescent="0.25">
      <c r="A30">
        <v>5</v>
      </c>
      <c r="B30" t="s">
        <v>17</v>
      </c>
    </row>
    <row r="31" spans="1:21" x14ac:dyDescent="0.25">
      <c r="B31" s="10" t="s">
        <v>5</v>
      </c>
      <c r="C31" s="13" t="s">
        <v>18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4">
        <f>'Incremental Rev Req'!$T$116</f>
        <v>18156629.438660968</v>
      </c>
      <c r="O31" s="15"/>
    </row>
    <row r="32" spans="1:21" x14ac:dyDescent="0.25">
      <c r="B32" s="10" t="s">
        <v>9</v>
      </c>
      <c r="C32" s="13" t="s">
        <v>19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4">
        <f>'Incremental Rev Req'!$U$116</f>
        <v>17060519.563324425</v>
      </c>
      <c r="O32" s="15"/>
      <c r="S32" s="16"/>
      <c r="T32" s="16"/>
      <c r="U32" s="16"/>
    </row>
    <row r="33" spans="1:21" x14ac:dyDescent="0.25">
      <c r="B33" s="10" t="s">
        <v>10</v>
      </c>
      <c r="C33" s="13" t="s">
        <v>20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4">
        <f>'Incremental Rev Req'!$V$116</f>
        <v>17935534.633569568</v>
      </c>
      <c r="O33" s="15"/>
      <c r="S33" s="16"/>
      <c r="T33" s="16"/>
      <c r="U33" s="16"/>
    </row>
    <row r="34" spans="1:21" x14ac:dyDescent="0.25">
      <c r="B34" s="10" t="s">
        <v>11</v>
      </c>
      <c r="C34" s="13" t="s">
        <v>21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4">
        <f>'Incremental Rev Req'!$W$116</f>
        <v>18581079.633569568</v>
      </c>
      <c r="O34" s="15"/>
      <c r="S34" s="16"/>
      <c r="T34" s="16"/>
      <c r="U34" s="16"/>
    </row>
    <row r="35" spans="1:21" x14ac:dyDescent="0.25">
      <c r="B35" s="10" t="s">
        <v>16</v>
      </c>
      <c r="C35" s="13" t="s">
        <v>22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4">
        <f>'Incremental Rev Req'!$X$116</f>
        <v>19208198.633569568</v>
      </c>
      <c r="O35" s="15"/>
      <c r="S35" s="16"/>
      <c r="T35" s="16"/>
      <c r="U35" s="16"/>
    </row>
    <row r="36" spans="1:21" x14ac:dyDescent="0.25">
      <c r="B36" s="1"/>
      <c r="C36" s="8"/>
      <c r="N36" s="17"/>
      <c r="O36" s="15"/>
      <c r="P36"/>
      <c r="Q36"/>
      <c r="R36"/>
      <c r="S36" s="16"/>
      <c r="T36" s="16"/>
      <c r="U36" s="16"/>
    </row>
    <row r="37" spans="1:21" x14ac:dyDescent="0.25">
      <c r="A37">
        <v>6</v>
      </c>
      <c r="B37" s="9" t="s">
        <v>23</v>
      </c>
      <c r="S37" s="16"/>
      <c r="T37" s="16"/>
      <c r="U37" s="16"/>
    </row>
    <row r="38" spans="1:21" x14ac:dyDescent="0.25">
      <c r="B38" s="1"/>
      <c r="C38" s="9"/>
      <c r="D38" s="9"/>
      <c r="E38" s="9"/>
      <c r="F38" s="9"/>
      <c r="G38" s="9"/>
      <c r="H38" s="9"/>
      <c r="I38" s="9"/>
      <c r="J38" s="9"/>
      <c r="K38" s="9"/>
      <c r="N38" s="18" t="s">
        <v>24</v>
      </c>
      <c r="S38" s="19"/>
      <c r="T38" s="16"/>
      <c r="U38" s="16"/>
    </row>
    <row r="39" spans="1:21" x14ac:dyDescent="0.25">
      <c r="B39" s="10" t="s">
        <v>5</v>
      </c>
      <c r="C39" s="13" t="s">
        <v>18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20">
        <v>30.695884719739695</v>
      </c>
      <c r="O39" s="21"/>
      <c r="R39" s="22">
        <v>30.695884719739695</v>
      </c>
      <c r="S39" s="23"/>
      <c r="T39" s="16"/>
    </row>
    <row r="40" spans="1:21" x14ac:dyDescent="0.25">
      <c r="B40" s="10" t="s">
        <v>9</v>
      </c>
      <c r="C40" s="13" t="s">
        <v>19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20">
        <v>28.260566850791303</v>
      </c>
      <c r="O40" s="21"/>
      <c r="S40" s="23"/>
      <c r="T40" s="16"/>
    </row>
    <row r="41" spans="1:21" x14ac:dyDescent="0.25">
      <c r="B41" s="10" t="s">
        <v>10</v>
      </c>
      <c r="C41" s="13" t="s">
        <v>20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20">
        <v>29.908331593636099</v>
      </c>
      <c r="O41" s="21"/>
      <c r="S41" s="23"/>
      <c r="T41" s="16"/>
    </row>
    <row r="42" spans="1:21" x14ac:dyDescent="0.25">
      <c r="B42" s="10" t="s">
        <v>11</v>
      </c>
      <c r="C42" s="13" t="s">
        <v>21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20">
        <v>30.682332810698078</v>
      </c>
      <c r="O42" s="21"/>
      <c r="S42" s="23"/>
      <c r="T42" s="16"/>
    </row>
    <row r="43" spans="1:21" x14ac:dyDescent="0.25">
      <c r="B43" s="10" t="s">
        <v>16</v>
      </c>
      <c r="C43" s="13" t="s">
        <v>22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20">
        <v>31.344441415128554</v>
      </c>
      <c r="O43" s="21"/>
      <c r="S43" s="23"/>
      <c r="T43" s="16"/>
    </row>
    <row r="44" spans="1:21" x14ac:dyDescent="0.25">
      <c r="B44" s="1"/>
      <c r="C44" s="8"/>
      <c r="N44" s="24"/>
      <c r="O44" s="21"/>
      <c r="P44"/>
      <c r="Q44"/>
      <c r="R44"/>
      <c r="S44" s="23"/>
      <c r="T44" s="16"/>
    </row>
    <row r="45" spans="1:21" x14ac:dyDescent="0.25">
      <c r="A45">
        <v>7</v>
      </c>
      <c r="B45" s="9" t="s">
        <v>25</v>
      </c>
      <c r="S45" s="16"/>
      <c r="T45" s="16"/>
      <c r="U45" s="16"/>
    </row>
    <row r="46" spans="1:21" x14ac:dyDescent="0.25">
      <c r="B46" s="1"/>
      <c r="M46" s="18"/>
      <c r="N46" s="18"/>
      <c r="S46" s="16"/>
      <c r="T46" s="19"/>
      <c r="U46" s="19"/>
    </row>
    <row r="47" spans="1:21" x14ac:dyDescent="0.25">
      <c r="B47" s="10" t="s">
        <v>5</v>
      </c>
      <c r="C47" s="13" t="s">
        <v>18</v>
      </c>
      <c r="D47" s="11"/>
      <c r="E47" s="11"/>
      <c r="F47" s="11"/>
      <c r="G47" s="11"/>
      <c r="H47" s="11"/>
      <c r="I47" s="11"/>
      <c r="J47" s="11"/>
      <c r="K47" s="11"/>
      <c r="L47" s="11"/>
      <c r="M47" s="25">
        <v>164.60299061729106</v>
      </c>
      <c r="N47" s="25">
        <v>106.79411474457919</v>
      </c>
      <c r="Q47" s="26">
        <v>164.60299061729106</v>
      </c>
      <c r="R47" s="26">
        <v>106.79411474457919</v>
      </c>
      <c r="S47" s="16"/>
      <c r="T47" s="27"/>
      <c r="U47" s="27"/>
    </row>
    <row r="48" spans="1:21" x14ac:dyDescent="0.25">
      <c r="B48" s="10" t="s">
        <v>9</v>
      </c>
      <c r="C48" s="13" t="s">
        <v>19</v>
      </c>
      <c r="D48" s="11"/>
      <c r="E48" s="11"/>
      <c r="F48" s="11"/>
      <c r="G48" s="11"/>
      <c r="H48" s="11"/>
      <c r="I48" s="11"/>
      <c r="J48" s="11"/>
      <c r="K48" s="11"/>
      <c r="L48" s="11"/>
      <c r="M48" s="25">
        <v>152.27775474956397</v>
      </c>
      <c r="N48" s="25">
        <v>98.457274339693427</v>
      </c>
      <c r="S48" s="16"/>
      <c r="T48" s="27"/>
      <c r="U48" s="27"/>
    </row>
    <row r="49" spans="1:21" x14ac:dyDescent="0.25">
      <c r="B49" s="10" t="s">
        <v>10</v>
      </c>
      <c r="C49" s="13" t="s">
        <v>20</v>
      </c>
      <c r="D49" s="11"/>
      <c r="E49" s="11"/>
      <c r="F49" s="11"/>
      <c r="G49" s="11"/>
      <c r="H49" s="11"/>
      <c r="I49" s="11"/>
      <c r="J49" s="11"/>
      <c r="K49" s="11"/>
      <c r="L49" s="11"/>
      <c r="M49" s="25">
        <v>157.26204967133856</v>
      </c>
      <c r="N49" s="25">
        <v>101.82867199403951</v>
      </c>
      <c r="S49" s="16"/>
      <c r="T49" s="27"/>
      <c r="U49" s="27"/>
    </row>
    <row r="50" spans="1:21" x14ac:dyDescent="0.25">
      <c r="A50" s="28"/>
      <c r="B50" s="10" t="s">
        <v>11</v>
      </c>
      <c r="C50" s="13" t="s">
        <v>21</v>
      </c>
      <c r="D50" s="11"/>
      <c r="E50" s="11"/>
      <c r="F50" s="11"/>
      <c r="G50" s="11"/>
      <c r="H50" s="11"/>
      <c r="I50" s="11"/>
      <c r="J50" s="11"/>
      <c r="K50" s="11"/>
      <c r="L50" s="11"/>
      <c r="M50" s="25">
        <v>159.36369871415238</v>
      </c>
      <c r="N50" s="25">
        <v>103.25023607971336</v>
      </c>
      <c r="S50" s="16"/>
      <c r="T50" s="27"/>
      <c r="U50" s="27"/>
    </row>
    <row r="51" spans="1:21" x14ac:dyDescent="0.25">
      <c r="B51" s="10" t="s">
        <v>16</v>
      </c>
      <c r="C51" s="13" t="s">
        <v>22</v>
      </c>
      <c r="D51" s="11"/>
      <c r="E51" s="11"/>
      <c r="F51" s="11"/>
      <c r="G51" s="11"/>
      <c r="H51" s="11"/>
      <c r="I51" s="11"/>
      <c r="J51" s="11"/>
      <c r="K51" s="11"/>
      <c r="L51" s="11"/>
      <c r="M51" s="25">
        <v>161.11715491702751</v>
      </c>
      <c r="N51" s="25">
        <v>104.43628109152559</v>
      </c>
      <c r="S51" s="16"/>
      <c r="T51" s="27"/>
      <c r="U51" s="27"/>
    </row>
    <row r="52" spans="1:21" x14ac:dyDescent="0.25">
      <c r="B52" s="1"/>
      <c r="C52" s="8"/>
      <c r="M52" s="29"/>
      <c r="N52" s="29"/>
      <c r="P52"/>
      <c r="Q52"/>
      <c r="R52"/>
      <c r="S52" s="16"/>
      <c r="T52" s="27"/>
      <c r="U52" s="27"/>
    </row>
    <row r="53" spans="1:21" x14ac:dyDescent="0.25">
      <c r="A53">
        <v>8</v>
      </c>
      <c r="B53" s="9" t="s">
        <v>26</v>
      </c>
      <c r="S53" s="16"/>
      <c r="T53" s="16"/>
      <c r="U53" s="16"/>
    </row>
    <row r="54" spans="1:21" x14ac:dyDescent="0.25">
      <c r="B54" s="1"/>
      <c r="C54" s="9"/>
      <c r="D54" s="9"/>
      <c r="E54" s="9"/>
      <c r="F54" s="9"/>
      <c r="G54" s="9"/>
      <c r="H54" s="9"/>
      <c r="I54" s="9"/>
      <c r="J54" s="9"/>
      <c r="K54" s="9"/>
      <c r="N54" s="18" t="s">
        <v>24</v>
      </c>
      <c r="S54" s="16"/>
      <c r="T54" s="16"/>
      <c r="U54" s="16"/>
    </row>
    <row r="55" spans="1:21" x14ac:dyDescent="0.25">
      <c r="B55" s="10" t="s">
        <v>5</v>
      </c>
      <c r="C55" s="13" t="s">
        <v>18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20">
        <v>28.575698327995124</v>
      </c>
      <c r="R55" s="22">
        <v>28.575698327995124</v>
      </c>
    </row>
    <row r="56" spans="1:21" x14ac:dyDescent="0.25">
      <c r="B56" s="10" t="s">
        <v>9</v>
      </c>
      <c r="C56" s="13" t="s">
        <v>19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20">
        <v>26.472340869732125</v>
      </c>
    </row>
    <row r="57" spans="1:21" x14ac:dyDescent="0.25">
      <c r="B57" s="10" t="s">
        <v>10</v>
      </c>
      <c r="C57" s="13" t="s">
        <v>20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20">
        <v>27.785741366549715</v>
      </c>
    </row>
    <row r="58" spans="1:21" x14ac:dyDescent="0.25">
      <c r="B58" s="10" t="s">
        <v>11</v>
      </c>
      <c r="C58" s="13" t="s">
        <v>21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20">
        <v>27.987831292355658</v>
      </c>
    </row>
    <row r="59" spans="1:21" x14ac:dyDescent="0.25">
      <c r="B59" s="10" t="s">
        <v>16</v>
      </c>
      <c r="C59" s="13" t="s">
        <v>22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20">
        <v>27.239666829634679</v>
      </c>
    </row>
    <row r="60" spans="1:21" x14ac:dyDescent="0.25">
      <c r="B60" s="1"/>
      <c r="C60" s="8"/>
      <c r="N60" s="24"/>
      <c r="P60"/>
      <c r="Q60"/>
      <c r="R60"/>
    </row>
    <row r="61" spans="1:21" x14ac:dyDescent="0.25">
      <c r="A61">
        <v>9</v>
      </c>
      <c r="B61" s="9" t="s">
        <v>27</v>
      </c>
    </row>
    <row r="62" spans="1:21" x14ac:dyDescent="0.25">
      <c r="B62" s="1"/>
      <c r="L62" s="18" t="s">
        <v>28</v>
      </c>
      <c r="M62" s="18" t="s">
        <v>29</v>
      </c>
      <c r="N62" s="18" t="s">
        <v>30</v>
      </c>
      <c r="O62" s="1"/>
    </row>
    <row r="63" spans="1:21" x14ac:dyDescent="0.25">
      <c r="B63" s="10" t="s">
        <v>5</v>
      </c>
      <c r="C63" s="13" t="s">
        <v>18</v>
      </c>
      <c r="D63" s="11"/>
      <c r="E63" s="11"/>
      <c r="F63" s="11"/>
      <c r="G63" s="11"/>
      <c r="H63" s="11"/>
      <c r="I63" s="11"/>
      <c r="J63" s="11"/>
      <c r="K63" s="11"/>
      <c r="L63" s="25">
        <v>206.69397410962119</v>
      </c>
      <c r="M63" s="25">
        <v>284.98279569007667</v>
      </c>
      <c r="N63" s="25">
        <v>828.76598647908065</v>
      </c>
      <c r="P63" s="26">
        <v>206.69397410962119</v>
      </c>
      <c r="Q63" s="26">
        <v>284.98279569007667</v>
      </c>
      <c r="R63" s="26">
        <v>828.76598647908065</v>
      </c>
    </row>
    <row r="64" spans="1:21" x14ac:dyDescent="0.25">
      <c r="B64" s="10" t="s">
        <v>9</v>
      </c>
      <c r="C64" s="13" t="s">
        <v>19</v>
      </c>
      <c r="D64" s="11"/>
      <c r="E64" s="11"/>
      <c r="F64" s="11"/>
      <c r="G64" s="11"/>
      <c r="H64" s="11"/>
      <c r="I64" s="11"/>
      <c r="J64" s="11"/>
      <c r="K64" s="11"/>
      <c r="L64" s="25">
        <v>193.30444740801161</v>
      </c>
      <c r="M64" s="25">
        <v>266.14665226488427</v>
      </c>
      <c r="N64" s="25">
        <v>772.0984060598995</v>
      </c>
    </row>
    <row r="65" spans="2:14" x14ac:dyDescent="0.25">
      <c r="B65" s="10" t="s">
        <v>10</v>
      </c>
      <c r="C65" s="13" t="s">
        <v>20</v>
      </c>
      <c r="D65" s="11"/>
      <c r="E65" s="11"/>
      <c r="F65" s="11"/>
      <c r="G65" s="11"/>
      <c r="H65" s="11"/>
      <c r="I65" s="11"/>
      <c r="J65" s="11"/>
      <c r="K65" s="11"/>
      <c r="L65" s="25">
        <v>201.56497680456729</v>
      </c>
      <c r="M65" s="25">
        <v>277.76741526488155</v>
      </c>
      <c r="N65" s="25">
        <v>807.05888108759825</v>
      </c>
    </row>
    <row r="66" spans="2:14" x14ac:dyDescent="0.25">
      <c r="B66" s="10" t="s">
        <v>11</v>
      </c>
      <c r="C66" s="13" t="s">
        <v>21</v>
      </c>
      <c r="D66" s="11"/>
      <c r="E66" s="11"/>
      <c r="F66" s="11"/>
      <c r="G66" s="11"/>
      <c r="H66" s="11"/>
      <c r="I66" s="11"/>
      <c r="J66" s="11"/>
      <c r="K66" s="11"/>
      <c r="L66" s="25">
        <v>202.88511626789537</v>
      </c>
      <c r="M66" s="25">
        <v>279.62456352909288</v>
      </c>
      <c r="N66" s="25">
        <v>812.64601727768377</v>
      </c>
    </row>
    <row r="67" spans="2:14" x14ac:dyDescent="0.25">
      <c r="B67" s="10" t="s">
        <v>16</v>
      </c>
      <c r="C67" s="13" t="s">
        <v>22</v>
      </c>
      <c r="D67" s="11"/>
      <c r="E67" s="11"/>
      <c r="F67" s="11"/>
      <c r="G67" s="11"/>
      <c r="H67" s="11"/>
      <c r="I67" s="11"/>
      <c r="J67" s="11"/>
      <c r="K67" s="11"/>
      <c r="L67" s="25">
        <v>197.92715889202228</v>
      </c>
      <c r="M67" s="25">
        <v>272.64979897548761</v>
      </c>
      <c r="N67" s="25">
        <v>791.66279251004596</v>
      </c>
    </row>
    <row r="68" spans="2:14" x14ac:dyDescent="0.25">
      <c r="L68" s="29"/>
      <c r="M68" s="29"/>
      <c r="N68" s="29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5028-1E30-42B3-B84F-3CFBF06D8742}">
  <sheetPr codeName="Sheet3">
    <pageSetUpPr fitToPage="1"/>
  </sheetPr>
  <dimension ref="A1:Q109"/>
  <sheetViews>
    <sheetView showGridLines="0" topLeftCell="B1" zoomScale="70" zoomScaleNormal="70" workbookViewId="0">
      <pane xSplit="1" ySplit="5" topLeftCell="D6" activePane="bottomRight" state="frozen"/>
      <selection activeCell="N1" sqref="N1"/>
      <selection pane="topRight" activeCell="N1" sqref="N1"/>
      <selection pane="bottomLeft" activeCell="N1" sqref="N1"/>
      <selection pane="bottomRight" activeCell="G42" sqref="G42"/>
    </sheetView>
  </sheetViews>
  <sheetFormatPr defaultColWidth="9.140625" defaultRowHeight="15" x14ac:dyDescent="0.25"/>
  <cols>
    <col min="1" max="1" width="14.85546875" style="30" hidden="1" customWidth="1"/>
    <col min="2" max="2" width="65.5703125" style="30" bestFit="1" customWidth="1"/>
    <col min="3" max="13" width="22" style="30" customWidth="1"/>
    <col min="14" max="14" width="31.42578125" style="30" customWidth="1"/>
    <col min="15" max="15" width="60.7109375" style="30" customWidth="1"/>
    <col min="16" max="16" width="13.42578125" style="30" customWidth="1"/>
    <col min="17" max="16384" width="9.140625" style="30"/>
  </cols>
  <sheetData>
    <row r="1" spans="1:16" x14ac:dyDescent="0.25">
      <c r="N1" s="31"/>
    </row>
    <row r="2" spans="1:16" x14ac:dyDescent="0.25">
      <c r="B2" s="32" t="s">
        <v>31</v>
      </c>
      <c r="G2" s="31"/>
    </row>
    <row r="3" spans="1:16" ht="19.5" thickBot="1" x14ac:dyDescent="0.35">
      <c r="B3" s="30" t="s">
        <v>32</v>
      </c>
      <c r="C3" s="33" t="s">
        <v>33</v>
      </c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6" ht="18" customHeight="1" x14ac:dyDescent="0.25">
      <c r="C4" s="34" t="s">
        <v>34</v>
      </c>
      <c r="D4" s="34" t="s">
        <v>35</v>
      </c>
      <c r="E4" s="34" t="s">
        <v>36</v>
      </c>
      <c r="F4" s="34" t="s">
        <v>37</v>
      </c>
      <c r="G4" s="34" t="s">
        <v>38</v>
      </c>
      <c r="H4" s="34" t="s">
        <v>39</v>
      </c>
      <c r="I4" s="34" t="s">
        <v>40</v>
      </c>
      <c r="J4" s="34" t="s">
        <v>41</v>
      </c>
      <c r="K4" s="34" t="s">
        <v>42</v>
      </c>
      <c r="L4" s="34" t="s">
        <v>43</v>
      </c>
      <c r="M4" s="34" t="s">
        <v>44</v>
      </c>
      <c r="N4" s="35"/>
      <c r="O4" s="34"/>
      <c r="P4" s="36"/>
    </row>
    <row r="5" spans="1:16" s="37" customFormat="1" x14ac:dyDescent="0.25">
      <c r="C5" s="38" t="s">
        <v>45</v>
      </c>
      <c r="D5" s="38" t="s">
        <v>46</v>
      </c>
      <c r="E5" s="38" t="s">
        <v>47</v>
      </c>
      <c r="F5" s="38" t="s">
        <v>48</v>
      </c>
      <c r="G5" s="39" t="s">
        <v>49</v>
      </c>
      <c r="H5" s="40" t="s">
        <v>50</v>
      </c>
      <c r="I5" s="40" t="s">
        <v>51</v>
      </c>
      <c r="J5" s="40" t="s">
        <v>52</v>
      </c>
      <c r="K5" s="40" t="s">
        <v>53</v>
      </c>
      <c r="L5" s="40" t="s">
        <v>54</v>
      </c>
      <c r="M5" s="40" t="s">
        <v>55</v>
      </c>
      <c r="O5" s="41"/>
      <c r="P5" s="42"/>
    </row>
    <row r="6" spans="1:16" ht="30" x14ac:dyDescent="0.25">
      <c r="B6" s="43" t="s">
        <v>56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 t="s">
        <v>57</v>
      </c>
      <c r="O6" s="44" t="s">
        <v>58</v>
      </c>
      <c r="P6" s="45" t="s">
        <v>59</v>
      </c>
    </row>
    <row r="7" spans="1:16" ht="14.1" customHeight="1" x14ac:dyDescent="0.25">
      <c r="A7" s="46" t="s">
        <v>60</v>
      </c>
      <c r="B7" s="46" t="s">
        <v>60</v>
      </c>
      <c r="P7" s="47"/>
    </row>
    <row r="8" spans="1:16" ht="14.1" customHeight="1" x14ac:dyDescent="0.25">
      <c r="A8" s="30" t="s">
        <v>61</v>
      </c>
      <c r="B8" s="30" t="s">
        <v>62</v>
      </c>
      <c r="C8" s="48">
        <v>703910</v>
      </c>
      <c r="D8" s="48">
        <v>703910</v>
      </c>
      <c r="E8" s="48">
        <v>703910</v>
      </c>
      <c r="F8" s="48">
        <v>703910</v>
      </c>
      <c r="G8" s="48">
        <v>735101</v>
      </c>
      <c r="H8" s="48">
        <v>729370</v>
      </c>
      <c r="I8" s="48">
        <v>729370</v>
      </c>
      <c r="J8" s="48">
        <v>729370</v>
      </c>
      <c r="K8" s="48">
        <v>754977</v>
      </c>
      <c r="L8" s="48">
        <v>766648.83474591305</v>
      </c>
      <c r="M8" s="48">
        <v>766648.83474591305</v>
      </c>
      <c r="N8" s="49" t="s">
        <v>63</v>
      </c>
      <c r="O8" s="50" t="s">
        <v>64</v>
      </c>
      <c r="P8" s="47" t="s">
        <v>65</v>
      </c>
    </row>
    <row r="9" spans="1:16" ht="14.1" customHeight="1" x14ac:dyDescent="0.25">
      <c r="A9" s="30" t="s">
        <v>61</v>
      </c>
      <c r="B9" s="30" t="s">
        <v>66</v>
      </c>
      <c r="C9" s="48">
        <v>62641</v>
      </c>
      <c r="D9" s="48">
        <v>62641</v>
      </c>
      <c r="E9" s="48">
        <v>62641</v>
      </c>
      <c r="F9" s="48">
        <v>62641</v>
      </c>
      <c r="G9" s="48">
        <v>62456</v>
      </c>
      <c r="H9" s="48">
        <v>61815</v>
      </c>
      <c r="I9" s="48">
        <v>61815</v>
      </c>
      <c r="J9" s="48">
        <v>61815</v>
      </c>
      <c r="K9" s="48">
        <v>61347</v>
      </c>
      <c r="L9" s="48">
        <v>62607.606140024051</v>
      </c>
      <c r="M9" s="48">
        <v>62607.606140024051</v>
      </c>
      <c r="N9" s="49" t="s">
        <v>67</v>
      </c>
      <c r="O9" s="50" t="s">
        <v>64</v>
      </c>
      <c r="P9" s="47" t="s">
        <v>65</v>
      </c>
    </row>
    <row r="10" spans="1:16" ht="14.1" customHeight="1" x14ac:dyDescent="0.25">
      <c r="A10" s="30" t="s">
        <v>61</v>
      </c>
      <c r="B10" s="30" t="s">
        <v>68</v>
      </c>
      <c r="C10" s="48">
        <v>6492669</v>
      </c>
      <c r="D10" s="48">
        <v>6492669</v>
      </c>
      <c r="E10" s="48">
        <v>6492669</v>
      </c>
      <c r="F10" s="48">
        <v>6492669</v>
      </c>
      <c r="G10" s="48">
        <v>6995075</v>
      </c>
      <c r="H10" s="48">
        <v>6911672</v>
      </c>
      <c r="I10" s="48">
        <v>6841923</v>
      </c>
      <c r="J10" s="48">
        <v>6841923</v>
      </c>
      <c r="K10" s="48">
        <v>7565233</v>
      </c>
      <c r="L10" s="48">
        <v>7752988.2460202966</v>
      </c>
      <c r="M10" s="48">
        <v>7752988.2460202966</v>
      </c>
      <c r="N10" s="49" t="s">
        <v>69</v>
      </c>
      <c r="O10" s="50" t="s">
        <v>64</v>
      </c>
      <c r="P10" s="47" t="s">
        <v>65</v>
      </c>
    </row>
    <row r="11" spans="1:16" ht="14.1" customHeight="1" x14ac:dyDescent="0.25">
      <c r="A11" s="30" t="s">
        <v>70</v>
      </c>
      <c r="B11" s="30" t="s">
        <v>71</v>
      </c>
      <c r="C11" s="48">
        <v>-1351.3961377258283</v>
      </c>
      <c r="D11" s="48">
        <v>-3564.7908969583245</v>
      </c>
      <c r="E11" s="48">
        <v>-3564.7908969583245</v>
      </c>
      <c r="F11" s="48">
        <v>-3564.7908969583245</v>
      </c>
      <c r="G11" s="48">
        <v>-3564.7908969583245</v>
      </c>
      <c r="H11" s="48">
        <v>-3564.7908969583245</v>
      </c>
      <c r="I11" s="48">
        <v>-3564.7908969583245</v>
      </c>
      <c r="J11" s="48">
        <v>-3564.7908969583245</v>
      </c>
      <c r="K11" s="48">
        <v>0</v>
      </c>
      <c r="L11" s="48">
        <v>0</v>
      </c>
      <c r="M11" s="48">
        <v>0</v>
      </c>
      <c r="N11" s="49" t="s">
        <v>63</v>
      </c>
      <c r="O11" s="50" t="s">
        <v>72</v>
      </c>
      <c r="P11" s="47" t="s">
        <v>73</v>
      </c>
    </row>
    <row r="12" spans="1:16" ht="14.1" customHeight="1" x14ac:dyDescent="0.25">
      <c r="A12" s="30" t="s">
        <v>70</v>
      </c>
      <c r="B12" s="30" t="s">
        <v>71</v>
      </c>
      <c r="C12" s="48"/>
      <c r="D12" s="48">
        <v>2213.3947592324962</v>
      </c>
      <c r="E12" s="48">
        <v>2213.3947592324962</v>
      </c>
      <c r="F12" s="48">
        <v>2213.3947592324962</v>
      </c>
      <c r="G12" s="48">
        <v>2213.3947592324962</v>
      </c>
      <c r="H12" s="48">
        <v>2213.3947592324962</v>
      </c>
      <c r="I12" s="48">
        <v>2213.3947592324962</v>
      </c>
      <c r="J12" s="48">
        <v>2213.3947592324962</v>
      </c>
      <c r="K12" s="48">
        <v>0</v>
      </c>
      <c r="L12" s="48">
        <v>0</v>
      </c>
      <c r="M12" s="48">
        <v>0</v>
      </c>
      <c r="N12" s="49" t="s">
        <v>67</v>
      </c>
      <c r="O12" s="50" t="s">
        <v>72</v>
      </c>
      <c r="P12" s="47" t="s">
        <v>73</v>
      </c>
    </row>
    <row r="13" spans="1:16" ht="14.1" customHeight="1" x14ac:dyDescent="0.25">
      <c r="A13" s="30" t="s">
        <v>74</v>
      </c>
      <c r="B13" s="30" t="s">
        <v>71</v>
      </c>
      <c r="C13" s="48">
        <v>322298.97490968654</v>
      </c>
      <c r="D13" s="48">
        <v>322298.97490968654</v>
      </c>
      <c r="E13" s="48">
        <v>322298.97490968654</v>
      </c>
      <c r="F13" s="48">
        <v>322298.97490968654</v>
      </c>
      <c r="G13" s="48">
        <v>322298.97490968654</v>
      </c>
      <c r="H13" s="48">
        <v>322298.97490968654</v>
      </c>
      <c r="I13" s="48">
        <v>322298.97490968654</v>
      </c>
      <c r="J13" s="48">
        <v>322298.97490968654</v>
      </c>
      <c r="K13" s="48">
        <v>0</v>
      </c>
      <c r="L13" s="48">
        <v>0</v>
      </c>
      <c r="M13" s="48">
        <v>0</v>
      </c>
      <c r="N13" s="49" t="s">
        <v>69</v>
      </c>
      <c r="O13" s="50" t="s">
        <v>72</v>
      </c>
      <c r="P13" s="47" t="s">
        <v>73</v>
      </c>
    </row>
    <row r="14" spans="1:16" ht="14.1" customHeight="1" x14ac:dyDescent="0.25">
      <c r="A14" s="30" t="s">
        <v>75</v>
      </c>
      <c r="B14" s="30" t="s">
        <v>74</v>
      </c>
      <c r="C14" s="48">
        <v>-11261</v>
      </c>
      <c r="D14" s="48">
        <v>-11261</v>
      </c>
      <c r="E14" s="48">
        <v>-11261</v>
      </c>
      <c r="F14" s="48">
        <v>-11261</v>
      </c>
      <c r="G14" s="48">
        <v>-4288.8654651516863</v>
      </c>
      <c r="H14" s="48">
        <v>-4288.8654651516863</v>
      </c>
      <c r="I14" s="48">
        <v>-4288.8654651516863</v>
      </c>
      <c r="J14" s="48">
        <v>-4288.8654651516863</v>
      </c>
      <c r="K14" s="48">
        <v>-4485.8914764990359</v>
      </c>
      <c r="L14" s="48">
        <v>-4485.8914764990359</v>
      </c>
      <c r="M14" s="48">
        <v>-4485.8914764990359</v>
      </c>
      <c r="N14" s="49" t="s">
        <v>69</v>
      </c>
      <c r="O14" s="50" t="s">
        <v>76</v>
      </c>
      <c r="P14" s="47" t="s">
        <v>65</v>
      </c>
    </row>
    <row r="15" spans="1:16" ht="14.1" customHeight="1" x14ac:dyDescent="0.25">
      <c r="A15" s="30" t="s">
        <v>77</v>
      </c>
      <c r="B15" s="30" t="s">
        <v>78</v>
      </c>
      <c r="C15" s="48">
        <v>6602.306107859029</v>
      </c>
      <c r="D15" s="48">
        <v>6602.306107859029</v>
      </c>
      <c r="E15" s="48">
        <v>6602.306107859029</v>
      </c>
      <c r="F15" s="48">
        <v>6602.306107859029</v>
      </c>
      <c r="G15" s="48">
        <v>52270.762443386295</v>
      </c>
      <c r="H15" s="48">
        <v>52270.762443386295</v>
      </c>
      <c r="I15" s="48">
        <v>52270.762443386295</v>
      </c>
      <c r="J15" s="48">
        <v>52270.762443386295</v>
      </c>
      <c r="K15" s="48">
        <v>-51916.650430410773</v>
      </c>
      <c r="L15" s="48">
        <v>-51916.650430410773</v>
      </c>
      <c r="M15" s="48">
        <v>-51916.650430410773</v>
      </c>
      <c r="N15" s="49" t="s">
        <v>69</v>
      </c>
      <c r="O15" s="50" t="s">
        <v>72</v>
      </c>
      <c r="P15" s="47" t="s">
        <v>73</v>
      </c>
    </row>
    <row r="16" spans="1:16" ht="14.1" customHeight="1" x14ac:dyDescent="0.25">
      <c r="A16" s="30" t="s">
        <v>77</v>
      </c>
      <c r="B16" s="30" t="s">
        <v>79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9" t="s">
        <v>63</v>
      </c>
      <c r="O16" s="50" t="s">
        <v>80</v>
      </c>
      <c r="P16" s="47" t="s">
        <v>73</v>
      </c>
    </row>
    <row r="17" spans="1:17" ht="14.1" customHeight="1" x14ac:dyDescent="0.25">
      <c r="A17" s="30" t="s">
        <v>81</v>
      </c>
      <c r="B17" s="30" t="s">
        <v>79</v>
      </c>
      <c r="C17" s="48">
        <v>19174.554547853812</v>
      </c>
      <c r="D17" s="48">
        <v>19174.554547853812</v>
      </c>
      <c r="E17" s="48">
        <v>19174.554547853812</v>
      </c>
      <c r="F17" s="48">
        <v>19174.554547853812</v>
      </c>
      <c r="G17" s="48">
        <v>142.58357694458402</v>
      </c>
      <c r="H17" s="48">
        <v>142.58357694458402</v>
      </c>
      <c r="I17" s="48">
        <v>142.58357694458402</v>
      </c>
      <c r="J17" s="48">
        <v>142.58357694458402</v>
      </c>
      <c r="K17" s="48">
        <v>0</v>
      </c>
      <c r="L17" s="48">
        <v>0</v>
      </c>
      <c r="M17" s="48">
        <v>0</v>
      </c>
      <c r="N17" s="49" t="s">
        <v>69</v>
      </c>
      <c r="O17" s="50" t="s">
        <v>80</v>
      </c>
      <c r="P17" s="47" t="s">
        <v>73</v>
      </c>
    </row>
    <row r="18" spans="1:17" ht="14.1" customHeight="1" x14ac:dyDescent="0.25">
      <c r="B18" s="51" t="s">
        <v>82</v>
      </c>
      <c r="C18" s="48"/>
      <c r="D18" s="48"/>
      <c r="E18" s="48"/>
      <c r="F18" s="48"/>
      <c r="G18" s="48">
        <v>18398</v>
      </c>
      <c r="H18" s="48">
        <v>18398</v>
      </c>
      <c r="I18" s="48">
        <v>18398</v>
      </c>
      <c r="J18" s="48">
        <v>18398</v>
      </c>
      <c r="K18" s="48">
        <v>19974.103589806855</v>
      </c>
      <c r="L18" s="48">
        <v>19974.103589806855</v>
      </c>
      <c r="M18" s="48">
        <v>19974.103589806855</v>
      </c>
      <c r="N18" s="30" t="s">
        <v>63</v>
      </c>
      <c r="O18" s="50" t="s">
        <v>83</v>
      </c>
      <c r="P18" s="47" t="s">
        <v>73</v>
      </c>
    </row>
    <row r="19" spans="1:17" ht="14.1" customHeight="1" x14ac:dyDescent="0.25">
      <c r="B19" s="51" t="s">
        <v>82</v>
      </c>
      <c r="C19" s="48"/>
      <c r="D19" s="48"/>
      <c r="E19" s="48"/>
      <c r="F19" s="48">
        <v>119343.20661840618</v>
      </c>
      <c r="G19" s="48">
        <v>119343.20661840618</v>
      </c>
      <c r="H19" s="48">
        <v>119343.20661840618</v>
      </c>
      <c r="I19" s="48">
        <v>119343.20661840618</v>
      </c>
      <c r="J19" s="48">
        <v>129422.39223046113</v>
      </c>
      <c r="K19" s="48">
        <v>129422.39223046113</v>
      </c>
      <c r="L19" s="48">
        <v>129422.39223046113</v>
      </c>
      <c r="M19" s="48">
        <v>129422.39223046113</v>
      </c>
      <c r="N19" s="30" t="s">
        <v>69</v>
      </c>
      <c r="O19" s="50" t="s">
        <v>84</v>
      </c>
      <c r="P19" s="47" t="s">
        <v>73</v>
      </c>
    </row>
    <row r="20" spans="1:17" ht="14.1" customHeight="1" x14ac:dyDescent="0.25">
      <c r="A20" s="30" t="s">
        <v>81</v>
      </c>
      <c r="B20" s="30" t="s">
        <v>81</v>
      </c>
      <c r="C20" s="48">
        <v>-8394.8200043287161</v>
      </c>
      <c r="D20" s="48">
        <v>-5445.8638904927429</v>
      </c>
      <c r="E20" s="48">
        <v>-5445.8638904927429</v>
      </c>
      <c r="F20" s="48">
        <v>-5445.8638904927429</v>
      </c>
      <c r="G20" s="48">
        <v>-9738</v>
      </c>
      <c r="H20" s="48">
        <v>-9738</v>
      </c>
      <c r="I20" s="48">
        <v>-9738</v>
      </c>
      <c r="J20" s="48">
        <v>-9738</v>
      </c>
      <c r="K20" s="48">
        <v>-12071.660011385939</v>
      </c>
      <c r="L20" s="48">
        <v>-12071.660011385939</v>
      </c>
      <c r="M20" s="48">
        <v>-12071.660011385939</v>
      </c>
      <c r="N20" s="49" t="s">
        <v>63</v>
      </c>
      <c r="O20" s="50" t="s">
        <v>72</v>
      </c>
      <c r="P20" s="47" t="s">
        <v>73</v>
      </c>
    </row>
    <row r="21" spans="1:17" ht="14.1" customHeight="1" x14ac:dyDescent="0.25">
      <c r="A21" s="30" t="s">
        <v>85</v>
      </c>
      <c r="B21" s="30" t="s">
        <v>81</v>
      </c>
      <c r="C21" s="48">
        <v>-18772.983975755837</v>
      </c>
      <c r="D21" s="48">
        <v>-18772.983975755837</v>
      </c>
      <c r="E21" s="48">
        <v>-18772.983975755837</v>
      </c>
      <c r="F21" s="48">
        <v>-18772.983975755837</v>
      </c>
      <c r="G21" s="48">
        <v>-63095.202555466014</v>
      </c>
      <c r="H21" s="48">
        <v>-63095.202555466014</v>
      </c>
      <c r="I21" s="48">
        <v>-63095.202555466014</v>
      </c>
      <c r="J21" s="48">
        <v>-63095.202555466014</v>
      </c>
      <c r="K21" s="48">
        <v>-78219.429064886717</v>
      </c>
      <c r="L21" s="48">
        <v>-78219.429064886717</v>
      </c>
      <c r="M21" s="48">
        <v>-78219.429064886717</v>
      </c>
      <c r="N21" s="49" t="s">
        <v>69</v>
      </c>
      <c r="O21" s="50" t="s">
        <v>72</v>
      </c>
      <c r="P21" s="47" t="s">
        <v>73</v>
      </c>
    </row>
    <row r="22" spans="1:17" ht="14.1" customHeight="1" x14ac:dyDescent="0.25">
      <c r="A22" s="30" t="s">
        <v>85</v>
      </c>
      <c r="B22" s="30" t="s">
        <v>86</v>
      </c>
      <c r="C22" s="48">
        <v>3561640.5481292848</v>
      </c>
      <c r="D22" s="48">
        <v>3761184.5612435751</v>
      </c>
      <c r="E22" s="48">
        <v>3778330</v>
      </c>
      <c r="F22" s="48">
        <v>3778330</v>
      </c>
      <c r="G22" s="50">
        <v>4995616</v>
      </c>
      <c r="H22" s="50">
        <v>4995616</v>
      </c>
      <c r="I22" s="50">
        <v>4995616</v>
      </c>
      <c r="J22" s="50">
        <v>4995616</v>
      </c>
      <c r="K22" s="50">
        <v>4703703</v>
      </c>
      <c r="L22" s="50">
        <v>4703703</v>
      </c>
      <c r="M22" s="50">
        <v>4703703</v>
      </c>
      <c r="N22" s="49" t="s">
        <v>63</v>
      </c>
      <c r="O22" s="50" t="s">
        <v>87</v>
      </c>
      <c r="P22" s="47" t="s">
        <v>65</v>
      </c>
    </row>
    <row r="23" spans="1:17" ht="14.1" customHeight="1" x14ac:dyDescent="0.25">
      <c r="A23" s="30" t="s">
        <v>88</v>
      </c>
      <c r="B23" s="30" t="s">
        <v>86</v>
      </c>
      <c r="C23" s="48">
        <v>710233.44568007241</v>
      </c>
      <c r="D23" s="48">
        <v>607823</v>
      </c>
      <c r="E23" s="48">
        <v>607823</v>
      </c>
      <c r="F23" s="48">
        <v>607823</v>
      </c>
      <c r="G23" s="50">
        <v>288812</v>
      </c>
      <c r="H23" s="50">
        <v>288812</v>
      </c>
      <c r="I23" s="50">
        <v>288812</v>
      </c>
      <c r="J23" s="52">
        <v>288812</v>
      </c>
      <c r="K23" s="52">
        <v>402997</v>
      </c>
      <c r="L23" s="52">
        <v>402997</v>
      </c>
      <c r="M23" s="52">
        <v>402997</v>
      </c>
      <c r="N23" s="49" t="s">
        <v>67</v>
      </c>
      <c r="O23" s="50" t="s">
        <v>87</v>
      </c>
      <c r="P23" s="47" t="s">
        <v>65</v>
      </c>
    </row>
    <row r="24" spans="1:17" ht="14.1" customHeight="1" x14ac:dyDescent="0.25">
      <c r="A24" s="30" t="s">
        <v>85</v>
      </c>
      <c r="B24" s="30" t="s">
        <v>89</v>
      </c>
      <c r="C24" s="48">
        <v>3359.0568264271756</v>
      </c>
      <c r="D24" s="48">
        <v>69333.29532174411</v>
      </c>
      <c r="E24" s="48">
        <v>69333.29532174411</v>
      </c>
      <c r="F24" s="48">
        <v>69333.29532174411</v>
      </c>
      <c r="G24" s="50">
        <v>4417.1909486811319</v>
      </c>
      <c r="H24" s="50">
        <v>4417.1909486811319</v>
      </c>
      <c r="I24" s="50">
        <v>4417.1909486811319</v>
      </c>
      <c r="J24" s="50">
        <v>4417.1909486811319</v>
      </c>
      <c r="K24" s="50">
        <v>222439.78249055831</v>
      </c>
      <c r="L24" s="50">
        <v>222439.78249055831</v>
      </c>
      <c r="M24" s="50">
        <v>222439.78249055831</v>
      </c>
      <c r="N24" s="49" t="s">
        <v>67</v>
      </c>
      <c r="O24" s="50" t="s">
        <v>87</v>
      </c>
      <c r="P24" s="47" t="s">
        <v>73</v>
      </c>
    </row>
    <row r="25" spans="1:17" ht="14.1" customHeight="1" x14ac:dyDescent="0.25">
      <c r="A25" s="30" t="s">
        <v>85</v>
      </c>
      <c r="B25" s="30" t="s">
        <v>86</v>
      </c>
      <c r="C25" s="48">
        <v>-330882</v>
      </c>
      <c r="D25" s="48">
        <v>-647824</v>
      </c>
      <c r="E25" s="48">
        <v>-647824</v>
      </c>
      <c r="F25" s="48">
        <v>-647824</v>
      </c>
      <c r="G25" s="50">
        <v>-773198</v>
      </c>
      <c r="H25" s="50">
        <v>-773198</v>
      </c>
      <c r="I25" s="50">
        <v>-773198</v>
      </c>
      <c r="J25" s="50">
        <v>-773198</v>
      </c>
      <c r="K25" s="50">
        <v>-955105</v>
      </c>
      <c r="L25" s="50">
        <v>-955105</v>
      </c>
      <c r="M25" s="50">
        <v>-955105</v>
      </c>
      <c r="N25" s="49" t="s">
        <v>90</v>
      </c>
      <c r="O25" s="50" t="s">
        <v>87</v>
      </c>
      <c r="P25" s="47" t="s">
        <v>65</v>
      </c>
    </row>
    <row r="26" spans="1:17" ht="14.1" customHeight="1" x14ac:dyDescent="0.25">
      <c r="A26" s="30" t="s">
        <v>85</v>
      </c>
      <c r="B26" s="30" t="s">
        <v>86</v>
      </c>
      <c r="C26" s="48">
        <v>4532</v>
      </c>
      <c r="D26" s="48">
        <v>4648</v>
      </c>
      <c r="E26" s="48">
        <v>4648</v>
      </c>
      <c r="F26" s="48">
        <v>4648</v>
      </c>
      <c r="G26" s="50">
        <v>4740</v>
      </c>
      <c r="H26" s="50">
        <v>4740</v>
      </c>
      <c r="I26" s="50">
        <v>4740</v>
      </c>
      <c r="J26" s="50">
        <v>4740</v>
      </c>
      <c r="K26" s="50">
        <v>4958</v>
      </c>
      <c r="L26" s="50">
        <v>4958</v>
      </c>
      <c r="M26" s="50">
        <v>4958</v>
      </c>
      <c r="N26" s="49" t="s">
        <v>91</v>
      </c>
      <c r="O26" s="50" t="s">
        <v>87</v>
      </c>
      <c r="P26" s="47" t="s">
        <v>65</v>
      </c>
    </row>
    <row r="27" spans="1:17" ht="14.1" customHeight="1" x14ac:dyDescent="0.25">
      <c r="A27" s="30" t="s">
        <v>85</v>
      </c>
      <c r="B27" s="30" t="s">
        <v>86</v>
      </c>
      <c r="C27" s="48">
        <v>27696</v>
      </c>
      <c r="D27" s="48">
        <v>25298</v>
      </c>
      <c r="E27" s="48">
        <v>25298</v>
      </c>
      <c r="F27" s="48">
        <v>25298</v>
      </c>
      <c r="G27" s="50">
        <v>-11473</v>
      </c>
      <c r="H27" s="50">
        <v>-11473</v>
      </c>
      <c r="I27" s="50">
        <v>-11473</v>
      </c>
      <c r="J27" s="50">
        <v>-11473</v>
      </c>
      <c r="K27" s="50">
        <v>-3582</v>
      </c>
      <c r="L27" s="50">
        <v>-3582</v>
      </c>
      <c r="M27" s="50">
        <v>-3582</v>
      </c>
      <c r="N27" s="49" t="s">
        <v>69</v>
      </c>
      <c r="O27" s="50" t="s">
        <v>87</v>
      </c>
      <c r="P27" s="47" t="s">
        <v>65</v>
      </c>
    </row>
    <row r="28" spans="1:17" ht="14.1" customHeight="1" x14ac:dyDescent="0.25">
      <c r="B28" s="30" t="s">
        <v>86</v>
      </c>
      <c r="C28" s="48">
        <v>83781</v>
      </c>
      <c r="D28" s="48">
        <v>70144</v>
      </c>
      <c r="E28" s="48">
        <v>70144</v>
      </c>
      <c r="F28" s="48">
        <v>70144</v>
      </c>
      <c r="G28" s="50">
        <v>11161.497220758814</v>
      </c>
      <c r="H28" s="50">
        <v>11161.497220758814</v>
      </c>
      <c r="I28" s="50">
        <v>11161.497220758814</v>
      </c>
      <c r="J28" s="50">
        <v>11161.497220758814</v>
      </c>
      <c r="K28" s="50">
        <v>6584.5460872713084</v>
      </c>
      <c r="L28" s="50">
        <v>6584.5460872713084</v>
      </c>
      <c r="M28" s="50">
        <v>6584.5460872713084</v>
      </c>
      <c r="N28" s="49" t="s">
        <v>92</v>
      </c>
      <c r="O28" s="50" t="s">
        <v>87</v>
      </c>
      <c r="P28" s="47" t="s">
        <v>65</v>
      </c>
    </row>
    <row r="29" spans="1:17" ht="14.1" customHeight="1" x14ac:dyDescent="0.25">
      <c r="B29" s="30" t="s">
        <v>93</v>
      </c>
      <c r="C29" s="48"/>
      <c r="D29" s="48"/>
      <c r="E29" s="48"/>
      <c r="F29" s="48"/>
      <c r="G29" s="48"/>
      <c r="H29" s="48"/>
      <c r="I29" s="48"/>
      <c r="J29" s="48"/>
      <c r="K29" s="48">
        <v>2362.884396062841</v>
      </c>
      <c r="L29" s="48">
        <v>2362.884396062841</v>
      </c>
      <c r="M29" s="48">
        <v>2362.884396062841</v>
      </c>
      <c r="N29" s="49" t="s">
        <v>94</v>
      </c>
      <c r="O29" s="50" t="s">
        <v>87</v>
      </c>
      <c r="P29" s="47" t="s">
        <v>65</v>
      </c>
    </row>
    <row r="30" spans="1:17" ht="14.1" customHeight="1" x14ac:dyDescent="0.25">
      <c r="A30" s="30" t="s">
        <v>95</v>
      </c>
      <c r="B30" s="30" t="s">
        <v>96</v>
      </c>
      <c r="C30" s="48">
        <v>6046.2551851979697</v>
      </c>
      <c r="D30" s="48">
        <v>-48197.667760599841</v>
      </c>
      <c r="E30" s="48">
        <v>-48197.667760599841</v>
      </c>
      <c r="F30" s="48">
        <v>-48197.667760599841</v>
      </c>
      <c r="G30" s="50">
        <v>-48062.222342045898</v>
      </c>
      <c r="H30" s="50">
        <v>-48062.222342045898</v>
      </c>
      <c r="I30" s="50">
        <v>-48062.222342045898</v>
      </c>
      <c r="J30" s="50">
        <v>-48062.222342045898</v>
      </c>
      <c r="K30" s="50">
        <v>8772.9520004042643</v>
      </c>
      <c r="L30" s="50">
        <v>8772.9520004042643</v>
      </c>
      <c r="M30" s="50">
        <v>8772.9520004042643</v>
      </c>
      <c r="N30" s="49" t="s">
        <v>92</v>
      </c>
      <c r="O30" s="50" t="s">
        <v>87</v>
      </c>
      <c r="P30" s="47" t="s">
        <v>73</v>
      </c>
    </row>
    <row r="31" spans="1:17" ht="14.1" customHeight="1" x14ac:dyDescent="0.25">
      <c r="B31" s="30" t="s">
        <v>97</v>
      </c>
      <c r="C31" s="48">
        <v>462137.65673589351</v>
      </c>
      <c r="D31" s="48">
        <v>557194.0704287379</v>
      </c>
      <c r="E31" s="48">
        <v>540048.63167231309</v>
      </c>
      <c r="F31" s="48">
        <v>540048.63167231309</v>
      </c>
      <c r="G31" s="50">
        <v>1079567.0568080347</v>
      </c>
      <c r="H31" s="50">
        <v>1079567.0568080347</v>
      </c>
      <c r="I31" s="50">
        <v>1079567.0568080347</v>
      </c>
      <c r="J31" s="50">
        <v>1079567.0568080347</v>
      </c>
      <c r="K31" s="50">
        <v>676260.15705896821</v>
      </c>
      <c r="L31" s="50">
        <v>676260.15705896821</v>
      </c>
      <c r="M31" s="50">
        <v>676260.15705896821</v>
      </c>
      <c r="N31" s="30" t="s">
        <v>63</v>
      </c>
      <c r="O31" s="50" t="s">
        <v>87</v>
      </c>
      <c r="P31" s="47" t="s">
        <v>73</v>
      </c>
      <c r="Q31" s="31"/>
    </row>
    <row r="32" spans="1:17" ht="14.1" customHeight="1" x14ac:dyDescent="0.25">
      <c r="B32" s="30" t="s">
        <v>98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459077.86021180276</v>
      </c>
      <c r="J32" s="50">
        <v>459077.86021180276</v>
      </c>
      <c r="K32" s="50">
        <v>459077.86021180276</v>
      </c>
      <c r="L32" s="50">
        <v>459077.86021180276</v>
      </c>
      <c r="M32" s="50">
        <v>0</v>
      </c>
      <c r="N32" s="30" t="s">
        <v>63</v>
      </c>
      <c r="O32" s="50" t="s">
        <v>99</v>
      </c>
      <c r="P32" s="47" t="s">
        <v>73</v>
      </c>
      <c r="Q32" s="31"/>
    </row>
    <row r="33" spans="1:17" ht="14.1" customHeight="1" x14ac:dyDescent="0.25">
      <c r="B33" s="30" t="s">
        <v>100</v>
      </c>
      <c r="C33" s="48"/>
      <c r="D33" s="48">
        <v>3855.5164676486602</v>
      </c>
      <c r="E33" s="48">
        <v>3855.5164676486602</v>
      </c>
      <c r="F33" s="48">
        <v>3855.5164676486602</v>
      </c>
      <c r="G33" s="50">
        <v>2938.5027792411865</v>
      </c>
      <c r="H33" s="50">
        <v>2938.5027792411865</v>
      </c>
      <c r="I33" s="50">
        <v>2938.5027792411865</v>
      </c>
      <c r="J33" s="50">
        <v>2938.5027792411865</v>
      </c>
      <c r="K33" s="50">
        <v>2572.4539127286921</v>
      </c>
      <c r="L33" s="50">
        <v>2572.4539127286921</v>
      </c>
      <c r="M33" s="50">
        <v>2572.4539127286921</v>
      </c>
      <c r="N33" s="49" t="s">
        <v>92</v>
      </c>
      <c r="O33" s="50" t="s">
        <v>87</v>
      </c>
      <c r="P33" s="47" t="s">
        <v>65</v>
      </c>
      <c r="Q33" s="31"/>
    </row>
    <row r="34" spans="1:17" ht="14.1" customHeight="1" x14ac:dyDescent="0.25">
      <c r="A34" s="30" t="s">
        <v>101</v>
      </c>
      <c r="B34" s="30" t="s">
        <v>102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/>
      <c r="J34" s="48"/>
      <c r="K34" s="48"/>
      <c r="L34" s="48"/>
      <c r="M34" s="48"/>
      <c r="N34" s="30" t="s">
        <v>69</v>
      </c>
      <c r="O34" s="50"/>
      <c r="P34" s="47" t="s">
        <v>65</v>
      </c>
    </row>
    <row r="35" spans="1:17" ht="14.1" customHeight="1" x14ac:dyDescent="0.25">
      <c r="B35" s="30" t="s">
        <v>103</v>
      </c>
      <c r="C35" s="48"/>
      <c r="D35" s="48"/>
      <c r="E35" s="48"/>
      <c r="F35" s="48"/>
      <c r="G35" s="48">
        <v>-3742</v>
      </c>
      <c r="H35" s="48">
        <v>-3742</v>
      </c>
      <c r="I35" s="48">
        <v>-3742</v>
      </c>
      <c r="J35" s="48">
        <v>-3742</v>
      </c>
      <c r="K35" s="48">
        <v>0</v>
      </c>
      <c r="L35" s="48">
        <v>0</v>
      </c>
      <c r="M35" s="48">
        <v>0</v>
      </c>
      <c r="N35" s="30" t="s">
        <v>63</v>
      </c>
      <c r="O35" s="50" t="s">
        <v>104</v>
      </c>
      <c r="P35" s="47" t="s">
        <v>65</v>
      </c>
    </row>
    <row r="36" spans="1:17" ht="14.1" customHeight="1" x14ac:dyDescent="0.25">
      <c r="B36" s="30" t="s">
        <v>103</v>
      </c>
      <c r="C36" s="48"/>
      <c r="D36" s="48"/>
      <c r="E36" s="48"/>
      <c r="F36" s="48"/>
      <c r="G36" s="48">
        <v>22865.94670652083</v>
      </c>
      <c r="H36" s="48">
        <v>22865.94670652083</v>
      </c>
      <c r="I36" s="48">
        <v>22865.94670652083</v>
      </c>
      <c r="J36" s="48">
        <v>22865.94670652083</v>
      </c>
      <c r="K36" s="48">
        <v>0</v>
      </c>
      <c r="L36" s="48">
        <v>0</v>
      </c>
      <c r="M36" s="48">
        <v>0</v>
      </c>
      <c r="N36" s="30" t="s">
        <v>69</v>
      </c>
      <c r="O36" s="50" t="s">
        <v>104</v>
      </c>
      <c r="P36" s="47" t="s">
        <v>65</v>
      </c>
    </row>
    <row r="37" spans="1:17" ht="14.1" customHeight="1" x14ac:dyDescent="0.25">
      <c r="B37" s="30" t="s">
        <v>103</v>
      </c>
      <c r="C37" s="48"/>
      <c r="D37" s="48"/>
      <c r="E37" s="48"/>
      <c r="F37" s="48"/>
      <c r="G37" s="48">
        <v>12456.603754124375</v>
      </c>
      <c r="H37" s="48">
        <v>12456.603754124375</v>
      </c>
      <c r="I37" s="48">
        <v>12456.603754124375</v>
      </c>
      <c r="J37" s="48">
        <v>12456.603754124375</v>
      </c>
      <c r="K37" s="48">
        <v>0</v>
      </c>
      <c r="L37" s="48">
        <v>0</v>
      </c>
      <c r="M37" s="48">
        <v>0</v>
      </c>
      <c r="N37" s="49" t="s">
        <v>92</v>
      </c>
      <c r="O37" s="50" t="s">
        <v>104</v>
      </c>
      <c r="P37" s="47" t="s">
        <v>65</v>
      </c>
    </row>
    <row r="38" spans="1:17" ht="14.1" customHeight="1" x14ac:dyDescent="0.25">
      <c r="A38" s="30" t="s">
        <v>101</v>
      </c>
      <c r="B38" s="30" t="s">
        <v>105</v>
      </c>
      <c r="C38" s="48">
        <v>-5204.401779759055</v>
      </c>
      <c r="D38" s="48">
        <v>-5204.401779759055</v>
      </c>
      <c r="E38" s="48">
        <v>-5204.401779759055</v>
      </c>
      <c r="F38" s="48">
        <v>-5204.401779759055</v>
      </c>
      <c r="G38" s="48">
        <v>7542.5759767734726</v>
      </c>
      <c r="H38" s="48">
        <v>7542.5759767734726</v>
      </c>
      <c r="I38" s="48">
        <v>7542.5759767734726</v>
      </c>
      <c r="J38" s="48">
        <v>7542.5759767734726</v>
      </c>
      <c r="K38" s="48">
        <v>4756.555824788984</v>
      </c>
      <c r="L38" s="48">
        <v>4756.555824788984</v>
      </c>
      <c r="M38" s="48">
        <v>4756.555824788984</v>
      </c>
      <c r="N38" s="30" t="s">
        <v>63</v>
      </c>
      <c r="O38" s="50" t="s">
        <v>76</v>
      </c>
      <c r="P38" s="47" t="s">
        <v>73</v>
      </c>
    </row>
    <row r="39" spans="1:17" ht="14.1" customHeight="1" x14ac:dyDescent="0.25">
      <c r="A39" s="30" t="s">
        <v>106</v>
      </c>
      <c r="B39" s="30" t="s">
        <v>107</v>
      </c>
      <c r="C39" s="48">
        <v>159282.49303614171</v>
      </c>
      <c r="D39" s="48">
        <v>159282.49303614171</v>
      </c>
      <c r="E39" s="48">
        <v>159282.49303614171</v>
      </c>
      <c r="F39" s="48">
        <v>159282.49303614171</v>
      </c>
      <c r="G39" s="48">
        <v>-307497.12637913565</v>
      </c>
      <c r="H39" s="48">
        <v>-307497.12637913565</v>
      </c>
      <c r="I39" s="48">
        <v>-306980.69661499973</v>
      </c>
      <c r="J39" s="48">
        <v>-306980.69661499973</v>
      </c>
      <c r="K39" s="48">
        <v>695357.18504806422</v>
      </c>
      <c r="L39" s="48">
        <v>695357.18504806422</v>
      </c>
      <c r="M39" s="48">
        <v>695357.18504806422</v>
      </c>
      <c r="N39" s="30" t="s">
        <v>69</v>
      </c>
      <c r="O39" s="50" t="str">
        <f>O38</f>
        <v>D.15-10-037</v>
      </c>
      <c r="P39" s="47" t="s">
        <v>73</v>
      </c>
    </row>
    <row r="40" spans="1:17" ht="14.1" customHeight="1" x14ac:dyDescent="0.25">
      <c r="A40" s="30" t="s">
        <v>108</v>
      </c>
      <c r="B40" s="30" t="s">
        <v>106</v>
      </c>
      <c r="C40" s="48">
        <v>3230.0249812341499</v>
      </c>
      <c r="D40" s="48">
        <v>3230.0249812341499</v>
      </c>
      <c r="E40" s="48">
        <v>3230.0249812341499</v>
      </c>
      <c r="F40" s="48">
        <v>3230.0249812341499</v>
      </c>
      <c r="G40" s="48">
        <v>2770.5662737677217</v>
      </c>
      <c r="H40" s="48">
        <v>2770.5662737677217</v>
      </c>
      <c r="I40" s="48">
        <v>2770.5662737677217</v>
      </c>
      <c r="J40" s="48">
        <v>2770.5662737677217</v>
      </c>
      <c r="K40" s="48">
        <v>1927</v>
      </c>
      <c r="L40" s="48">
        <v>1927</v>
      </c>
      <c r="M40" s="48">
        <v>1927</v>
      </c>
      <c r="N40" s="49" t="s">
        <v>91</v>
      </c>
      <c r="O40" s="50" t="s">
        <v>76</v>
      </c>
      <c r="P40" s="47" t="s">
        <v>73</v>
      </c>
    </row>
    <row r="41" spans="1:17" ht="14.1" customHeight="1" x14ac:dyDescent="0.25">
      <c r="A41" s="30" t="s">
        <v>109</v>
      </c>
      <c r="B41" s="30" t="s">
        <v>108</v>
      </c>
      <c r="C41" s="48">
        <v>19854.495574212935</v>
      </c>
      <c r="D41" s="48">
        <v>-8951.3608759825784</v>
      </c>
      <c r="E41" s="48">
        <v>-8951.3608759825784</v>
      </c>
      <c r="F41" s="48">
        <v>-8951.3608759825784</v>
      </c>
      <c r="G41" s="48">
        <v>-83502.675931202204</v>
      </c>
      <c r="H41" s="48">
        <v>-83502.675931202204</v>
      </c>
      <c r="I41" s="48">
        <v>-83502.675931202204</v>
      </c>
      <c r="J41" s="48">
        <v>-83502.675931202204</v>
      </c>
      <c r="K41" s="48">
        <v>55214.930722502482</v>
      </c>
      <c r="L41" s="48">
        <v>55214.930722502482</v>
      </c>
      <c r="M41" s="48">
        <v>55214.930722502482</v>
      </c>
      <c r="N41" s="49" t="s">
        <v>92</v>
      </c>
      <c r="O41" s="50" t="s">
        <v>76</v>
      </c>
      <c r="P41" s="47" t="s">
        <v>73</v>
      </c>
    </row>
    <row r="42" spans="1:17" ht="14.1" customHeight="1" x14ac:dyDescent="0.25">
      <c r="B42" s="30" t="s">
        <v>109</v>
      </c>
      <c r="C42" s="48">
        <v>26425.485903796871</v>
      </c>
      <c r="D42" s="48">
        <v>41729.766552047193</v>
      </c>
      <c r="E42" s="48">
        <v>41729.766552047193</v>
      </c>
      <c r="F42" s="48">
        <v>41729.766552047193</v>
      </c>
      <c r="G42" s="48">
        <v>49633.640162163945</v>
      </c>
      <c r="H42" s="48">
        <v>49633.640162163945</v>
      </c>
      <c r="I42" s="48">
        <v>49633.640162163945</v>
      </c>
      <c r="J42" s="48">
        <v>49633.640162163945</v>
      </c>
      <c r="K42" s="48">
        <v>57989.277856698558</v>
      </c>
      <c r="L42" s="48">
        <v>57989.277856698558</v>
      </c>
      <c r="M42" s="48">
        <v>57989.277856698558</v>
      </c>
      <c r="N42" s="49" t="s">
        <v>92</v>
      </c>
      <c r="O42" s="50" t="s">
        <v>76</v>
      </c>
      <c r="P42" s="47" t="s">
        <v>73</v>
      </c>
    </row>
    <row r="43" spans="1:17" ht="14.1" customHeight="1" x14ac:dyDescent="0.25">
      <c r="B43" s="30" t="s">
        <v>110</v>
      </c>
      <c r="C43" s="48">
        <v>20765.627799086702</v>
      </c>
      <c r="D43" s="48">
        <v>20765.627799086702</v>
      </c>
      <c r="E43" s="48">
        <v>20765.627799086702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9" t="s">
        <v>92</v>
      </c>
      <c r="O43" s="50"/>
      <c r="P43" s="47" t="s">
        <v>73</v>
      </c>
    </row>
    <row r="44" spans="1:17" ht="14.1" customHeight="1" x14ac:dyDescent="0.25">
      <c r="B44" s="51" t="s">
        <v>111</v>
      </c>
      <c r="C44" s="48">
        <v>2189.2149060761076</v>
      </c>
      <c r="D44" s="48">
        <v>2189.2149060761076</v>
      </c>
      <c r="E44" s="48">
        <v>2189.2149060761076</v>
      </c>
      <c r="F44" s="48">
        <v>2189.2149060761076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30" t="s">
        <v>63</v>
      </c>
      <c r="O44" s="50" t="s">
        <v>112</v>
      </c>
      <c r="P44" s="47" t="s">
        <v>65</v>
      </c>
    </row>
    <row r="45" spans="1:17" ht="14.1" customHeight="1" x14ac:dyDescent="0.25">
      <c r="B45" s="51" t="s">
        <v>111</v>
      </c>
      <c r="C45" s="48">
        <v>4676.7293028184749</v>
      </c>
      <c r="D45" s="48">
        <v>6656.6289730711396</v>
      </c>
      <c r="E45" s="48">
        <v>6656.6289730711396</v>
      </c>
      <c r="F45" s="48">
        <v>6656.6289730711396</v>
      </c>
      <c r="G45" s="48">
        <v>1979.8996702526647</v>
      </c>
      <c r="H45" s="48">
        <v>1979.8996702526647</v>
      </c>
      <c r="I45" s="48">
        <v>1979.8996702526647</v>
      </c>
      <c r="J45" s="48">
        <v>1979.8996702526647</v>
      </c>
      <c r="K45" s="48">
        <v>0</v>
      </c>
      <c r="L45" s="48">
        <v>0</v>
      </c>
      <c r="M45" s="48">
        <v>0</v>
      </c>
      <c r="N45" s="30" t="s">
        <v>69</v>
      </c>
      <c r="O45" s="50" t="s">
        <v>112</v>
      </c>
      <c r="P45" s="47" t="s">
        <v>65</v>
      </c>
    </row>
    <row r="46" spans="1:17" ht="14.1" customHeight="1" x14ac:dyDescent="0.25">
      <c r="B46" s="51" t="s">
        <v>111</v>
      </c>
      <c r="C46" s="48">
        <v>5460</v>
      </c>
      <c r="D46" s="48">
        <v>10010.728669816845</v>
      </c>
      <c r="E46" s="48">
        <v>10010.728669816845</v>
      </c>
      <c r="F46" s="48">
        <v>10010.728669816845</v>
      </c>
      <c r="G46" s="48">
        <v>10010.728669816845</v>
      </c>
      <c r="H46" s="48">
        <v>10010.728669816845</v>
      </c>
      <c r="I46" s="48">
        <v>10010.728669816845</v>
      </c>
      <c r="J46" s="48">
        <v>10010.728669816845</v>
      </c>
      <c r="K46" s="48">
        <v>0</v>
      </c>
      <c r="L46" s="48">
        <v>0</v>
      </c>
      <c r="M46" s="48">
        <v>0</v>
      </c>
      <c r="N46" s="49" t="s">
        <v>92</v>
      </c>
      <c r="O46" s="50" t="s">
        <v>112</v>
      </c>
      <c r="P46" s="47" t="s">
        <v>65</v>
      </c>
    </row>
    <row r="47" spans="1:17" ht="14.1" customHeight="1" x14ac:dyDescent="0.25">
      <c r="B47" s="51" t="s">
        <v>113</v>
      </c>
      <c r="C47" s="48"/>
      <c r="D47" s="48"/>
      <c r="E47" s="48"/>
      <c r="F47" s="48"/>
      <c r="G47" s="48"/>
      <c r="H47" s="48"/>
      <c r="I47" s="48"/>
      <c r="J47" s="48">
        <v>17991</v>
      </c>
      <c r="K47" s="48">
        <v>17006</v>
      </c>
      <c r="L47" s="48">
        <v>17591</v>
      </c>
      <c r="M47" s="48">
        <v>17591</v>
      </c>
      <c r="N47" s="49" t="s">
        <v>63</v>
      </c>
      <c r="O47" s="50" t="s">
        <v>114</v>
      </c>
      <c r="P47" s="47" t="s">
        <v>65</v>
      </c>
    </row>
    <row r="48" spans="1:17" ht="14.1" customHeight="1" x14ac:dyDescent="0.25">
      <c r="B48" s="51" t="s">
        <v>113</v>
      </c>
      <c r="C48" s="48"/>
      <c r="D48" s="48">
        <v>84906</v>
      </c>
      <c r="E48" s="48">
        <v>84906</v>
      </c>
      <c r="F48" s="48">
        <v>84906</v>
      </c>
      <c r="G48" s="48">
        <v>86303</v>
      </c>
      <c r="H48" s="48">
        <v>84963</v>
      </c>
      <c r="I48" s="48">
        <v>84963</v>
      </c>
      <c r="J48" s="48">
        <v>66972</v>
      </c>
      <c r="K48" s="48">
        <v>62428</v>
      </c>
      <c r="L48" s="48">
        <v>64611</v>
      </c>
      <c r="M48" s="48">
        <v>64611</v>
      </c>
      <c r="N48" s="30" t="s">
        <v>69</v>
      </c>
      <c r="O48" s="50" t="s">
        <v>114</v>
      </c>
      <c r="P48" s="47" t="s">
        <v>65</v>
      </c>
    </row>
    <row r="49" spans="2:16" ht="14.1" customHeight="1" x14ac:dyDescent="0.25">
      <c r="B49" s="51" t="s">
        <v>115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30" t="s">
        <v>69</v>
      </c>
      <c r="O49" s="50"/>
      <c r="P49" s="47" t="s">
        <v>65</v>
      </c>
    </row>
    <row r="50" spans="2:16" ht="14.1" customHeight="1" x14ac:dyDescent="0.25">
      <c r="B50" s="51" t="s">
        <v>116</v>
      </c>
      <c r="C50" s="48"/>
      <c r="D50" s="48">
        <v>135161.69012109609</v>
      </c>
      <c r="E50" s="48">
        <v>135161.69012109609</v>
      </c>
      <c r="F50" s="48">
        <v>135161.69012109609</v>
      </c>
      <c r="G50" s="48">
        <v>135161.69012109609</v>
      </c>
      <c r="H50" s="48">
        <v>135161.69012109609</v>
      </c>
      <c r="I50" s="48">
        <v>135161.69012109609</v>
      </c>
      <c r="J50" s="48">
        <v>135161.69012109609</v>
      </c>
      <c r="K50" s="48">
        <v>135161.69012109609</v>
      </c>
      <c r="L50" s="48">
        <v>135161.69012109609</v>
      </c>
      <c r="M50" s="48">
        <v>135161.69012109609</v>
      </c>
      <c r="N50" s="30" t="s">
        <v>69</v>
      </c>
      <c r="O50" s="50" t="s">
        <v>117</v>
      </c>
      <c r="P50" s="47" t="s">
        <v>65</v>
      </c>
    </row>
    <row r="51" spans="2:16" ht="14.1" customHeight="1" x14ac:dyDescent="0.25">
      <c r="B51" s="51" t="s">
        <v>118</v>
      </c>
      <c r="C51" s="48"/>
      <c r="D51" s="48"/>
      <c r="E51" s="48"/>
      <c r="F51" s="48">
        <v>135415.57954872175</v>
      </c>
      <c r="G51" s="48">
        <v>135415.57954872175</v>
      </c>
      <c r="H51" s="48">
        <v>135415.57954872175</v>
      </c>
      <c r="I51" s="48">
        <v>135415.57954872175</v>
      </c>
      <c r="J51" s="48">
        <v>135415.57954872175</v>
      </c>
      <c r="K51" s="48">
        <v>135415.57954872175</v>
      </c>
      <c r="L51" s="48">
        <v>135415.57954872175</v>
      </c>
      <c r="M51" s="48">
        <v>135415.57954872175</v>
      </c>
      <c r="N51" s="30" t="s">
        <v>69</v>
      </c>
      <c r="O51" s="50" t="s">
        <v>119</v>
      </c>
      <c r="P51" s="47" t="s">
        <v>65</v>
      </c>
    </row>
    <row r="52" spans="2:16" ht="14.1" customHeight="1" x14ac:dyDescent="0.25">
      <c r="B52" s="28" t="s">
        <v>120</v>
      </c>
      <c r="C52" s="48"/>
      <c r="D52" s="48"/>
      <c r="E52" s="48"/>
      <c r="F52" s="48">
        <v>26556.155303815507</v>
      </c>
      <c r="G52" s="48">
        <v>26556.155303815507</v>
      </c>
      <c r="H52" s="48">
        <v>26556.155303815507</v>
      </c>
      <c r="I52" s="48">
        <v>26556.155303815507</v>
      </c>
      <c r="J52" s="48">
        <v>29215.513444206365</v>
      </c>
      <c r="K52" s="48">
        <v>29215.513444206365</v>
      </c>
      <c r="L52" s="48">
        <v>29215.513444206365</v>
      </c>
      <c r="M52" s="48">
        <v>29215.513444206365</v>
      </c>
      <c r="N52" s="30" t="s">
        <v>69</v>
      </c>
      <c r="O52" s="50" t="s">
        <v>121</v>
      </c>
      <c r="P52" s="47" t="s">
        <v>65</v>
      </c>
    </row>
    <row r="53" spans="2:16" ht="14.1" customHeight="1" x14ac:dyDescent="0.25">
      <c r="B53" s="51" t="s">
        <v>122</v>
      </c>
      <c r="C53" s="48"/>
      <c r="D53" s="48"/>
      <c r="E53" s="48"/>
      <c r="F53" s="48"/>
      <c r="G53" s="48"/>
      <c r="H53" s="48"/>
      <c r="I53" s="48"/>
      <c r="J53" s="48">
        <v>37644.69531487787</v>
      </c>
      <c r="K53" s="48">
        <v>37644.69531487787</v>
      </c>
      <c r="L53" s="48">
        <v>37644.69531487787</v>
      </c>
      <c r="M53" s="48">
        <v>37644.69531487787</v>
      </c>
      <c r="N53" s="30" t="s">
        <v>69</v>
      </c>
      <c r="O53" s="50" t="s">
        <v>123</v>
      </c>
      <c r="P53" s="47" t="s">
        <v>65</v>
      </c>
    </row>
    <row r="54" spans="2:16" ht="14.1" customHeight="1" x14ac:dyDescent="0.25">
      <c r="B54" s="51" t="s">
        <v>124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>
        <v>378956.96673910116</v>
      </c>
      <c r="N54" s="30" t="s">
        <v>69</v>
      </c>
      <c r="O54" s="50" t="s">
        <v>125</v>
      </c>
      <c r="P54" s="47" t="s">
        <v>65</v>
      </c>
    </row>
    <row r="55" spans="2:16" ht="14.1" customHeight="1" x14ac:dyDescent="0.25">
      <c r="B55" s="51" t="s">
        <v>126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30" t="s">
        <v>69</v>
      </c>
      <c r="O55" s="50"/>
      <c r="P55" s="47" t="s">
        <v>65</v>
      </c>
    </row>
    <row r="56" spans="2:16" ht="14.1" customHeight="1" x14ac:dyDescent="0.25">
      <c r="B56" s="51" t="s">
        <v>127</v>
      </c>
      <c r="C56" s="48">
        <v>11737.630855592281</v>
      </c>
      <c r="D56" s="48">
        <v>11737.630855592281</v>
      </c>
      <c r="E56" s="48">
        <v>11737.630855592281</v>
      </c>
      <c r="F56" s="48">
        <v>11737.630855592281</v>
      </c>
      <c r="G56" s="48">
        <v>14300.599521956839</v>
      </c>
      <c r="H56" s="48">
        <v>14300.599521956839</v>
      </c>
      <c r="I56" s="48">
        <v>14300.599521956839</v>
      </c>
      <c r="J56" s="48">
        <v>14300.599521956839</v>
      </c>
      <c r="K56" s="48">
        <v>18034.352362473768</v>
      </c>
      <c r="L56" s="48">
        <v>18034.352362473768</v>
      </c>
      <c r="M56" s="48">
        <v>18034.352362473768</v>
      </c>
      <c r="N56" s="30" t="s">
        <v>69</v>
      </c>
      <c r="O56" s="50" t="s">
        <v>76</v>
      </c>
      <c r="P56" s="47" t="s">
        <v>65</v>
      </c>
    </row>
    <row r="57" spans="2:16" ht="14.1" customHeight="1" x14ac:dyDescent="0.25">
      <c r="B57" s="51" t="s">
        <v>128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30" t="s">
        <v>69</v>
      </c>
      <c r="O57" s="50"/>
      <c r="P57" s="47" t="s">
        <v>65</v>
      </c>
    </row>
    <row r="58" spans="2:16" ht="14.1" customHeight="1" x14ac:dyDescent="0.25">
      <c r="B58" s="51" t="s">
        <v>129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214140.32573293196</v>
      </c>
      <c r="J58" s="48">
        <v>214140.32573293196</v>
      </c>
      <c r="K58" s="48">
        <v>214140.32573293196</v>
      </c>
      <c r="L58" s="48">
        <v>214140.32573293196</v>
      </c>
      <c r="M58" s="48">
        <v>0</v>
      </c>
      <c r="N58" s="30" t="s">
        <v>69</v>
      </c>
      <c r="O58" s="50" t="s">
        <v>130</v>
      </c>
      <c r="P58" s="47" t="s">
        <v>65</v>
      </c>
    </row>
    <row r="59" spans="2:16" ht="14.1" customHeight="1" x14ac:dyDescent="0.25">
      <c r="B59" s="51" t="s">
        <v>131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30" t="s">
        <v>69</v>
      </c>
      <c r="O59" s="50"/>
      <c r="P59" s="47" t="s">
        <v>65</v>
      </c>
    </row>
    <row r="60" spans="2:16" ht="14.1" customHeight="1" x14ac:dyDescent="0.25">
      <c r="B60" s="51" t="s">
        <v>132</v>
      </c>
      <c r="C60" s="48"/>
      <c r="D60" s="48"/>
      <c r="E60" s="48"/>
      <c r="F60" s="48"/>
      <c r="G60" s="48">
        <v>1460.8669493265006</v>
      </c>
      <c r="H60" s="48">
        <v>1460.8669493265006</v>
      </c>
      <c r="I60" s="48">
        <v>1460.8669493265006</v>
      </c>
      <c r="J60" s="48">
        <v>1460.8669493265006</v>
      </c>
      <c r="K60" s="48">
        <v>0</v>
      </c>
      <c r="L60" s="48">
        <v>0</v>
      </c>
      <c r="M60" s="48">
        <v>0</v>
      </c>
      <c r="N60" s="30" t="s">
        <v>69</v>
      </c>
      <c r="O60" s="50" t="s">
        <v>133</v>
      </c>
      <c r="P60" s="47" t="s">
        <v>65</v>
      </c>
    </row>
    <row r="61" spans="2:16" ht="14.1" customHeight="1" x14ac:dyDescent="0.25">
      <c r="B61" s="51" t="s">
        <v>134</v>
      </c>
      <c r="C61" s="48"/>
      <c r="D61" s="48"/>
      <c r="E61" s="48"/>
      <c r="F61" s="48"/>
      <c r="G61" s="48"/>
      <c r="H61" s="48"/>
      <c r="I61" s="48"/>
      <c r="J61" s="48"/>
      <c r="K61" s="48">
        <v>137221.32981912937</v>
      </c>
      <c r="L61" s="48">
        <v>137221.32981912937</v>
      </c>
      <c r="M61" s="48">
        <v>137221.32981912937</v>
      </c>
      <c r="N61" s="30" t="s">
        <v>69</v>
      </c>
      <c r="O61" s="50" t="s">
        <v>135</v>
      </c>
      <c r="P61" s="47" t="s">
        <v>65</v>
      </c>
    </row>
    <row r="62" spans="2:16" ht="14.1" customHeight="1" x14ac:dyDescent="0.25">
      <c r="B62" s="51" t="s">
        <v>136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>
        <v>-24268.433138949924</v>
      </c>
      <c r="N62" s="30" t="s">
        <v>69</v>
      </c>
      <c r="O62" s="50" t="s">
        <v>137</v>
      </c>
      <c r="P62" s="47" t="s">
        <v>65</v>
      </c>
    </row>
    <row r="63" spans="2:16" ht="14.1" customHeight="1" x14ac:dyDescent="0.25">
      <c r="B63" s="51" t="s">
        <v>138</v>
      </c>
      <c r="C63" s="48"/>
      <c r="D63" s="48"/>
      <c r="E63" s="48"/>
      <c r="F63" s="48"/>
      <c r="G63" s="48">
        <v>201345.19514348207</v>
      </c>
      <c r="H63" s="48">
        <v>201345.19514348207</v>
      </c>
      <c r="I63" s="48">
        <v>201345.19514348207</v>
      </c>
      <c r="J63" s="48">
        <v>201345.19514348207</v>
      </c>
      <c r="K63" s="48">
        <v>0</v>
      </c>
      <c r="L63" s="48">
        <v>0</v>
      </c>
      <c r="M63" s="48">
        <v>0</v>
      </c>
      <c r="N63" s="30" t="s">
        <v>69</v>
      </c>
      <c r="O63" s="50" t="s">
        <v>139</v>
      </c>
      <c r="P63" s="47" t="s">
        <v>65</v>
      </c>
    </row>
    <row r="64" spans="2:16" ht="14.1" customHeight="1" x14ac:dyDescent="0.25">
      <c r="B64" s="51" t="s">
        <v>140</v>
      </c>
      <c r="C64" s="48"/>
      <c r="D64" s="48"/>
      <c r="E64" s="48"/>
      <c r="F64" s="48"/>
      <c r="G64" s="48"/>
      <c r="H64" s="48"/>
      <c r="I64" s="48">
        <v>38155.50099652254</v>
      </c>
      <c r="J64" s="48">
        <v>38155.50099652254</v>
      </c>
      <c r="K64" s="48">
        <v>38155.50099652254</v>
      </c>
      <c r="L64" s="48">
        <v>38155.50099652254</v>
      </c>
      <c r="M64" s="48">
        <v>0</v>
      </c>
      <c r="N64" s="30" t="s">
        <v>69</v>
      </c>
      <c r="O64" s="50" t="s">
        <v>141</v>
      </c>
      <c r="P64" s="47" t="s">
        <v>65</v>
      </c>
    </row>
    <row r="65" spans="1:16" ht="14.1" customHeight="1" x14ac:dyDescent="0.25">
      <c r="A65" s="30" t="s">
        <v>142</v>
      </c>
      <c r="B65" s="30" t="s">
        <v>143</v>
      </c>
      <c r="C65" s="48">
        <v>19434.772000000001</v>
      </c>
      <c r="D65" s="48">
        <v>19434.772000000001</v>
      </c>
      <c r="E65" s="48">
        <v>19733.342235864107</v>
      </c>
      <c r="F65" s="48">
        <v>19733.342235864107</v>
      </c>
      <c r="G65" s="48">
        <v>19256.772000000001</v>
      </c>
      <c r="H65" s="48">
        <v>19256.772000000001</v>
      </c>
      <c r="I65" s="48">
        <v>19256.772000000001</v>
      </c>
      <c r="J65" s="48">
        <v>19256.772000000001</v>
      </c>
      <c r="K65" s="48">
        <v>19256.772000000001</v>
      </c>
      <c r="L65" s="48">
        <v>19256.772000000001</v>
      </c>
      <c r="M65" s="48">
        <v>19256.772000000001</v>
      </c>
      <c r="N65" s="49" t="s">
        <v>144</v>
      </c>
      <c r="O65" s="50" t="s">
        <v>145</v>
      </c>
      <c r="P65" s="47" t="s">
        <v>65</v>
      </c>
    </row>
    <row r="66" spans="1:16" ht="14.1" customHeight="1" x14ac:dyDescent="0.25">
      <c r="A66" s="30" t="s">
        <v>142</v>
      </c>
      <c r="B66" s="30" t="s">
        <v>146</v>
      </c>
      <c r="C66" s="48"/>
      <c r="D66" s="48"/>
      <c r="E66" s="48">
        <v>31732.126</v>
      </c>
      <c r="F66" s="48">
        <v>31732.126</v>
      </c>
      <c r="G66" s="48">
        <v>31732.126</v>
      </c>
      <c r="H66" s="48">
        <v>31732.126</v>
      </c>
      <c r="I66" s="48">
        <v>31732.126</v>
      </c>
      <c r="J66" s="48">
        <v>31732.126</v>
      </c>
      <c r="K66" s="48">
        <v>31732.126</v>
      </c>
      <c r="L66" s="48">
        <v>31732.126</v>
      </c>
      <c r="M66" s="48">
        <v>31732.126</v>
      </c>
      <c r="N66" s="49" t="s">
        <v>144</v>
      </c>
      <c r="O66" s="50" t="s">
        <v>147</v>
      </c>
      <c r="P66" s="47" t="s">
        <v>65</v>
      </c>
    </row>
    <row r="67" spans="1:16" ht="14.1" customHeight="1" x14ac:dyDescent="0.25">
      <c r="A67" s="30" t="s">
        <v>142</v>
      </c>
      <c r="B67" s="30" t="s">
        <v>148</v>
      </c>
      <c r="C67" s="48"/>
      <c r="D67" s="48"/>
      <c r="E67" s="48"/>
      <c r="F67" s="48"/>
      <c r="G67" s="48"/>
      <c r="H67" s="48"/>
      <c r="I67" s="48">
        <v>55255.381999999998</v>
      </c>
      <c r="J67" s="48">
        <v>55255.381999999998</v>
      </c>
      <c r="K67" s="48">
        <v>55255.381999999998</v>
      </c>
      <c r="L67" s="48">
        <v>55255.381999999998</v>
      </c>
      <c r="M67" s="48">
        <v>55255.381999999998</v>
      </c>
      <c r="N67" s="49" t="s">
        <v>144</v>
      </c>
      <c r="O67" s="50" t="s">
        <v>149</v>
      </c>
      <c r="P67" s="47" t="s">
        <v>65</v>
      </c>
    </row>
    <row r="68" spans="1:16" ht="14.1" customHeight="1" x14ac:dyDescent="0.4">
      <c r="B68" s="30" t="s">
        <v>150</v>
      </c>
      <c r="C68" s="53">
        <v>0</v>
      </c>
      <c r="D68" s="53">
        <v>0</v>
      </c>
      <c r="E68" s="53">
        <v>0</v>
      </c>
      <c r="F68" s="53">
        <v>0</v>
      </c>
      <c r="G68" s="54"/>
      <c r="H68" s="54"/>
      <c r="I68" s="54"/>
      <c r="J68" s="54"/>
      <c r="K68" s="54"/>
      <c r="L68" s="54"/>
      <c r="M68" s="54"/>
      <c r="N68" s="30" t="s">
        <v>69</v>
      </c>
      <c r="O68" s="50" t="s">
        <v>151</v>
      </c>
      <c r="P68" s="47" t="s">
        <v>65</v>
      </c>
    </row>
    <row r="69" spans="1:16" ht="14.1" customHeight="1" x14ac:dyDescent="0.25">
      <c r="A69" s="46" t="s">
        <v>152</v>
      </c>
      <c r="B69" s="46" t="s">
        <v>153</v>
      </c>
      <c r="C69" s="48">
        <f t="shared" ref="C69:K69" si="0">SUM(C8:C68)</f>
        <v>12363911.670583665</v>
      </c>
      <c r="D69" s="48">
        <f t="shared" si="0"/>
        <v>12454872.182500951</v>
      </c>
      <c r="E69" s="48">
        <f t="shared" si="0"/>
        <v>12486902.878736814</v>
      </c>
      <c r="F69" s="48">
        <f t="shared" si="0"/>
        <v>12747452.192408672</v>
      </c>
      <c r="G69" s="48">
        <f t="shared" si="0"/>
        <v>14145181.232296228</v>
      </c>
      <c r="H69" s="48">
        <f t="shared" si="0"/>
        <v>14054066.232296228</v>
      </c>
      <c r="I69" s="48">
        <f t="shared" si="0"/>
        <v>14751462.731001621</v>
      </c>
      <c r="J69" s="48">
        <f t="shared" si="0"/>
        <v>14801845.970068945</v>
      </c>
      <c r="K69" s="48">
        <f t="shared" si="0"/>
        <v>15661213.717786893</v>
      </c>
      <c r="L69" s="48">
        <f t="shared" ref="L69:M69" si="1">SUM(L8:L68)</f>
        <v>15864669.404693127</v>
      </c>
      <c r="M69" s="48">
        <f t="shared" si="1"/>
        <v>15507984.251352021</v>
      </c>
      <c r="O69" s="50"/>
      <c r="P69" s="47"/>
    </row>
    <row r="70" spans="1:16" ht="14.1" customHeight="1" x14ac:dyDescent="0.25">
      <c r="A70" s="30" t="s">
        <v>154</v>
      </c>
      <c r="B70" s="46" t="s">
        <v>152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O70" s="50"/>
      <c r="P70" s="47"/>
    </row>
    <row r="71" spans="1:16" ht="14.1" customHeight="1" x14ac:dyDescent="0.25">
      <c r="A71" s="30" t="s">
        <v>155</v>
      </c>
      <c r="B71" s="30" t="s">
        <v>154</v>
      </c>
      <c r="C71" s="48">
        <v>5987.2246923217717</v>
      </c>
      <c r="D71" s="48">
        <v>5987.2246923217717</v>
      </c>
      <c r="E71" s="48">
        <v>5987.2246923217717</v>
      </c>
      <c r="F71" s="48">
        <v>5987.2246923217717</v>
      </c>
      <c r="G71" s="55">
        <v>4649.4273155371566</v>
      </c>
      <c r="H71" s="55">
        <v>4649.4273155371566</v>
      </c>
      <c r="I71" s="55">
        <v>4649.4273155371566</v>
      </c>
      <c r="J71" s="55">
        <v>4649.4273155371566</v>
      </c>
      <c r="K71" s="55">
        <v>10.111847141229134</v>
      </c>
      <c r="L71" s="55">
        <v>11.123031855352048</v>
      </c>
      <c r="M71" s="55">
        <v>11.123031855352048</v>
      </c>
      <c r="N71" s="49" t="s">
        <v>63</v>
      </c>
      <c r="O71" s="50" t="s">
        <v>156</v>
      </c>
      <c r="P71" s="47" t="s">
        <v>65</v>
      </c>
    </row>
    <row r="72" spans="1:16" ht="14.1" customHeight="1" x14ac:dyDescent="0.25">
      <c r="B72" s="56" t="s">
        <v>157</v>
      </c>
      <c r="C72" s="48">
        <v>22071.243613755287</v>
      </c>
      <c r="D72" s="48">
        <v>22071.243613755287</v>
      </c>
      <c r="E72" s="48">
        <v>22357.408887852056</v>
      </c>
      <c r="F72" s="48">
        <v>22357.408887852056</v>
      </c>
      <c r="G72" s="48">
        <v>23987.969550688693</v>
      </c>
      <c r="H72" s="48">
        <v>23987.969550688693</v>
      </c>
      <c r="I72" s="48">
        <v>23987.969550688693</v>
      </c>
      <c r="J72" s="48">
        <v>23987.969550688693</v>
      </c>
      <c r="K72" s="48">
        <v>40702.880866330495</v>
      </c>
      <c r="L72" s="48">
        <v>49287.83908923401</v>
      </c>
      <c r="M72" s="48">
        <v>49287.83908923401</v>
      </c>
      <c r="N72" s="49" t="s">
        <v>69</v>
      </c>
      <c r="O72" s="50" t="s">
        <v>156</v>
      </c>
      <c r="P72" s="47" t="s">
        <v>65</v>
      </c>
    </row>
    <row r="73" spans="1:16" ht="14.1" customHeight="1" x14ac:dyDescent="0.25">
      <c r="B73" s="30" t="s">
        <v>158</v>
      </c>
      <c r="C73" s="48">
        <v>123033.87772147726</v>
      </c>
      <c r="D73" s="48">
        <v>123033.87772147726</v>
      </c>
      <c r="E73" s="48">
        <v>318470.22516050027</v>
      </c>
      <c r="F73" s="48">
        <v>318470.22516050027</v>
      </c>
      <c r="G73" s="48">
        <v>415373.55387946073</v>
      </c>
      <c r="H73" s="48">
        <v>415373.55387946073</v>
      </c>
      <c r="I73" s="48">
        <v>415373.55387946073</v>
      </c>
      <c r="J73" s="48">
        <v>415373.55387946073</v>
      </c>
      <c r="K73" s="48">
        <v>288996.5912963287</v>
      </c>
      <c r="L73" s="48">
        <v>288996.5912963287</v>
      </c>
      <c r="M73" s="48">
        <v>288996.5912963287</v>
      </c>
      <c r="N73" s="30" t="s">
        <v>92</v>
      </c>
      <c r="O73" s="50" t="s">
        <v>159</v>
      </c>
      <c r="P73" s="47" t="s">
        <v>65</v>
      </c>
    </row>
    <row r="74" spans="1:16" ht="14.1" customHeight="1" x14ac:dyDescent="0.25">
      <c r="B74" s="30" t="s">
        <v>160</v>
      </c>
      <c r="C74" s="48"/>
      <c r="D74" s="48"/>
      <c r="E74" s="48">
        <v>13663.633449585868</v>
      </c>
      <c r="F74" s="48">
        <v>13663.633449585868</v>
      </c>
      <c r="G74" s="48">
        <v>47007.449397788943</v>
      </c>
      <c r="H74" s="48">
        <v>47007.449397788943</v>
      </c>
      <c r="I74" s="48">
        <v>47007.449397788943</v>
      </c>
      <c r="J74" s="48">
        <v>47007.449397788943</v>
      </c>
      <c r="K74" s="48">
        <v>0</v>
      </c>
      <c r="L74" s="48">
        <v>0</v>
      </c>
      <c r="M74" s="48">
        <v>0</v>
      </c>
      <c r="N74" s="30" t="s">
        <v>92</v>
      </c>
      <c r="O74" s="50" t="s">
        <v>161</v>
      </c>
      <c r="P74" s="47" t="s">
        <v>65</v>
      </c>
    </row>
    <row r="75" spans="1:16" ht="14.1" customHeight="1" x14ac:dyDescent="0.25">
      <c r="B75" s="30" t="s">
        <v>162</v>
      </c>
      <c r="C75" s="48"/>
      <c r="D75" s="48"/>
      <c r="E75" s="48"/>
      <c r="F75" s="48"/>
      <c r="G75" s="48">
        <v>14055.467526308497</v>
      </c>
      <c r="H75" s="48">
        <v>14055.467526308497</v>
      </c>
      <c r="I75" s="48">
        <v>14055.467526308497</v>
      </c>
      <c r="J75" s="48">
        <v>14055.467526308497</v>
      </c>
      <c r="K75" s="48">
        <v>0</v>
      </c>
      <c r="L75" s="48">
        <v>0</v>
      </c>
      <c r="M75" s="48">
        <v>0</v>
      </c>
      <c r="N75" s="30" t="s">
        <v>92</v>
      </c>
      <c r="O75" s="50" t="s">
        <v>163</v>
      </c>
      <c r="P75" s="47" t="s">
        <v>65</v>
      </c>
    </row>
    <row r="76" spans="1:16" ht="14.1" customHeight="1" x14ac:dyDescent="0.25">
      <c r="B76" s="30" t="s">
        <v>164</v>
      </c>
      <c r="C76" s="48"/>
      <c r="D76" s="48"/>
      <c r="E76" s="48"/>
      <c r="F76" s="48"/>
      <c r="G76" s="48"/>
      <c r="H76" s="48"/>
      <c r="I76" s="48">
        <v>5055.9235706145673</v>
      </c>
      <c r="J76" s="48">
        <v>5055.9235706145673</v>
      </c>
      <c r="K76" s="48">
        <v>5055.9235706145673</v>
      </c>
      <c r="L76" s="48">
        <v>5055.9235706145673</v>
      </c>
      <c r="M76" s="48">
        <v>0</v>
      </c>
      <c r="N76" s="30" t="s">
        <v>92</v>
      </c>
      <c r="O76" s="50" t="s">
        <v>165</v>
      </c>
      <c r="P76" s="47" t="s">
        <v>65</v>
      </c>
    </row>
    <row r="77" spans="1:16" ht="14.1" customHeight="1" x14ac:dyDescent="0.25">
      <c r="B77" s="30" t="s">
        <v>166</v>
      </c>
      <c r="C77" s="48"/>
      <c r="D77" s="48"/>
      <c r="E77" s="48"/>
      <c r="F77" s="48"/>
      <c r="G77" s="48">
        <v>549.40282464338043</v>
      </c>
      <c r="H77" s="48">
        <v>549.40282464338043</v>
      </c>
      <c r="I77" s="48">
        <v>549.40282464338043</v>
      </c>
      <c r="J77" s="48">
        <v>549.40282464338043</v>
      </c>
      <c r="K77" s="48">
        <v>0</v>
      </c>
      <c r="L77" s="48">
        <v>0</v>
      </c>
      <c r="M77" s="48">
        <v>0</v>
      </c>
      <c r="N77" s="30" t="s">
        <v>92</v>
      </c>
      <c r="O77" s="50" t="s">
        <v>159</v>
      </c>
      <c r="P77" s="47" t="s">
        <v>65</v>
      </c>
    </row>
    <row r="78" spans="1:16" ht="14.1" customHeight="1" x14ac:dyDescent="0.25">
      <c r="B78" s="30" t="s">
        <v>167</v>
      </c>
      <c r="C78" s="48"/>
      <c r="D78" s="48"/>
      <c r="E78" s="48"/>
      <c r="F78" s="48"/>
      <c r="G78" s="48">
        <v>6441</v>
      </c>
      <c r="H78" s="48">
        <v>6441</v>
      </c>
      <c r="I78" s="48">
        <v>6441</v>
      </c>
      <c r="J78" s="48">
        <v>6441</v>
      </c>
      <c r="K78" s="48">
        <v>6441</v>
      </c>
      <c r="L78" s="48">
        <v>6441</v>
      </c>
      <c r="M78" s="48">
        <v>6441</v>
      </c>
      <c r="N78" s="30" t="s">
        <v>92</v>
      </c>
      <c r="O78" s="50" t="s">
        <v>168</v>
      </c>
      <c r="P78" s="47" t="s">
        <v>65</v>
      </c>
    </row>
    <row r="79" spans="1:16" ht="14.1" customHeight="1" x14ac:dyDescent="0.25">
      <c r="B79" s="30" t="s">
        <v>169</v>
      </c>
      <c r="C79" s="48"/>
      <c r="D79" s="48">
        <v>25700.148339297579</v>
      </c>
      <c r="E79" s="48">
        <v>25700.148339297579</v>
      </c>
      <c r="F79" s="48">
        <v>25700.148339297579</v>
      </c>
      <c r="G79" s="48">
        <v>25700.148339297579</v>
      </c>
      <c r="H79" s="48">
        <v>25700.148339297579</v>
      </c>
      <c r="I79" s="48">
        <v>25700.148339297579</v>
      </c>
      <c r="J79" s="48">
        <v>25700.148339297579</v>
      </c>
      <c r="K79" s="48">
        <v>25700.148339297579</v>
      </c>
      <c r="L79" s="48">
        <v>25700.148339297579</v>
      </c>
      <c r="M79" s="48">
        <v>25700.148339297579</v>
      </c>
      <c r="N79" s="30" t="s">
        <v>92</v>
      </c>
      <c r="O79" s="50" t="s">
        <v>170</v>
      </c>
      <c r="P79" s="47" t="s">
        <v>65</v>
      </c>
    </row>
    <row r="80" spans="1:16" ht="14.1" customHeight="1" x14ac:dyDescent="0.25">
      <c r="B80" s="30" t="s">
        <v>171</v>
      </c>
      <c r="C80" s="48"/>
      <c r="D80" s="48">
        <v>23524.88576140692</v>
      </c>
      <c r="E80" s="48">
        <v>23524.88576140692</v>
      </c>
      <c r="F80" s="48">
        <v>23524.88576140692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30" t="s">
        <v>92</v>
      </c>
      <c r="O80" s="50" t="s">
        <v>172</v>
      </c>
      <c r="P80" s="47" t="s">
        <v>65</v>
      </c>
    </row>
    <row r="81" spans="1:16" ht="14.1" customHeight="1" x14ac:dyDescent="0.25">
      <c r="A81" s="30" t="s">
        <v>173</v>
      </c>
      <c r="B81" s="30" t="s">
        <v>174</v>
      </c>
      <c r="C81" s="48">
        <v>100678.90233876913</v>
      </c>
      <c r="D81" s="48">
        <v>100678.90233876913</v>
      </c>
      <c r="E81" s="48">
        <v>88094.039167228708</v>
      </c>
      <c r="F81" s="48">
        <v>88094.039167228708</v>
      </c>
      <c r="G81" s="48">
        <v>75509.177006873026</v>
      </c>
      <c r="H81" s="48">
        <v>75509.177006873026</v>
      </c>
      <c r="I81" s="48">
        <v>75509.177006873026</v>
      </c>
      <c r="J81" s="48">
        <v>75509.177006873026</v>
      </c>
      <c r="K81" s="48">
        <v>0</v>
      </c>
      <c r="L81" s="48">
        <v>0</v>
      </c>
      <c r="M81" s="48">
        <v>0</v>
      </c>
      <c r="N81" s="30" t="s">
        <v>92</v>
      </c>
      <c r="O81" s="50" t="s">
        <v>175</v>
      </c>
      <c r="P81" s="47" t="s">
        <v>65</v>
      </c>
    </row>
    <row r="82" spans="1:16" ht="14.1" customHeight="1" x14ac:dyDescent="0.25">
      <c r="A82" s="30" t="s">
        <v>176</v>
      </c>
      <c r="B82" s="30" t="s">
        <v>177</v>
      </c>
      <c r="C82" s="48">
        <v>19267</v>
      </c>
      <c r="D82" s="48">
        <v>19267</v>
      </c>
      <c r="E82" s="48">
        <v>19267</v>
      </c>
      <c r="F82" s="48">
        <v>19267</v>
      </c>
      <c r="G82" s="48">
        <v>30457</v>
      </c>
      <c r="H82" s="48">
        <v>30254</v>
      </c>
      <c r="I82" s="48">
        <v>30254</v>
      </c>
      <c r="J82" s="48">
        <v>30254</v>
      </c>
      <c r="K82" s="48">
        <v>41775</v>
      </c>
      <c r="L82" s="48">
        <v>42322</v>
      </c>
      <c r="M82" s="48">
        <v>42322</v>
      </c>
      <c r="N82" s="49" t="s">
        <v>69</v>
      </c>
      <c r="O82" s="50" t="s">
        <v>178</v>
      </c>
      <c r="P82" s="47" t="s">
        <v>65</v>
      </c>
    </row>
    <row r="83" spans="1:16" ht="14.1" customHeight="1" x14ac:dyDescent="0.25">
      <c r="B83" s="30" t="s">
        <v>179</v>
      </c>
      <c r="C83" s="48">
        <v>12881</v>
      </c>
      <c r="D83" s="48">
        <v>12881</v>
      </c>
      <c r="E83" s="48">
        <v>12881</v>
      </c>
      <c r="F83" s="48">
        <v>12881</v>
      </c>
      <c r="G83" s="48">
        <v>15772</v>
      </c>
      <c r="H83" s="48">
        <v>15678</v>
      </c>
      <c r="I83" s="48">
        <v>15678</v>
      </c>
      <c r="J83" s="48">
        <v>15678</v>
      </c>
      <c r="K83" s="48">
        <v>15804</v>
      </c>
      <c r="L83" s="48">
        <v>16033</v>
      </c>
      <c r="M83" s="48">
        <v>16033</v>
      </c>
      <c r="N83" s="49" t="s">
        <v>69</v>
      </c>
      <c r="O83" s="50" t="s">
        <v>178</v>
      </c>
      <c r="P83" s="47" t="s">
        <v>65</v>
      </c>
    </row>
    <row r="84" spans="1:16" ht="14.1" customHeight="1" x14ac:dyDescent="0.25">
      <c r="A84" s="51"/>
      <c r="B84" s="51" t="s">
        <v>180</v>
      </c>
      <c r="C84" s="48">
        <v>59430.94164554133</v>
      </c>
      <c r="D84" s="48">
        <v>59430.94164554133</v>
      </c>
      <c r="E84" s="48">
        <v>59430.94164554133</v>
      </c>
      <c r="F84" s="48">
        <v>59430.94164554133</v>
      </c>
      <c r="G84" s="48">
        <v>61811.100583554697</v>
      </c>
      <c r="H84" s="48">
        <v>61811.100583554697</v>
      </c>
      <c r="I84" s="48">
        <v>61811.100583554697</v>
      </c>
      <c r="J84" s="48">
        <v>61811.100583554697</v>
      </c>
      <c r="K84" s="48">
        <v>92017.808985185125</v>
      </c>
      <c r="L84" s="48">
        <v>92017.808985185125</v>
      </c>
      <c r="M84" s="48">
        <v>92017.808985185125</v>
      </c>
      <c r="N84" s="30" t="s">
        <v>92</v>
      </c>
      <c r="O84" s="50" t="s">
        <v>181</v>
      </c>
      <c r="P84" s="47" t="s">
        <v>65</v>
      </c>
    </row>
    <row r="85" spans="1:16" ht="14.1" customHeight="1" x14ac:dyDescent="0.25">
      <c r="A85" s="51" t="s">
        <v>182</v>
      </c>
      <c r="B85" s="51" t="s">
        <v>183</v>
      </c>
      <c r="C85" s="48">
        <v>10221.59708536118</v>
      </c>
      <c r="D85" s="48">
        <v>10221.59708536118</v>
      </c>
      <c r="E85" s="48">
        <v>10221.59708536118</v>
      </c>
      <c r="F85" s="48">
        <v>10221.59708536118</v>
      </c>
      <c r="G85" s="48">
        <v>10644.408805800966</v>
      </c>
      <c r="H85" s="48">
        <v>10644.408805800966</v>
      </c>
      <c r="I85" s="48">
        <v>10644.408805800966</v>
      </c>
      <c r="J85" s="48">
        <v>10644.408805800966</v>
      </c>
      <c r="K85" s="48">
        <v>10571.120160090763</v>
      </c>
      <c r="L85" s="48">
        <v>10571.120160090763</v>
      </c>
      <c r="M85" s="48">
        <v>10571.120160090763</v>
      </c>
      <c r="N85" s="30" t="s">
        <v>92</v>
      </c>
      <c r="O85" s="50" t="s">
        <v>184</v>
      </c>
      <c r="P85" s="47" t="s">
        <v>65</v>
      </c>
    </row>
    <row r="86" spans="1:16" ht="14.1" customHeight="1" x14ac:dyDescent="0.25">
      <c r="A86" s="30" t="s">
        <v>185</v>
      </c>
      <c r="B86" s="51" t="s">
        <v>182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30" t="s">
        <v>92</v>
      </c>
      <c r="O86" s="50"/>
      <c r="P86" s="47" t="s">
        <v>65</v>
      </c>
    </row>
    <row r="87" spans="1:16" ht="14.1" customHeight="1" x14ac:dyDescent="0.25">
      <c r="A87" s="30" t="s">
        <v>186</v>
      </c>
      <c r="B87" s="30" t="s">
        <v>185</v>
      </c>
      <c r="C87" s="48">
        <v>61508.343790668587</v>
      </c>
      <c r="D87" s="48">
        <v>75098.362993066301</v>
      </c>
      <c r="E87" s="48">
        <v>75098.362993066301</v>
      </c>
      <c r="F87" s="48">
        <v>75098.362993066301</v>
      </c>
      <c r="G87" s="48">
        <v>76885.429738335733</v>
      </c>
      <c r="H87" s="48">
        <v>76885.429738335733</v>
      </c>
      <c r="I87" s="48">
        <v>76885.429738335733</v>
      </c>
      <c r="J87" s="48">
        <v>76885.429738335733</v>
      </c>
      <c r="K87" s="48">
        <v>76885.429738335733</v>
      </c>
      <c r="L87" s="48">
        <v>76885.429738335733</v>
      </c>
      <c r="M87" s="48">
        <v>76885.429738335733</v>
      </c>
      <c r="N87" s="30" t="s">
        <v>92</v>
      </c>
      <c r="O87" s="50" t="s">
        <v>161</v>
      </c>
      <c r="P87" s="47" t="s">
        <v>65</v>
      </c>
    </row>
    <row r="88" spans="1:16" ht="14.1" customHeight="1" x14ac:dyDescent="0.25">
      <c r="A88" s="30" t="s">
        <v>187</v>
      </c>
      <c r="B88" s="30" t="s">
        <v>186</v>
      </c>
      <c r="C88" s="48">
        <v>56626.343990883157</v>
      </c>
      <c r="D88" s="48">
        <v>56626.343990883157</v>
      </c>
      <c r="E88" s="48">
        <v>56626.343990883157</v>
      </c>
      <c r="F88" s="48">
        <v>56626.343990883157</v>
      </c>
      <c r="G88" s="48">
        <v>56626.343990883157</v>
      </c>
      <c r="H88" s="48">
        <v>56626.343990883157</v>
      </c>
      <c r="I88" s="48">
        <v>56626.343990883157</v>
      </c>
      <c r="J88" s="48">
        <v>56626.343990883157</v>
      </c>
      <c r="K88" s="48">
        <v>56626.343990883157</v>
      </c>
      <c r="L88" s="48">
        <v>56626.343990883157</v>
      </c>
      <c r="M88" s="48">
        <v>56626.343990883157</v>
      </c>
      <c r="N88" s="30" t="s">
        <v>92</v>
      </c>
      <c r="O88" s="50" t="s">
        <v>188</v>
      </c>
      <c r="P88" s="47" t="s">
        <v>65</v>
      </c>
    </row>
    <row r="89" spans="1:16" ht="14.1" customHeight="1" x14ac:dyDescent="0.25">
      <c r="A89" s="30" t="s">
        <v>179</v>
      </c>
      <c r="B89" s="30" t="s">
        <v>187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9" t="s">
        <v>67</v>
      </c>
      <c r="O89" s="50"/>
      <c r="P89" s="47" t="s">
        <v>65</v>
      </c>
    </row>
    <row r="90" spans="1:16" ht="14.1" customHeight="1" x14ac:dyDescent="0.25">
      <c r="B90" s="30" t="s">
        <v>189</v>
      </c>
      <c r="C90" s="48">
        <v>0</v>
      </c>
      <c r="D90" s="48">
        <v>0</v>
      </c>
      <c r="E90" s="48">
        <v>0</v>
      </c>
      <c r="F90" s="48">
        <v>0</v>
      </c>
      <c r="G90" s="48"/>
      <c r="H90" s="48"/>
      <c r="I90" s="48"/>
      <c r="J90" s="48"/>
      <c r="K90" s="48"/>
      <c r="L90" s="48"/>
      <c r="M90" s="48"/>
      <c r="N90" s="49" t="s">
        <v>69</v>
      </c>
      <c r="O90" s="50"/>
      <c r="P90" s="47" t="s">
        <v>65</v>
      </c>
    </row>
    <row r="91" spans="1:16" ht="14.1" customHeight="1" x14ac:dyDescent="0.25">
      <c r="B91" s="30" t="s">
        <v>142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7" t="s">
        <v>92</v>
      </c>
      <c r="O91" s="58"/>
      <c r="P91" s="47" t="s">
        <v>65</v>
      </c>
    </row>
    <row r="92" spans="1:16" ht="14.1" customHeight="1" x14ac:dyDescent="0.25">
      <c r="A92" s="46" t="s">
        <v>190</v>
      </c>
      <c r="B92" s="46" t="s">
        <v>191</v>
      </c>
      <c r="C92" s="48">
        <f t="shared" ref="C92:I92" si="2">SUM(C71:C91)</f>
        <v>471706.47487877769</v>
      </c>
      <c r="D92" s="48">
        <f t="shared" si="2"/>
        <v>534521.5281818799</v>
      </c>
      <c r="E92" s="48">
        <f t="shared" si="2"/>
        <v>731322.81117304519</v>
      </c>
      <c r="F92" s="48">
        <f t="shared" si="2"/>
        <v>731322.81117304519</v>
      </c>
      <c r="G92" s="48">
        <f t="shared" si="2"/>
        <v>865469.87895917275</v>
      </c>
      <c r="H92" s="48">
        <f t="shared" si="2"/>
        <v>865172.87895917275</v>
      </c>
      <c r="I92" s="48">
        <f t="shared" si="2"/>
        <v>870228.8025297873</v>
      </c>
      <c r="J92" s="48">
        <f t="shared" ref="J92:M92" si="3">SUM(J71:J91)</f>
        <v>870228.8025297873</v>
      </c>
      <c r="K92" s="48">
        <f t="shared" si="3"/>
        <v>660586.35879420734</v>
      </c>
      <c r="L92" s="48">
        <f t="shared" si="3"/>
        <v>669948.32820182503</v>
      </c>
      <c r="M92" s="48">
        <f t="shared" si="3"/>
        <v>664892.40463121049</v>
      </c>
      <c r="O92" s="50"/>
      <c r="P92" s="47"/>
    </row>
    <row r="93" spans="1:16" ht="14.1" customHeight="1" x14ac:dyDescent="0.25">
      <c r="A93" s="30" t="s">
        <v>192</v>
      </c>
      <c r="B93" s="46" t="s">
        <v>190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O93" s="50"/>
      <c r="P93" s="47"/>
    </row>
    <row r="94" spans="1:16" ht="14.1" customHeight="1" x14ac:dyDescent="0.25">
      <c r="A94" s="30" t="s">
        <v>193</v>
      </c>
      <c r="B94" s="30" t="s">
        <v>192</v>
      </c>
      <c r="N94" s="30" t="s">
        <v>194</v>
      </c>
      <c r="P94" s="47" t="s">
        <v>65</v>
      </c>
    </row>
    <row r="95" spans="1:16" ht="14.1" customHeight="1" x14ac:dyDescent="0.25">
      <c r="A95" s="30" t="s">
        <v>193</v>
      </c>
      <c r="B95" s="30" t="s">
        <v>195</v>
      </c>
      <c r="E95" s="59">
        <v>-145519.42030802707</v>
      </c>
      <c r="F95" s="59">
        <v>-145519.42030802707</v>
      </c>
      <c r="G95" s="59">
        <v>-145519.42030802707</v>
      </c>
      <c r="H95" s="59">
        <v>-145519.42030802707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  <c r="N95" s="30" t="s">
        <v>194</v>
      </c>
      <c r="O95" s="60" t="s">
        <v>196</v>
      </c>
      <c r="P95" s="47" t="s">
        <v>65</v>
      </c>
    </row>
    <row r="96" spans="1:16" ht="14.1" customHeight="1" x14ac:dyDescent="0.25">
      <c r="A96" s="30" t="s">
        <v>197</v>
      </c>
      <c r="B96" s="30" t="s">
        <v>198</v>
      </c>
      <c r="C96" s="48">
        <v>441941.35800000001</v>
      </c>
      <c r="D96" s="48">
        <v>446976</v>
      </c>
      <c r="E96" s="48">
        <v>446976</v>
      </c>
      <c r="F96" s="48">
        <v>446976</v>
      </c>
      <c r="G96" s="48">
        <v>402302</v>
      </c>
      <c r="H96" s="48">
        <v>402302</v>
      </c>
      <c r="I96" s="48">
        <v>402302</v>
      </c>
      <c r="J96" s="48">
        <v>402302</v>
      </c>
      <c r="K96" s="48">
        <v>408912</v>
      </c>
      <c r="L96" s="48">
        <v>408912</v>
      </c>
      <c r="M96" s="48">
        <v>408912</v>
      </c>
      <c r="N96" s="30" t="s">
        <v>194</v>
      </c>
      <c r="O96" s="30" t="s">
        <v>199</v>
      </c>
      <c r="P96" s="47" t="s">
        <v>65</v>
      </c>
    </row>
    <row r="97" spans="1:16" ht="14.1" customHeight="1" x14ac:dyDescent="0.25">
      <c r="A97" s="30" t="s">
        <v>200</v>
      </c>
      <c r="B97" s="30" t="s">
        <v>197</v>
      </c>
      <c r="C97" s="48">
        <v>1412488.8840000001</v>
      </c>
      <c r="D97" s="48">
        <v>1412488.8840000001</v>
      </c>
      <c r="E97" s="48">
        <v>1412488.8840000001</v>
      </c>
      <c r="F97" s="48">
        <v>1412488.8840000001</v>
      </c>
      <c r="G97" s="48">
        <v>1414935.8489999999</v>
      </c>
      <c r="H97" s="48">
        <v>1414935.8489999999</v>
      </c>
      <c r="I97" s="48">
        <v>1414935.8489999999</v>
      </c>
      <c r="J97" s="48">
        <v>1414935.8489999999</v>
      </c>
      <c r="K97" s="48">
        <v>1124500.46</v>
      </c>
      <c r="L97" s="48">
        <v>1124500.46</v>
      </c>
      <c r="M97" s="48">
        <v>1124500.46</v>
      </c>
      <c r="N97" s="57" t="s">
        <v>201</v>
      </c>
      <c r="O97" s="60" t="s">
        <v>202</v>
      </c>
      <c r="P97" s="47" t="s">
        <v>65</v>
      </c>
    </row>
    <row r="98" spans="1:16" ht="14.1" customHeight="1" x14ac:dyDescent="0.25">
      <c r="A98" s="30" t="s">
        <v>203</v>
      </c>
      <c r="B98" s="30" t="s">
        <v>204</v>
      </c>
      <c r="C98" s="48">
        <v>-112518</v>
      </c>
      <c r="D98" s="48">
        <f>C98</f>
        <v>-112518</v>
      </c>
      <c r="E98" s="48">
        <f>D98</f>
        <v>-112518</v>
      </c>
      <c r="F98" s="48">
        <f>E98</f>
        <v>-112518</v>
      </c>
      <c r="G98" s="48">
        <v>-156456</v>
      </c>
      <c r="H98" s="48">
        <v>-156456</v>
      </c>
      <c r="I98" s="48">
        <v>-156456</v>
      </c>
      <c r="J98" s="48">
        <v>-156456</v>
      </c>
      <c r="K98" s="48">
        <v>-283956</v>
      </c>
      <c r="L98" s="48">
        <v>-283956</v>
      </c>
      <c r="M98" s="48">
        <v>-283956</v>
      </c>
      <c r="N98" s="30" t="s">
        <v>205</v>
      </c>
      <c r="O98" s="60" t="s">
        <v>206</v>
      </c>
      <c r="P98" s="47" t="s">
        <v>73</v>
      </c>
    </row>
    <row r="99" spans="1:16" ht="14.1" customHeight="1" x14ac:dyDescent="0.25">
      <c r="A99" s="30" t="s">
        <v>207</v>
      </c>
      <c r="B99" s="30" t="s">
        <v>208</v>
      </c>
      <c r="C99" s="48">
        <v>-66884</v>
      </c>
      <c r="D99" s="48">
        <f t="shared" ref="D99:F100" si="4">C99</f>
        <v>-66884</v>
      </c>
      <c r="E99" s="48">
        <f t="shared" si="4"/>
        <v>-66884</v>
      </c>
      <c r="F99" s="48">
        <f t="shared" si="4"/>
        <v>-66884</v>
      </c>
      <c r="G99" s="48">
        <v>-2676</v>
      </c>
      <c r="H99" s="48">
        <v>-2676</v>
      </c>
      <c r="I99" s="48">
        <v>-2676</v>
      </c>
      <c r="J99" s="48">
        <v>-2676</v>
      </c>
      <c r="K99" s="48">
        <v>4738</v>
      </c>
      <c r="L99" s="48">
        <v>4738</v>
      </c>
      <c r="M99" s="48">
        <v>4738</v>
      </c>
      <c r="N99" s="30" t="s">
        <v>205</v>
      </c>
      <c r="O99" s="60" t="s">
        <v>209</v>
      </c>
      <c r="P99" s="47" t="s">
        <v>73</v>
      </c>
    </row>
    <row r="100" spans="1:16" ht="14.1" customHeight="1" x14ac:dyDescent="0.25">
      <c r="A100" s="46" t="s">
        <v>210</v>
      </c>
      <c r="B100" s="30" t="s">
        <v>211</v>
      </c>
      <c r="C100" s="53">
        <v>258297</v>
      </c>
      <c r="D100" s="53">
        <f t="shared" si="4"/>
        <v>258297</v>
      </c>
      <c r="E100" s="53">
        <v>156958.16999999998</v>
      </c>
      <c r="F100" s="53">
        <v>156958.16999999998</v>
      </c>
      <c r="G100" s="53">
        <v>156958</v>
      </c>
      <c r="H100" s="53">
        <v>156958</v>
      </c>
      <c r="I100" s="53">
        <v>98958</v>
      </c>
      <c r="J100" s="53">
        <v>98958</v>
      </c>
      <c r="K100" s="53">
        <v>98974</v>
      </c>
      <c r="L100" s="53">
        <v>98974</v>
      </c>
      <c r="M100" s="53">
        <v>270811</v>
      </c>
      <c r="N100" s="30" t="s">
        <v>205</v>
      </c>
      <c r="O100" s="60" t="s">
        <v>212</v>
      </c>
      <c r="P100" s="47" t="s">
        <v>73</v>
      </c>
    </row>
    <row r="101" spans="1:16" ht="14.1" customHeight="1" x14ac:dyDescent="0.25">
      <c r="B101" s="46" t="s">
        <v>213</v>
      </c>
      <c r="C101" s="48">
        <f>SUM(C96:C100)</f>
        <v>1933325.2420000001</v>
      </c>
      <c r="D101" s="48">
        <f>SUM(D96:D100)</f>
        <v>1938359.8840000001</v>
      </c>
      <c r="E101" s="48">
        <f t="shared" ref="E101:M101" si="5">SUM(E95:E100)</f>
        <v>1691501.6336919731</v>
      </c>
      <c r="F101" s="48">
        <f t="shared" si="5"/>
        <v>1691501.6336919731</v>
      </c>
      <c r="G101" s="48">
        <f t="shared" si="5"/>
        <v>1669544.428691973</v>
      </c>
      <c r="H101" s="48">
        <f t="shared" si="5"/>
        <v>1669544.428691973</v>
      </c>
      <c r="I101" s="48">
        <f t="shared" si="5"/>
        <v>1757063.8489999999</v>
      </c>
      <c r="J101" s="48">
        <f t="shared" si="5"/>
        <v>1757063.8489999999</v>
      </c>
      <c r="K101" s="48">
        <f t="shared" si="5"/>
        <v>1353168.46</v>
      </c>
      <c r="L101" s="48">
        <f t="shared" si="5"/>
        <v>1353168.46</v>
      </c>
      <c r="M101" s="48">
        <f t="shared" si="5"/>
        <v>1525005.46</v>
      </c>
      <c r="O101" s="50"/>
      <c r="P101" s="47"/>
    </row>
    <row r="102" spans="1:16" ht="14.1" customHeight="1" x14ac:dyDescent="0.25">
      <c r="B102" s="30" t="s">
        <v>214</v>
      </c>
      <c r="C102" s="48">
        <v>100182.76671373259</v>
      </c>
      <c r="D102" s="48">
        <v>100182.76671373259</v>
      </c>
      <c r="E102" s="48">
        <v>100182.76671373259</v>
      </c>
      <c r="F102" s="48">
        <v>100182.76671373259</v>
      </c>
      <c r="G102" s="48">
        <f>I102</f>
        <v>107475</v>
      </c>
      <c r="H102" s="48">
        <f>I102</f>
        <v>107475</v>
      </c>
      <c r="I102" s="50">
        <v>107475</v>
      </c>
      <c r="J102" s="50">
        <v>107475</v>
      </c>
      <c r="K102" s="50">
        <v>80194.531436816702</v>
      </c>
      <c r="L102" s="50">
        <f>K102</f>
        <v>80194.531436816702</v>
      </c>
      <c r="M102" s="50">
        <f>L102</f>
        <v>80194.531436816702</v>
      </c>
      <c r="N102" s="30" t="s">
        <v>214</v>
      </c>
      <c r="O102" s="50"/>
      <c r="P102" s="47" t="s">
        <v>65</v>
      </c>
    </row>
    <row r="103" spans="1:16" ht="14.1" customHeight="1" thickBot="1" x14ac:dyDescent="0.3">
      <c r="B103" s="46" t="s">
        <v>215</v>
      </c>
      <c r="C103" s="61">
        <f t="shared" ref="C103:M103" si="6">C69+C92+C101+C102</f>
        <v>14869126.154176176</v>
      </c>
      <c r="D103" s="61">
        <f t="shared" si="6"/>
        <v>15027936.361396564</v>
      </c>
      <c r="E103" s="61">
        <f t="shared" si="6"/>
        <v>15009910.090315567</v>
      </c>
      <c r="F103" s="61">
        <f t="shared" si="6"/>
        <v>15270459.403987424</v>
      </c>
      <c r="G103" s="61">
        <f t="shared" si="6"/>
        <v>16787670.539947376</v>
      </c>
      <c r="H103" s="61">
        <f t="shared" si="6"/>
        <v>16696258.539947376</v>
      </c>
      <c r="I103" s="61">
        <f t="shared" si="6"/>
        <v>17486230.382531408</v>
      </c>
      <c r="J103" s="61">
        <f t="shared" si="6"/>
        <v>17536613.621598732</v>
      </c>
      <c r="K103" s="61">
        <f t="shared" si="6"/>
        <v>17755163.068017915</v>
      </c>
      <c r="L103" s="61">
        <f t="shared" si="6"/>
        <v>17967980.724331766</v>
      </c>
      <c r="M103" s="61">
        <f t="shared" si="6"/>
        <v>17778076.647420049</v>
      </c>
      <c r="O103" s="61"/>
      <c r="P103" s="47"/>
    </row>
    <row r="104" spans="1:16" ht="14.1" customHeight="1" thickTop="1" x14ac:dyDescent="0.25">
      <c r="B104" s="30" t="s">
        <v>216</v>
      </c>
      <c r="C104" s="62">
        <f t="shared" ref="C104:M104" si="7">C103-C102</f>
        <v>14768943.387462443</v>
      </c>
      <c r="D104" s="62">
        <f t="shared" si="7"/>
        <v>14927753.594682831</v>
      </c>
      <c r="E104" s="62">
        <f t="shared" si="7"/>
        <v>14909727.323601834</v>
      </c>
      <c r="F104" s="62">
        <f t="shared" si="7"/>
        <v>15170276.637273692</v>
      </c>
      <c r="G104" s="62">
        <f t="shared" si="7"/>
        <v>16680195.539947376</v>
      </c>
      <c r="H104" s="62">
        <f t="shared" si="7"/>
        <v>16588783.539947376</v>
      </c>
      <c r="I104" s="62">
        <f t="shared" si="7"/>
        <v>17378755.382531408</v>
      </c>
      <c r="J104" s="62">
        <f t="shared" si="7"/>
        <v>17429138.621598732</v>
      </c>
      <c r="K104" s="62">
        <f t="shared" si="7"/>
        <v>17674968.536581099</v>
      </c>
      <c r="L104" s="62">
        <f t="shared" si="7"/>
        <v>17887786.192894951</v>
      </c>
      <c r="M104" s="62">
        <f t="shared" si="7"/>
        <v>17697882.115983233</v>
      </c>
      <c r="O104" s="63"/>
      <c r="P104" s="47"/>
    </row>
    <row r="105" spans="1:16" ht="14.1" customHeight="1" thickBot="1" x14ac:dyDescent="0.3">
      <c r="C105" s="64"/>
      <c r="D105" s="65"/>
      <c r="E105" s="65"/>
      <c r="F105" s="65"/>
      <c r="G105" s="66"/>
      <c r="H105" s="66">
        <v>0</v>
      </c>
      <c r="I105" s="66">
        <v>0</v>
      </c>
      <c r="J105" s="66">
        <v>0</v>
      </c>
      <c r="K105" s="67">
        <v>0</v>
      </c>
      <c r="L105" s="66">
        <v>0</v>
      </c>
      <c r="M105" s="66">
        <v>0</v>
      </c>
      <c r="N105" s="68"/>
      <c r="O105" s="65"/>
      <c r="P105" s="69"/>
    </row>
    <row r="106" spans="1:16" x14ac:dyDescent="0.25">
      <c r="C106" s="59"/>
      <c r="D106" s="59"/>
      <c r="E106" s="59"/>
      <c r="F106" s="59"/>
      <c r="G106" s="70"/>
      <c r="H106" s="70"/>
      <c r="I106" s="70"/>
      <c r="J106" s="70"/>
      <c r="K106" s="70"/>
      <c r="L106" s="70"/>
      <c r="M106" s="70"/>
      <c r="O106" s="59"/>
    </row>
    <row r="107" spans="1:16" x14ac:dyDescent="0.25">
      <c r="C107" s="59"/>
      <c r="G107" s="71"/>
      <c r="H107" s="71"/>
      <c r="I107" s="71"/>
      <c r="J107" s="71"/>
      <c r="K107" s="71"/>
      <c r="L107" s="71"/>
      <c r="M107" s="71"/>
    </row>
    <row r="108" spans="1:16" x14ac:dyDescent="0.25"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49"/>
      <c r="M108" s="49"/>
      <c r="O108" s="72"/>
    </row>
    <row r="109" spans="1:16" x14ac:dyDescent="0.25"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49"/>
      <c r="M109" s="49"/>
    </row>
  </sheetData>
  <mergeCells count="1">
    <mergeCell ref="B108:K109"/>
  </mergeCells>
  <dataValidations count="2">
    <dataValidation type="list" allowBlank="1" showInputMessage="1" showErrorMessage="1" sqref="B2" xr:uid="{EFC676FC-C60A-4482-9199-7D84E51B75FC}">
      <formula1>"Annual Period 2019,Annual Period 2020,Annual Period 2021,Annual Period 2022,Annual Period 2023, Annual Period 2024"</formula1>
    </dataValidation>
    <dataValidation type="list" allowBlank="1" showInputMessage="1" showErrorMessage="1" sqref="B3:B4" xr:uid="{0A53FCDF-F26B-4812-9D8D-9368B3612B2D}">
      <formula1>"Reporting Date: Quarter Ended March 31,Reporting Date: Quarter Ended June 30,Reporting Date: Quarter Ended September 30, Reporting Date: Quarter Ended December 31"</formula1>
    </dataValidation>
  </dataValidations>
  <hyperlinks>
    <hyperlink ref="C5" r:id="rId1" xr:uid="{54051FAC-05D0-416D-8799-FE0F369707E5}"/>
    <hyperlink ref="D5" r:id="rId2" display="4651-E-A" xr:uid="{1ABE4ADE-AF3E-4B6F-A881-3F40C6DA22C6}"/>
    <hyperlink ref="E5" r:id="rId3" xr:uid="{B104AE12-81C9-41F2-8835-DC63E95E0E65}"/>
    <hyperlink ref="F5" r:id="rId4" xr:uid="{18E0C1D7-DC50-4EAE-825C-31E3FC4E3705}"/>
    <hyperlink ref="G5" r:id="rId5" display="https://edisonintl.sharepoint.com/teams/Public/TM2/Shared%20Documents/Forms/AllItems.aspx?ga=1&amp;sortField=LinkFilename&amp;isAscending=false&amp;id=%2Fteams%2FPublic%2FTM2%2FShared%20Documents%2FPublic%2FRegulatory%2FFilings%2DAdvice%20Letters%2FApproved%2FElectric%2FELECTRIC%5F4929%2DE%2DA%2Epdf&amp;viewid=c9868ae1%2Df1cd%2D43b6%2Da712%2Dd734ff79e266&amp;parent=%2Fteams%2FPublic%2FTM2%2FShared%20Documents%2FPublic%2FRegulatory%2FFilings%2DAdvice%20Letters%2FApproved%2FElectric" xr:uid="{94787958-1E2D-40CB-882C-1004ADC3BD1B}"/>
    <hyperlink ref="H5" r:id="rId6" xr:uid="{0E5B6CB3-4B64-4C1B-9E55-DBEE5CCCE8B5}"/>
    <hyperlink ref="I5" r:id="rId7" xr:uid="{AACB82BD-E55A-480A-AE48-4116C8CCF0FC}"/>
    <hyperlink ref="J5" r:id="rId8" display="5041-E" xr:uid="{DDE5D1BD-27DC-44B3-B0AB-3C6355A228E8}"/>
    <hyperlink ref="K5" r:id="rId9" display="5041-E" xr:uid="{0B6954DE-E397-4D50-A9F6-B3D44E27A106}"/>
    <hyperlink ref="L5" r:id="rId10" xr:uid="{DB65A9F4-C96A-46CB-A0A7-693A5361EBF4}"/>
    <hyperlink ref="M5" r:id="rId11" display="XXXX-E" xr:uid="{FBFAA7A4-1189-4594-A9B5-4FA1F65F4B37}"/>
  </hyperlinks>
  <pageMargins left="0.7" right="0.7" top="0.75" bottom="0.75" header="0.3" footer="0.3"/>
  <pageSetup paperSize="5" scale="44" orientation="landscape" r:id="rId12"/>
  <headerFooter>
    <oddHeader>&amp;C&amp;KFF0000CONFIDENTIAL
The Attachment(s) Are Marked Confidential In Accordance With D. 16-08-024 and D. 17-09-023. Basis for Confidentiality In Accompanying Confidentiality Declaration.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BDCE-CE92-49CB-9E54-D12BFFADE964}">
  <sheetPr codeName="Sheet4">
    <pageSetUpPr fitToPage="1"/>
  </sheetPr>
  <dimension ref="A2:Z125"/>
  <sheetViews>
    <sheetView showGridLines="0" tabSelected="1" topLeftCell="A65" zoomScale="70" zoomScaleNormal="70" workbookViewId="0">
      <selection activeCell="B97" sqref="B97"/>
    </sheetView>
  </sheetViews>
  <sheetFormatPr defaultColWidth="9.140625" defaultRowHeight="15" x14ac:dyDescent="0.25"/>
  <cols>
    <col min="1" max="1" width="55.5703125" style="28" customWidth="1"/>
    <col min="2" max="2" width="45.85546875" style="28" customWidth="1"/>
    <col min="3" max="3" width="76.28515625" style="28" customWidth="1"/>
    <col min="4" max="4" width="14.5703125" style="28" customWidth="1"/>
    <col min="5" max="5" width="32.5703125" style="28" customWidth="1"/>
    <col min="6" max="10" width="15.42578125" style="28" customWidth="1"/>
    <col min="11" max="11" width="25.42578125" style="74" customWidth="1"/>
    <col min="12" max="16" width="15" style="28" customWidth="1"/>
    <col min="17" max="17" width="19.5703125" style="28" customWidth="1"/>
    <col min="18" max="18" width="14.5703125" style="28" customWidth="1"/>
    <col min="19" max="19" width="21" style="28" customWidth="1"/>
    <col min="20" max="20" width="15.5703125" style="28" customWidth="1"/>
    <col min="21" max="21" width="16.5703125" style="28" bestFit="1" customWidth="1"/>
    <col min="22" max="23" width="13.5703125" style="28" customWidth="1"/>
    <col min="24" max="24" width="15.42578125" style="28" customWidth="1"/>
    <col min="25" max="25" width="13.5703125" style="28" customWidth="1"/>
    <col min="26" max="27" width="13.5703125" style="28" bestFit="1" customWidth="1"/>
    <col min="28" max="28" width="9.140625" style="28"/>
    <col min="29" max="29" width="13.5703125" style="28" bestFit="1" customWidth="1"/>
    <col min="30" max="16384" width="9.140625" style="28"/>
  </cols>
  <sheetData>
    <row r="2" spans="1:26" x14ac:dyDescent="0.25">
      <c r="A2" s="32" t="s">
        <v>31</v>
      </c>
      <c r="B2" s="73"/>
    </row>
    <row r="3" spans="1:26" x14ac:dyDescent="0.25">
      <c r="A3" s="28" t="s">
        <v>32</v>
      </c>
      <c r="B3" s="73"/>
      <c r="C3" s="75"/>
    </row>
    <row r="4" spans="1:26" x14ac:dyDescent="0.25">
      <c r="B4" s="73"/>
      <c r="F4" s="76"/>
    </row>
    <row r="5" spans="1:26" x14ac:dyDescent="0.25">
      <c r="A5" s="77" t="s">
        <v>217</v>
      </c>
      <c r="B5" s="78">
        <f>'Authorized Rev Req'!M103</f>
        <v>17778076.647420049</v>
      </c>
      <c r="C5" s="28" t="s">
        <v>218</v>
      </c>
      <c r="E5" s="79"/>
    </row>
    <row r="6" spans="1:26" x14ac:dyDescent="0.25">
      <c r="A6" s="77" t="s">
        <v>219</v>
      </c>
      <c r="B6" s="80" t="str">
        <f>'Authorized Rev Req'!M4</f>
        <v>June 1, 2024</v>
      </c>
      <c r="F6" s="76"/>
    </row>
    <row r="7" spans="1:26" ht="32.25" customHeight="1" x14ac:dyDescent="0.25">
      <c r="A7" s="81" t="s">
        <v>220</v>
      </c>
      <c r="B7" s="82"/>
      <c r="C7" s="82"/>
      <c r="D7" s="82"/>
      <c r="E7" s="82"/>
      <c r="F7" s="83"/>
      <c r="G7" s="83"/>
      <c r="H7" s="83"/>
      <c r="I7" s="83"/>
      <c r="J7" s="83"/>
      <c r="K7" s="82"/>
      <c r="L7" s="84"/>
      <c r="M7" s="84"/>
      <c r="N7" s="84"/>
      <c r="O7" s="84"/>
      <c r="P7" s="84"/>
      <c r="Q7" s="84"/>
    </row>
    <row r="8" spans="1:26" ht="61.5" customHeight="1" x14ac:dyDescent="0.25">
      <c r="A8" s="85" t="s">
        <v>56</v>
      </c>
      <c r="B8" s="85" t="s">
        <v>221</v>
      </c>
      <c r="C8" s="86" t="s">
        <v>58</v>
      </c>
      <c r="D8" s="86" t="s">
        <v>222</v>
      </c>
      <c r="E8" s="86" t="s">
        <v>57</v>
      </c>
      <c r="F8" s="87">
        <v>2024</v>
      </c>
      <c r="G8" s="87">
        <v>2025</v>
      </c>
      <c r="H8" s="87">
        <v>2026</v>
      </c>
      <c r="I8" s="87">
        <v>2027</v>
      </c>
      <c r="J8" s="87">
        <v>2028</v>
      </c>
      <c r="K8" s="86" t="s">
        <v>223</v>
      </c>
      <c r="L8" s="88"/>
      <c r="M8" s="88"/>
      <c r="N8" s="88"/>
      <c r="O8" s="88"/>
      <c r="P8" s="88"/>
      <c r="S8" s="89" t="s">
        <v>224</v>
      </c>
    </row>
    <row r="9" spans="1:26" x14ac:dyDescent="0.25">
      <c r="A9" s="77" t="s">
        <v>60</v>
      </c>
      <c r="F9" s="77"/>
      <c r="G9" s="77"/>
      <c r="H9" s="77"/>
      <c r="I9" s="77"/>
      <c r="J9" s="77"/>
      <c r="T9" s="90">
        <v>2024</v>
      </c>
      <c r="U9" s="90">
        <v>2025</v>
      </c>
      <c r="V9" s="90">
        <v>2026</v>
      </c>
      <c r="W9" s="90">
        <v>2027</v>
      </c>
      <c r="X9" s="90">
        <v>2028</v>
      </c>
    </row>
    <row r="10" spans="1:26" ht="15" customHeight="1" x14ac:dyDescent="0.25">
      <c r="A10" s="30" t="s">
        <v>62</v>
      </c>
      <c r="C10" s="91" t="str">
        <f>VLOOKUP(A10,'Authorized Rev Req'!B$7:$O$101,14,FALSE)</f>
        <v>D.23-11-096, Advice 5120-E</v>
      </c>
      <c r="D10" s="92">
        <f>'Authorized Rev Req'!$M8</f>
        <v>766648.83474591305</v>
      </c>
      <c r="E10" s="93" t="s">
        <v>63</v>
      </c>
      <c r="F10" s="92">
        <f>'Authorized Rev Req'!$M8</f>
        <v>766648.83474591305</v>
      </c>
      <c r="G10" s="75">
        <f>F10</f>
        <v>766648.83474591305</v>
      </c>
      <c r="H10" s="75">
        <f t="shared" ref="H10:J10" si="0">G10</f>
        <v>766648.83474591305</v>
      </c>
      <c r="I10" s="75">
        <f t="shared" si="0"/>
        <v>766648.83474591305</v>
      </c>
      <c r="J10" s="75">
        <f t="shared" si="0"/>
        <v>766648.83474591305</v>
      </c>
      <c r="K10" s="28" t="s">
        <v>225</v>
      </c>
      <c r="L10" s="94"/>
      <c r="M10" s="92"/>
      <c r="N10" s="92"/>
      <c r="O10" s="92"/>
      <c r="P10" s="92"/>
      <c r="S10" s="28" t="s">
        <v>63</v>
      </c>
      <c r="T10" s="95">
        <f t="shared" ref="T10:X22" si="1">SUMIF($E$10:$E$75,$S10,F$10:F$75)</f>
        <v>6176873.1142399469</v>
      </c>
      <c r="U10" s="95">
        <f t="shared" si="1"/>
        <v>5487953.9577777684</v>
      </c>
      <c r="V10" s="95">
        <f t="shared" si="1"/>
        <v>5487953.9577777684</v>
      </c>
      <c r="W10" s="95">
        <f t="shared" si="1"/>
        <v>5487953.9577777684</v>
      </c>
      <c r="X10" s="95">
        <f t="shared" si="1"/>
        <v>5487953.9577777684</v>
      </c>
      <c r="Y10" s="96"/>
      <c r="Z10" s="96"/>
    </row>
    <row r="11" spans="1:26" ht="15" customHeight="1" x14ac:dyDescent="0.25">
      <c r="A11" s="30" t="s">
        <v>66</v>
      </c>
      <c r="C11" s="91" t="str">
        <f>VLOOKUP(A11,'Authorized Rev Req'!B$7:$O$101,14,FALSE)</f>
        <v>D.23-11-096, Advice 5120-E</v>
      </c>
      <c r="D11" s="92">
        <f>'Authorized Rev Req'!$M9</f>
        <v>62607.606140024051</v>
      </c>
      <c r="E11" s="93" t="s">
        <v>67</v>
      </c>
      <c r="F11" s="92">
        <f>'Authorized Rev Req'!$M9</f>
        <v>62607.606140024051</v>
      </c>
      <c r="G11" s="75">
        <f t="shared" ref="G11:J26" si="2">F11</f>
        <v>62607.606140024051</v>
      </c>
      <c r="H11" s="75">
        <f t="shared" si="2"/>
        <v>62607.606140024051</v>
      </c>
      <c r="I11" s="75">
        <f t="shared" si="2"/>
        <v>62607.606140024051</v>
      </c>
      <c r="J11" s="75">
        <f t="shared" si="2"/>
        <v>62607.606140024051</v>
      </c>
      <c r="K11" s="28" t="s">
        <v>225</v>
      </c>
      <c r="L11" s="94"/>
      <c r="M11" s="92"/>
      <c r="N11" s="92"/>
      <c r="O11" s="92"/>
      <c r="P11" s="92"/>
      <c r="S11" s="28" t="s">
        <v>67</v>
      </c>
      <c r="T11" s="94">
        <f t="shared" si="1"/>
        <v>688044.38863058237</v>
      </c>
      <c r="U11" s="92">
        <f t="shared" si="1"/>
        <v>465604.60614002403</v>
      </c>
      <c r="V11" s="92">
        <f t="shared" si="1"/>
        <v>465604.60614002403</v>
      </c>
      <c r="W11" s="92">
        <f t="shared" si="1"/>
        <v>465604.60614002403</v>
      </c>
      <c r="X11" s="92">
        <f t="shared" si="1"/>
        <v>465604.60614002403</v>
      </c>
      <c r="Y11" s="96"/>
      <c r="Z11" s="96"/>
    </row>
    <row r="12" spans="1:26" ht="15" customHeight="1" x14ac:dyDescent="0.25">
      <c r="A12" s="30" t="s">
        <v>68</v>
      </c>
      <c r="C12" s="91" t="str">
        <f>VLOOKUP(A12,'Authorized Rev Req'!B$7:$O$101,14,FALSE)</f>
        <v>D.23-11-096, Advice 5120-E</v>
      </c>
      <c r="D12" s="92">
        <f>'Authorized Rev Req'!$M10</f>
        <v>7752988.2460202966</v>
      </c>
      <c r="E12" s="93" t="s">
        <v>69</v>
      </c>
      <c r="F12" s="92">
        <f>'Authorized Rev Req'!$M10</f>
        <v>7752988.2460202966</v>
      </c>
      <c r="G12" s="75">
        <f t="shared" si="2"/>
        <v>7752988.2460202966</v>
      </c>
      <c r="H12" s="75">
        <f t="shared" si="2"/>
        <v>7752988.2460202966</v>
      </c>
      <c r="I12" s="75">
        <f t="shared" si="2"/>
        <v>7752988.2460202966</v>
      </c>
      <c r="J12" s="75">
        <f t="shared" si="2"/>
        <v>7752988.2460202966</v>
      </c>
      <c r="K12" s="28" t="s">
        <v>225</v>
      </c>
      <c r="L12" s="94"/>
      <c r="M12" s="92"/>
      <c r="N12" s="92"/>
      <c r="O12" s="92"/>
      <c r="P12" s="92"/>
      <c r="S12" s="28" t="s">
        <v>69</v>
      </c>
      <c r="T12" s="94">
        <f t="shared" si="1"/>
        <v>9743892.1768678334</v>
      </c>
      <c r="U12" s="92">
        <f t="shared" si="1"/>
        <v>8282061.1255442277</v>
      </c>
      <c r="V12" s="92">
        <f t="shared" si="1"/>
        <v>8029648.5459955055</v>
      </c>
      <c r="W12" s="92">
        <f t="shared" si="1"/>
        <v>8029648.5459955055</v>
      </c>
      <c r="X12" s="92">
        <f t="shared" si="1"/>
        <v>8029648.5459955055</v>
      </c>
      <c r="Y12" s="96"/>
      <c r="Z12" s="96"/>
    </row>
    <row r="13" spans="1:26" ht="15" customHeight="1" x14ac:dyDescent="0.25">
      <c r="A13" s="28" t="s">
        <v>74</v>
      </c>
      <c r="C13" s="91" t="str">
        <f>VLOOKUP(A13,'Authorized Rev Req'!B$7:$O$101,14,FALSE)</f>
        <v>D.15-10-037</v>
      </c>
      <c r="D13" s="92">
        <f>'Authorized Rev Req'!$M14</f>
        <v>-4485.8914764990359</v>
      </c>
      <c r="E13" s="93" t="s">
        <v>69</v>
      </c>
      <c r="F13" s="92">
        <f>'Authorized Rev Req'!$M14</f>
        <v>-4485.8914764990359</v>
      </c>
      <c r="G13" s="75">
        <f t="shared" si="2"/>
        <v>-4485.8914764990359</v>
      </c>
      <c r="H13" s="75">
        <f t="shared" si="2"/>
        <v>-4485.8914764990359</v>
      </c>
      <c r="I13" s="75">
        <f t="shared" si="2"/>
        <v>-4485.8914764990359</v>
      </c>
      <c r="J13" s="75">
        <f t="shared" si="2"/>
        <v>-4485.8914764990359</v>
      </c>
      <c r="K13" s="28" t="s">
        <v>225</v>
      </c>
      <c r="L13" s="94"/>
      <c r="M13" s="92"/>
      <c r="N13" s="92"/>
      <c r="O13" s="92"/>
      <c r="P13" s="92"/>
      <c r="S13" s="28" t="s">
        <v>90</v>
      </c>
      <c r="T13" s="94">
        <f t="shared" si="1"/>
        <v>-955105</v>
      </c>
      <c r="U13" s="92">
        <f t="shared" si="1"/>
        <v>-955105</v>
      </c>
      <c r="V13" s="92">
        <f t="shared" si="1"/>
        <v>-955105</v>
      </c>
      <c r="W13" s="92">
        <f t="shared" si="1"/>
        <v>-955105</v>
      </c>
      <c r="X13" s="92">
        <f t="shared" si="1"/>
        <v>-955105</v>
      </c>
      <c r="Y13" s="96"/>
      <c r="Z13" s="96"/>
    </row>
    <row r="14" spans="1:26" ht="15" customHeight="1" x14ac:dyDescent="0.25">
      <c r="A14" s="28" t="s">
        <v>78</v>
      </c>
      <c r="C14" s="91" t="str">
        <f>VLOOKUP(A14,'Authorized Rev Req'!B$7:$O$101,14,FALSE)</f>
        <v>D.21-08-036</v>
      </c>
      <c r="D14" s="92">
        <f>'Authorized Rev Req'!$M15</f>
        <v>-51916.650430410773</v>
      </c>
      <c r="E14" s="93" t="s">
        <v>69</v>
      </c>
      <c r="F14" s="92">
        <f>'Authorized Rev Req'!$M15</f>
        <v>-51916.650430410773</v>
      </c>
      <c r="G14" s="75"/>
      <c r="H14" s="75"/>
      <c r="I14" s="75"/>
      <c r="J14" s="75"/>
      <c r="K14" s="28" t="s">
        <v>225</v>
      </c>
      <c r="L14" s="94"/>
      <c r="M14" s="92"/>
      <c r="N14" s="92"/>
      <c r="O14" s="92"/>
      <c r="P14" s="92"/>
      <c r="S14" s="28" t="s">
        <v>94</v>
      </c>
      <c r="T14" s="94">
        <f t="shared" si="1"/>
        <v>2362.884396062841</v>
      </c>
      <c r="U14" s="92">
        <f t="shared" si="1"/>
        <v>2362.884396062841</v>
      </c>
      <c r="V14" s="92">
        <f t="shared" si="1"/>
        <v>2362.884396062841</v>
      </c>
      <c r="W14" s="92">
        <f t="shared" si="1"/>
        <v>2362.884396062841</v>
      </c>
      <c r="X14" s="92">
        <f t="shared" si="1"/>
        <v>2362.884396062841</v>
      </c>
      <c r="Y14" s="96"/>
      <c r="Z14" s="96"/>
    </row>
    <row r="15" spans="1:26" ht="15" customHeight="1" x14ac:dyDescent="0.25">
      <c r="A15" s="51" t="s">
        <v>82</v>
      </c>
      <c r="C15" s="91" t="str">
        <f>VLOOKUP(A15,'Authorized Rev Req'!B$7:$O$101,14,FALSE)</f>
        <v>Advice 4764-E</v>
      </c>
      <c r="D15" s="92">
        <f>'Authorized Rev Req'!$M18</f>
        <v>19974.103589806855</v>
      </c>
      <c r="E15" s="28" t="s">
        <v>63</v>
      </c>
      <c r="F15" s="92">
        <f>'Authorized Rev Req'!$M18</f>
        <v>19974.103589806855</v>
      </c>
      <c r="G15" s="75"/>
      <c r="H15" s="75"/>
      <c r="I15" s="75"/>
      <c r="J15" s="75"/>
      <c r="K15" s="74" t="s">
        <v>226</v>
      </c>
      <c r="L15" s="94"/>
      <c r="M15" s="92"/>
      <c r="N15" s="92"/>
      <c r="O15" s="92"/>
      <c r="P15" s="92"/>
      <c r="S15" s="28" t="s">
        <v>91</v>
      </c>
      <c r="T15" s="94">
        <f t="shared" si="1"/>
        <v>6885</v>
      </c>
      <c r="U15" s="92">
        <f t="shared" si="1"/>
        <v>4958</v>
      </c>
      <c r="V15" s="92">
        <f t="shared" si="1"/>
        <v>4958</v>
      </c>
      <c r="W15" s="92">
        <f t="shared" si="1"/>
        <v>4958</v>
      </c>
      <c r="X15" s="92">
        <f t="shared" si="1"/>
        <v>4958</v>
      </c>
      <c r="Y15" s="96"/>
      <c r="Z15" s="96"/>
    </row>
    <row r="16" spans="1:26" ht="15" customHeight="1" x14ac:dyDescent="0.25">
      <c r="A16" s="51" t="s">
        <v>82</v>
      </c>
      <c r="C16" s="91" t="str">
        <f>VLOOKUP(A16,'Authorized Rev Req'!B$7:$O$101,14,FALSE)</f>
        <v>Advice 4764-E</v>
      </c>
      <c r="D16" s="92">
        <f>'Authorized Rev Req'!$M19</f>
        <v>129422.39223046113</v>
      </c>
      <c r="E16" s="28" t="s">
        <v>69</v>
      </c>
      <c r="F16" s="92">
        <f>'Authorized Rev Req'!$M19</f>
        <v>129422.39223046113</v>
      </c>
      <c r="G16" s="75"/>
      <c r="H16" s="75"/>
      <c r="I16" s="75"/>
      <c r="J16" s="75"/>
      <c r="K16" s="74" t="s">
        <v>226</v>
      </c>
      <c r="L16" s="94"/>
      <c r="M16" s="92"/>
      <c r="N16" s="92"/>
      <c r="O16" s="92"/>
      <c r="P16" s="92"/>
      <c r="S16" s="28" t="s">
        <v>92</v>
      </c>
      <c r="T16" s="94">
        <f t="shared" si="1"/>
        <v>688372.60308972641</v>
      </c>
      <c r="U16" s="92">
        <f t="shared" si="1"/>
        <v>748935.02072962327</v>
      </c>
      <c r="V16" s="92">
        <f t="shared" si="1"/>
        <v>736998.05472962325</v>
      </c>
      <c r="W16" s="92">
        <f t="shared" si="1"/>
        <v>735898.05472962325</v>
      </c>
      <c r="X16" s="92">
        <f t="shared" si="1"/>
        <v>735898.05472962325</v>
      </c>
      <c r="Y16" s="96"/>
      <c r="Z16" s="96"/>
    </row>
    <row r="17" spans="1:26" ht="15" customHeight="1" x14ac:dyDescent="0.25">
      <c r="A17" s="28" t="s">
        <v>81</v>
      </c>
      <c r="C17" s="91" t="str">
        <f>VLOOKUP(A17,'Authorized Rev Req'!B$7:$O$101,14,FALSE)</f>
        <v>D.21-08-036</v>
      </c>
      <c r="D17" s="92">
        <f>'Authorized Rev Req'!$M20</f>
        <v>-12071.660011385939</v>
      </c>
      <c r="E17" s="93" t="s">
        <v>63</v>
      </c>
      <c r="F17" s="92">
        <f>'Authorized Rev Req'!$M20</f>
        <v>-12071.660011385939</v>
      </c>
      <c r="G17" s="75"/>
      <c r="H17" s="75"/>
      <c r="I17" s="75"/>
      <c r="J17" s="75"/>
      <c r="K17" s="28" t="s">
        <v>225</v>
      </c>
      <c r="L17" s="94"/>
      <c r="M17" s="92"/>
      <c r="N17" s="92"/>
      <c r="O17" s="92"/>
      <c r="P17" s="92"/>
      <c r="S17" s="28" t="s">
        <v>227</v>
      </c>
      <c r="T17" s="94">
        <f t="shared" si="1"/>
        <v>0</v>
      </c>
      <c r="U17" s="94">
        <f t="shared" si="1"/>
        <v>0</v>
      </c>
      <c r="V17" s="94">
        <f t="shared" si="1"/>
        <v>0</v>
      </c>
      <c r="W17" s="94">
        <f t="shared" si="1"/>
        <v>0</v>
      </c>
      <c r="X17" s="94">
        <f t="shared" si="1"/>
        <v>0</v>
      </c>
      <c r="Y17" s="96"/>
      <c r="Z17" s="96"/>
    </row>
    <row r="18" spans="1:26" ht="15" customHeight="1" x14ac:dyDescent="0.25">
      <c r="A18" s="28" t="s">
        <v>81</v>
      </c>
      <c r="C18" s="91" t="str">
        <f>VLOOKUP(A18,'Authorized Rev Req'!B$7:$O$101,14,FALSE)</f>
        <v>D.21-08-036</v>
      </c>
      <c r="D18" s="92">
        <f>'Authorized Rev Req'!$M21</f>
        <v>-78219.429064886717</v>
      </c>
      <c r="E18" s="93" t="s">
        <v>69</v>
      </c>
      <c r="F18" s="92">
        <f>'Authorized Rev Req'!$M21</f>
        <v>-78219.429064886717</v>
      </c>
      <c r="G18" s="75"/>
      <c r="H18" s="75"/>
      <c r="I18" s="75"/>
      <c r="J18" s="75"/>
      <c r="K18" s="28" t="s">
        <v>225</v>
      </c>
      <c r="L18" s="94"/>
      <c r="M18" s="92"/>
      <c r="N18" s="92"/>
      <c r="O18" s="92"/>
      <c r="P18" s="92"/>
      <c r="S18" s="28" t="s">
        <v>194</v>
      </c>
      <c r="T18" s="94">
        <f t="shared" si="1"/>
        <v>408912</v>
      </c>
      <c r="U18" s="92">
        <f t="shared" si="1"/>
        <v>408912</v>
      </c>
      <c r="V18" s="92">
        <f t="shared" si="1"/>
        <v>408912</v>
      </c>
      <c r="W18" s="92">
        <f t="shared" si="1"/>
        <v>408912</v>
      </c>
      <c r="X18" s="92">
        <f t="shared" si="1"/>
        <v>408912</v>
      </c>
      <c r="Y18" s="96"/>
      <c r="Z18" s="96"/>
    </row>
    <row r="19" spans="1:26" ht="15" customHeight="1" x14ac:dyDescent="0.25">
      <c r="A19" s="28" t="s">
        <v>228</v>
      </c>
      <c r="C19" s="91" t="str">
        <f>VLOOKUP("ERRA Forecast",'Authorized Rev Req'!B$7:O123,14,FALSE)</f>
        <v>D.23-11-094</v>
      </c>
      <c r="D19" s="92">
        <f>'Authorized Rev Req'!$M22</f>
        <v>4703703</v>
      </c>
      <c r="E19" s="93" t="s">
        <v>63</v>
      </c>
      <c r="F19" s="92">
        <f>'Authorized Rev Req'!$M22</f>
        <v>4703703</v>
      </c>
      <c r="G19" s="75">
        <f t="shared" si="2"/>
        <v>4703703</v>
      </c>
      <c r="H19" s="75">
        <f t="shared" si="2"/>
        <v>4703703</v>
      </c>
      <c r="I19" s="75">
        <f t="shared" si="2"/>
        <v>4703703</v>
      </c>
      <c r="J19" s="75">
        <f t="shared" si="2"/>
        <v>4703703</v>
      </c>
      <c r="K19" s="28" t="s">
        <v>225</v>
      </c>
      <c r="L19" s="94"/>
      <c r="M19" s="92"/>
      <c r="N19" s="92"/>
      <c r="O19" s="92"/>
      <c r="P19" s="92"/>
      <c r="S19" s="97" t="s">
        <v>201</v>
      </c>
      <c r="T19" s="94">
        <f t="shared" si="1"/>
        <v>1124500.46</v>
      </c>
      <c r="U19" s="92">
        <f t="shared" si="1"/>
        <v>1124500.46</v>
      </c>
      <c r="V19" s="92">
        <f t="shared" si="1"/>
        <v>1124500.46</v>
      </c>
      <c r="W19" s="92">
        <f t="shared" si="1"/>
        <v>1124500.46</v>
      </c>
      <c r="X19" s="92">
        <f t="shared" si="1"/>
        <v>1124500.46</v>
      </c>
      <c r="Y19" s="96"/>
      <c r="Z19" s="96"/>
    </row>
    <row r="20" spans="1:26" ht="15" customHeight="1" x14ac:dyDescent="0.25">
      <c r="A20" s="28" t="s">
        <v>228</v>
      </c>
      <c r="C20" s="91" t="str">
        <f>VLOOKUP("ERRA Forecast",'Authorized Rev Req'!B$7:O124,14,FALSE)</f>
        <v>D.23-11-094</v>
      </c>
      <c r="D20" s="92">
        <f>'Authorized Rev Req'!$M23</f>
        <v>402997</v>
      </c>
      <c r="E20" s="93" t="s">
        <v>67</v>
      </c>
      <c r="F20" s="92">
        <f>'Authorized Rev Req'!$M23</f>
        <v>402997</v>
      </c>
      <c r="G20" s="75">
        <f t="shared" si="2"/>
        <v>402997</v>
      </c>
      <c r="H20" s="75">
        <f t="shared" si="2"/>
        <v>402997</v>
      </c>
      <c r="I20" s="75">
        <f t="shared" si="2"/>
        <v>402997</v>
      </c>
      <c r="J20" s="75">
        <f t="shared" si="2"/>
        <v>402997</v>
      </c>
      <c r="K20" s="28" t="s">
        <v>225</v>
      </c>
      <c r="L20" s="94"/>
      <c r="M20" s="92"/>
      <c r="N20" s="92"/>
      <c r="O20" s="92"/>
      <c r="P20" s="92"/>
      <c r="S20" s="28" t="s">
        <v>205</v>
      </c>
      <c r="T20" s="94">
        <f t="shared" si="1"/>
        <v>-8407</v>
      </c>
      <c r="U20" s="92">
        <f t="shared" si="1"/>
        <v>-8407</v>
      </c>
      <c r="V20" s="92">
        <f t="shared" si="1"/>
        <v>-8407</v>
      </c>
      <c r="W20" s="92">
        <f t="shared" si="1"/>
        <v>-8407</v>
      </c>
      <c r="X20" s="92">
        <f t="shared" si="1"/>
        <v>-8407</v>
      </c>
      <c r="Y20" s="96"/>
      <c r="Z20" s="96"/>
    </row>
    <row r="21" spans="1:26" ht="15" customHeight="1" x14ac:dyDescent="0.25">
      <c r="A21" s="28" t="s">
        <v>229</v>
      </c>
      <c r="C21" s="91" t="str">
        <f>VLOOKUP("ERRA Forecast",'Authorized Rev Req'!B$7:O125,14,FALSE)</f>
        <v>D.23-11-094</v>
      </c>
      <c r="D21" s="92">
        <f>'Authorized Rev Req'!$M24</f>
        <v>222439.78249055831</v>
      </c>
      <c r="E21" s="93" t="s">
        <v>67</v>
      </c>
      <c r="F21" s="92">
        <f>'Authorized Rev Req'!$M24</f>
        <v>222439.78249055831</v>
      </c>
      <c r="G21" s="75"/>
      <c r="H21" s="75"/>
      <c r="I21" s="75"/>
      <c r="J21" s="75"/>
      <c r="K21" s="28" t="s">
        <v>225</v>
      </c>
      <c r="L21" s="94"/>
      <c r="M21" s="92"/>
      <c r="N21" s="92"/>
      <c r="O21" s="92"/>
      <c r="P21" s="92"/>
      <c r="S21" s="28" t="s">
        <v>144</v>
      </c>
      <c r="T21" s="75">
        <f t="shared" si="1"/>
        <v>106244.28</v>
      </c>
      <c r="U21" s="75">
        <f t="shared" si="1"/>
        <v>106244.28</v>
      </c>
      <c r="V21" s="75">
        <f t="shared" si="1"/>
        <v>106244.28</v>
      </c>
      <c r="W21" s="75">
        <f t="shared" si="1"/>
        <v>106244.28</v>
      </c>
      <c r="X21" s="75">
        <f t="shared" si="1"/>
        <v>106244.28</v>
      </c>
      <c r="Y21" s="96"/>
      <c r="Z21" s="96"/>
    </row>
    <row r="22" spans="1:26" ht="15" customHeight="1" x14ac:dyDescent="0.25">
      <c r="A22" s="28" t="s">
        <v>230</v>
      </c>
      <c r="C22" s="91" t="str">
        <f>VLOOKUP("ERRA Forecast",'Authorized Rev Req'!B$7:O126,14,FALSE)</f>
        <v>D.23-11-094</v>
      </c>
      <c r="D22" s="92">
        <f>'Authorized Rev Req'!$M25</f>
        <v>-955105</v>
      </c>
      <c r="E22" s="93" t="s">
        <v>90</v>
      </c>
      <c r="F22" s="92">
        <f>'Authorized Rev Req'!$M25</f>
        <v>-955105</v>
      </c>
      <c r="G22" s="75">
        <f t="shared" si="2"/>
        <v>-955105</v>
      </c>
      <c r="H22" s="75">
        <f t="shared" si="2"/>
        <v>-955105</v>
      </c>
      <c r="I22" s="75">
        <f t="shared" si="2"/>
        <v>-955105</v>
      </c>
      <c r="J22" s="75">
        <f t="shared" si="2"/>
        <v>-955105</v>
      </c>
      <c r="K22" s="28" t="s">
        <v>225</v>
      </c>
      <c r="L22" s="94"/>
      <c r="M22" s="92"/>
      <c r="N22" s="92"/>
      <c r="O22" s="92"/>
      <c r="P22" s="92"/>
      <c r="S22" s="28" t="s">
        <v>214</v>
      </c>
      <c r="T22" s="98">
        <f t="shared" si="1"/>
        <v>80194.531436816702</v>
      </c>
      <c r="U22" s="98">
        <f t="shared" si="1"/>
        <v>80194.531436816702</v>
      </c>
      <c r="V22" s="98">
        <f t="shared" si="1"/>
        <v>80194.531436816702</v>
      </c>
      <c r="W22" s="98">
        <f t="shared" si="1"/>
        <v>80194.531436816702</v>
      </c>
      <c r="X22" s="98">
        <f t="shared" si="1"/>
        <v>80194.531436816702</v>
      </c>
      <c r="Z22" s="96"/>
    </row>
    <row r="23" spans="1:26" ht="15" customHeight="1" x14ac:dyDescent="0.25">
      <c r="A23" s="28" t="s">
        <v>230</v>
      </c>
      <c r="C23" s="91" t="str">
        <f>VLOOKUP("ERRA Forecast",'Authorized Rev Req'!B$7:O127,14,FALSE)</f>
        <v>D.23-11-094</v>
      </c>
      <c r="D23" s="92">
        <f>'Authorized Rev Req'!$M26</f>
        <v>4958</v>
      </c>
      <c r="E23" s="93" t="s">
        <v>91</v>
      </c>
      <c r="F23" s="92">
        <f>'Authorized Rev Req'!$M26</f>
        <v>4958</v>
      </c>
      <c r="G23" s="75">
        <f t="shared" si="2"/>
        <v>4958</v>
      </c>
      <c r="H23" s="75">
        <f t="shared" si="2"/>
        <v>4958</v>
      </c>
      <c r="I23" s="75">
        <f t="shared" si="2"/>
        <v>4958</v>
      </c>
      <c r="J23" s="75">
        <f t="shared" si="2"/>
        <v>4958</v>
      </c>
      <c r="K23" s="28" t="s">
        <v>225</v>
      </c>
      <c r="L23" s="94"/>
      <c r="M23" s="94"/>
      <c r="N23" s="94"/>
      <c r="O23" s="94"/>
      <c r="P23" s="94"/>
      <c r="Q23" s="94"/>
      <c r="S23" s="77"/>
      <c r="T23" s="52">
        <f>SUM(T10:T22)</f>
        <v>18062769.438660968</v>
      </c>
      <c r="U23" s="52">
        <f t="shared" ref="U23:X23" si="3">SUM(U10:U22)</f>
        <v>15748214.866024522</v>
      </c>
      <c r="V23" s="52">
        <f t="shared" si="3"/>
        <v>15483865.3204758</v>
      </c>
      <c r="W23" s="52">
        <f t="shared" si="3"/>
        <v>15482765.3204758</v>
      </c>
      <c r="X23" s="52">
        <f t="shared" si="3"/>
        <v>15482765.3204758</v>
      </c>
      <c r="Y23" s="76"/>
    </row>
    <row r="24" spans="1:26" ht="15" customHeight="1" x14ac:dyDescent="0.25">
      <c r="A24" s="28" t="s">
        <v>230</v>
      </c>
      <c r="C24" s="91" t="str">
        <f>VLOOKUP("ERRA Forecast",'Authorized Rev Req'!B$7:O128,14,FALSE)</f>
        <v>D.23-11-094</v>
      </c>
      <c r="D24" s="92">
        <f>'Authorized Rev Req'!$M27</f>
        <v>-3582</v>
      </c>
      <c r="E24" s="93" t="s">
        <v>69</v>
      </c>
      <c r="F24" s="92">
        <f>'Authorized Rev Req'!$M27</f>
        <v>-3582</v>
      </c>
      <c r="G24" s="75">
        <f t="shared" si="2"/>
        <v>-3582</v>
      </c>
      <c r="H24" s="75">
        <f t="shared" si="2"/>
        <v>-3582</v>
      </c>
      <c r="I24" s="75">
        <f t="shared" si="2"/>
        <v>-3582</v>
      </c>
      <c r="J24" s="75">
        <f t="shared" si="2"/>
        <v>-3582</v>
      </c>
      <c r="K24" s="28" t="s">
        <v>225</v>
      </c>
      <c r="L24" s="94"/>
      <c r="M24" s="94"/>
      <c r="N24" s="94"/>
      <c r="O24" s="94"/>
      <c r="P24" s="94"/>
      <c r="Q24" s="94"/>
      <c r="S24" s="28" t="s">
        <v>231</v>
      </c>
      <c r="T24" s="76" t="b">
        <f>T23=F75</f>
        <v>1</v>
      </c>
      <c r="U24" s="76" t="b">
        <f>U23=G75</f>
        <v>1</v>
      </c>
      <c r="V24" s="76" t="b">
        <f>V23=H75</f>
        <v>1</v>
      </c>
      <c r="W24" s="76" t="b">
        <f>W23=I75</f>
        <v>1</v>
      </c>
      <c r="X24" s="76" t="b">
        <f>X23=J75</f>
        <v>1</v>
      </c>
    </row>
    <row r="25" spans="1:26" ht="15" customHeight="1" x14ac:dyDescent="0.25">
      <c r="A25" s="28" t="s">
        <v>230</v>
      </c>
      <c r="C25" s="91" t="str">
        <f>VLOOKUP("ERRA Forecast",'Authorized Rev Req'!B$7:O129,14,FALSE)</f>
        <v>D.23-11-094</v>
      </c>
      <c r="D25" s="92">
        <f>'Authorized Rev Req'!$M28</f>
        <v>6584.5460872713084</v>
      </c>
      <c r="E25" s="93" t="s">
        <v>92</v>
      </c>
      <c r="F25" s="92">
        <f>'Authorized Rev Req'!$M28</f>
        <v>6584.5460872713084</v>
      </c>
      <c r="G25" s="75">
        <f t="shared" si="2"/>
        <v>6584.5460872713084</v>
      </c>
      <c r="H25" s="75">
        <f t="shared" si="2"/>
        <v>6584.5460872713084</v>
      </c>
      <c r="I25" s="75">
        <f t="shared" si="2"/>
        <v>6584.5460872713084</v>
      </c>
      <c r="J25" s="75">
        <f t="shared" si="2"/>
        <v>6584.5460872713084</v>
      </c>
      <c r="K25" s="28" t="s">
        <v>225</v>
      </c>
      <c r="L25" s="94"/>
      <c r="M25" s="94"/>
      <c r="N25" s="94"/>
      <c r="O25" s="94"/>
      <c r="P25" s="94"/>
      <c r="Q25" s="94"/>
      <c r="T25" s="99">
        <f>T23-F75</f>
        <v>0</v>
      </c>
    </row>
    <row r="26" spans="1:26" ht="15" customHeight="1" x14ac:dyDescent="0.25">
      <c r="A26" s="28" t="s">
        <v>230</v>
      </c>
      <c r="C26" s="91" t="str">
        <f>VLOOKUP("ERRA Forecast",'Authorized Rev Req'!B$7:O130,14,FALSE)</f>
        <v>D.23-11-094</v>
      </c>
      <c r="D26" s="92">
        <f>'Authorized Rev Req'!$M29</f>
        <v>2362.884396062841</v>
      </c>
      <c r="E26" s="93" t="s">
        <v>94</v>
      </c>
      <c r="F26" s="92">
        <f>'Authorized Rev Req'!$M29</f>
        <v>2362.884396062841</v>
      </c>
      <c r="G26" s="75">
        <f t="shared" si="2"/>
        <v>2362.884396062841</v>
      </c>
      <c r="H26" s="75">
        <f t="shared" si="2"/>
        <v>2362.884396062841</v>
      </c>
      <c r="I26" s="75">
        <f t="shared" si="2"/>
        <v>2362.884396062841</v>
      </c>
      <c r="J26" s="75">
        <f t="shared" si="2"/>
        <v>2362.884396062841</v>
      </c>
      <c r="K26" s="28" t="s">
        <v>225</v>
      </c>
      <c r="L26" s="94"/>
      <c r="M26" s="94"/>
      <c r="N26" s="94"/>
      <c r="O26" s="94"/>
      <c r="P26" s="94"/>
      <c r="Q26" s="94"/>
    </row>
    <row r="27" spans="1:26" ht="15" customHeight="1" x14ac:dyDescent="0.25">
      <c r="A27" s="28" t="s">
        <v>229</v>
      </c>
      <c r="C27" s="91" t="str">
        <f>VLOOKUP("ERRA Forecast",'Authorized Rev Req'!B$7:O131,14,FALSE)</f>
        <v>D.23-11-094</v>
      </c>
      <c r="D27" s="92">
        <f>'Authorized Rev Req'!$M30</f>
        <v>8772.9520004042643</v>
      </c>
      <c r="E27" s="93" t="s">
        <v>92</v>
      </c>
      <c r="F27" s="92">
        <f>'Authorized Rev Req'!$M30</f>
        <v>8772.9520004042643</v>
      </c>
      <c r="G27" s="75">
        <f t="shared" ref="G27:J29" si="4">F27</f>
        <v>8772.9520004042643</v>
      </c>
      <c r="H27" s="75">
        <f t="shared" si="4"/>
        <v>8772.9520004042643</v>
      </c>
      <c r="I27" s="75">
        <f t="shared" si="4"/>
        <v>8772.9520004042643</v>
      </c>
      <c r="J27" s="75">
        <f t="shared" si="4"/>
        <v>8772.9520004042643</v>
      </c>
      <c r="K27" s="28" t="s">
        <v>225</v>
      </c>
      <c r="L27" s="94"/>
      <c r="M27" s="94"/>
      <c r="N27" s="94"/>
      <c r="O27" s="94"/>
      <c r="P27" s="94"/>
      <c r="Q27" s="94"/>
    </row>
    <row r="28" spans="1:26" ht="15" customHeight="1" x14ac:dyDescent="0.25">
      <c r="A28" s="28" t="s">
        <v>232</v>
      </c>
      <c r="C28" s="91" t="str">
        <f>VLOOKUP("ERRA Forecast",'Authorized Rev Req'!B$7:O132,14,FALSE)</f>
        <v>D.23-11-094</v>
      </c>
      <c r="D28" s="92">
        <f>'Authorized Rev Req'!$M31</f>
        <v>676260.15705896821</v>
      </c>
      <c r="E28" s="28" t="s">
        <v>63</v>
      </c>
      <c r="F28" s="92">
        <f>'Authorized Rev Req'!$M31</f>
        <v>676260.15705896821</v>
      </c>
      <c r="G28" s="75"/>
      <c r="H28" s="75"/>
      <c r="I28" s="75"/>
      <c r="J28" s="75"/>
      <c r="K28" s="28" t="s">
        <v>225</v>
      </c>
      <c r="L28" s="94"/>
      <c r="M28" s="94"/>
      <c r="N28" s="94"/>
      <c r="O28" s="94"/>
      <c r="P28" s="94"/>
      <c r="Q28" s="94"/>
    </row>
    <row r="29" spans="1:26" ht="15" customHeight="1" x14ac:dyDescent="0.25">
      <c r="A29" s="28" t="s">
        <v>100</v>
      </c>
      <c r="C29" s="91" t="str">
        <f>VLOOKUP(A29,'Authorized Rev Req'!B$7:$O$101,14,FALSE)</f>
        <v>D.23-11-094</v>
      </c>
      <c r="D29" s="92">
        <f>'Authorized Rev Req'!$M33</f>
        <v>2572.4539127286921</v>
      </c>
      <c r="E29" s="93" t="s">
        <v>92</v>
      </c>
      <c r="F29" s="92">
        <f>'Authorized Rev Req'!$M33</f>
        <v>2572.4539127286921</v>
      </c>
      <c r="G29" s="75">
        <f t="shared" si="4"/>
        <v>2572.4539127286921</v>
      </c>
      <c r="H29" s="75">
        <f t="shared" si="4"/>
        <v>2572.4539127286921</v>
      </c>
      <c r="I29" s="75">
        <f t="shared" si="4"/>
        <v>2572.4539127286921</v>
      </c>
      <c r="J29" s="75">
        <f t="shared" si="4"/>
        <v>2572.4539127286921</v>
      </c>
      <c r="K29" s="28" t="s">
        <v>225</v>
      </c>
      <c r="L29" s="94"/>
      <c r="M29" s="94"/>
      <c r="N29" s="94"/>
      <c r="O29" s="94"/>
      <c r="P29" s="94"/>
      <c r="Q29" s="94"/>
    </row>
    <row r="30" spans="1:26" ht="15" customHeight="1" x14ac:dyDescent="0.25">
      <c r="A30" s="28" t="s">
        <v>105</v>
      </c>
      <c r="C30" s="91" t="str">
        <f>VLOOKUP(A30,'Authorized Rev Req'!B$7:$O$101,14,FALSE)</f>
        <v>D.15-10-037</v>
      </c>
      <c r="D30" s="92">
        <f>'Authorized Rev Req'!$M38</f>
        <v>4756.555824788984</v>
      </c>
      <c r="E30" s="28" t="s">
        <v>63</v>
      </c>
      <c r="F30" s="92">
        <f>'Authorized Rev Req'!$M38</f>
        <v>4756.555824788984</v>
      </c>
      <c r="G30" s="75"/>
      <c r="H30" s="75"/>
      <c r="I30" s="75"/>
      <c r="J30" s="75"/>
      <c r="K30" s="28" t="s">
        <v>225</v>
      </c>
      <c r="L30" s="94"/>
      <c r="M30" s="94"/>
      <c r="N30" s="94"/>
      <c r="O30" s="94"/>
      <c r="P30" s="94"/>
      <c r="Q30" s="94"/>
    </row>
    <row r="31" spans="1:26" ht="15" customHeight="1" x14ac:dyDescent="0.25">
      <c r="A31" s="28" t="s">
        <v>105</v>
      </c>
      <c r="C31" s="91" t="str">
        <f>VLOOKUP(A31,'Authorized Rev Req'!B$7:$O$101,14,FALSE)</f>
        <v>D.15-10-037</v>
      </c>
      <c r="D31" s="92">
        <f>'Authorized Rev Req'!$M39</f>
        <v>695357.18504806422</v>
      </c>
      <c r="E31" s="28" t="s">
        <v>69</v>
      </c>
      <c r="F31" s="92">
        <f>'Authorized Rev Req'!$M39</f>
        <v>695357.18504806422</v>
      </c>
      <c r="G31" s="75"/>
      <c r="H31" s="75"/>
      <c r="I31" s="75"/>
      <c r="J31" s="75"/>
      <c r="K31" s="28" t="s">
        <v>225</v>
      </c>
      <c r="L31" s="94"/>
      <c r="M31" s="94"/>
      <c r="N31" s="94"/>
      <c r="O31" s="94"/>
      <c r="P31" s="94"/>
      <c r="Q31" s="94"/>
    </row>
    <row r="32" spans="1:26" ht="15" customHeight="1" x14ac:dyDescent="0.25">
      <c r="A32" s="28" t="s">
        <v>106</v>
      </c>
      <c r="C32" s="91" t="str">
        <f>VLOOKUP(A32,'Authorized Rev Req'!B$7:$O$101,14,FALSE)</f>
        <v>D.15-10-037</v>
      </c>
      <c r="D32" s="92">
        <f>'Authorized Rev Req'!$M40</f>
        <v>1927</v>
      </c>
      <c r="E32" s="93" t="s">
        <v>91</v>
      </c>
      <c r="F32" s="92">
        <f>'Authorized Rev Req'!$M40</f>
        <v>1927</v>
      </c>
      <c r="G32" s="75"/>
      <c r="H32" s="75"/>
      <c r="I32" s="75"/>
      <c r="J32" s="75"/>
      <c r="K32" s="28" t="s">
        <v>225</v>
      </c>
      <c r="L32" s="94"/>
      <c r="M32" s="94"/>
      <c r="N32" s="94"/>
      <c r="O32" s="94"/>
      <c r="P32" s="94"/>
      <c r="Q32" s="94"/>
    </row>
    <row r="33" spans="1:17" ht="15" customHeight="1" x14ac:dyDescent="0.25">
      <c r="A33" s="28" t="s">
        <v>108</v>
      </c>
      <c r="C33" s="91" t="str">
        <f>VLOOKUP(A33,'Authorized Rev Req'!B$7:$O$101,14,FALSE)</f>
        <v>D.15-10-037</v>
      </c>
      <c r="D33" s="92">
        <f>'Authorized Rev Req'!$M41</f>
        <v>55214.930722502482</v>
      </c>
      <c r="E33" s="93" t="s">
        <v>92</v>
      </c>
      <c r="F33" s="92">
        <f>'Authorized Rev Req'!$M41</f>
        <v>55214.930722502482</v>
      </c>
      <c r="G33" s="75"/>
      <c r="H33" s="75"/>
      <c r="I33" s="75"/>
      <c r="J33" s="75"/>
      <c r="K33" s="28" t="s">
        <v>225</v>
      </c>
      <c r="L33" s="94"/>
      <c r="M33" s="94"/>
      <c r="N33" s="94"/>
      <c r="O33" s="94"/>
      <c r="P33" s="94"/>
      <c r="Q33" s="94"/>
    </row>
    <row r="34" spans="1:17" ht="15" customHeight="1" x14ac:dyDescent="0.25">
      <c r="A34" s="28" t="s">
        <v>109</v>
      </c>
      <c r="C34" s="91" t="str">
        <f>VLOOKUP(A34,'Authorized Rev Req'!B$7:$O$101,14,FALSE)</f>
        <v>D.15-10-037</v>
      </c>
      <c r="D34" s="92">
        <f>'Authorized Rev Req'!$M42</f>
        <v>57989.277856698558</v>
      </c>
      <c r="E34" s="93" t="s">
        <v>92</v>
      </c>
      <c r="F34" s="92">
        <f>'Authorized Rev Req'!$M42</f>
        <v>57989.277856698558</v>
      </c>
      <c r="G34" s="75"/>
      <c r="H34" s="75"/>
      <c r="I34" s="75"/>
      <c r="J34" s="75"/>
      <c r="K34" s="28" t="s">
        <v>225</v>
      </c>
      <c r="L34" s="94"/>
      <c r="M34" s="94"/>
      <c r="N34" s="94"/>
      <c r="O34" s="94"/>
      <c r="P34" s="94"/>
      <c r="Q34" s="52"/>
    </row>
    <row r="35" spans="1:17" ht="15" customHeight="1" x14ac:dyDescent="0.25">
      <c r="A35" s="28" t="s">
        <v>113</v>
      </c>
      <c r="C35" s="91" t="str">
        <f>VLOOKUP(A35,'Authorized Rev Req'!B$7:$O$101,14,FALSE)</f>
        <v>Advice 5120-E; Advice 5142-E</v>
      </c>
      <c r="D35" s="92">
        <f>'Authorized Rev Req'!$M47</f>
        <v>17591</v>
      </c>
      <c r="E35" s="97" t="s">
        <v>63</v>
      </c>
      <c r="F35" s="92">
        <f>'Authorized Rev Req'!$M47</f>
        <v>17591</v>
      </c>
      <c r="G35" s="52">
        <f>F35</f>
        <v>17591</v>
      </c>
      <c r="H35" s="52">
        <f t="shared" ref="H35:J36" si="5">G35</f>
        <v>17591</v>
      </c>
      <c r="I35" s="52">
        <f t="shared" si="5"/>
        <v>17591</v>
      </c>
      <c r="J35" s="52">
        <f t="shared" si="5"/>
        <v>17591</v>
      </c>
      <c r="K35" s="28" t="s">
        <v>226</v>
      </c>
      <c r="L35" s="52"/>
      <c r="M35" s="52"/>
      <c r="N35" s="52"/>
      <c r="O35" s="52"/>
      <c r="P35" s="52"/>
      <c r="Q35" s="52"/>
    </row>
    <row r="36" spans="1:17" ht="15" customHeight="1" x14ac:dyDescent="0.25">
      <c r="A36" s="28" t="s">
        <v>113</v>
      </c>
      <c r="C36" s="91" t="str">
        <f>VLOOKUP(A36,'Authorized Rev Req'!B$7:$O$101,14,FALSE)</f>
        <v>Advice 5120-E; Advice 5142-E</v>
      </c>
      <c r="D36" s="92">
        <f>'Authorized Rev Req'!$M48</f>
        <v>64611</v>
      </c>
      <c r="E36" s="97" t="s">
        <v>69</v>
      </c>
      <c r="F36" s="92">
        <f>'Authorized Rev Req'!$M48</f>
        <v>64611</v>
      </c>
      <c r="G36" s="52">
        <f>F36</f>
        <v>64611</v>
      </c>
      <c r="H36" s="52">
        <f t="shared" si="5"/>
        <v>64611</v>
      </c>
      <c r="I36" s="52">
        <f t="shared" si="5"/>
        <v>64611</v>
      </c>
      <c r="J36" s="52">
        <f t="shared" si="5"/>
        <v>64611</v>
      </c>
      <c r="K36" s="28" t="s">
        <v>226</v>
      </c>
      <c r="L36" s="52"/>
      <c r="M36" s="52"/>
      <c r="N36" s="52"/>
      <c r="O36" s="52"/>
      <c r="P36" s="52"/>
      <c r="Q36" s="52"/>
    </row>
    <row r="37" spans="1:17" ht="15" customHeight="1" x14ac:dyDescent="0.25">
      <c r="A37" s="28" t="s">
        <v>116</v>
      </c>
      <c r="C37" s="91" t="str">
        <f>VLOOKUP(A37,'Authorized Rev Req'!B$7:$O$101,14,FALSE)</f>
        <v>D.21-01-012; Advice 4658-E/E-A</v>
      </c>
      <c r="D37" s="92">
        <f>'Authorized Rev Req'!$M50</f>
        <v>135161.69012109609</v>
      </c>
      <c r="E37" s="97" t="s">
        <v>69</v>
      </c>
      <c r="F37" s="92">
        <f>'Authorized Rev Req'!$M50</f>
        <v>135161.69012109609</v>
      </c>
      <c r="G37" s="75"/>
      <c r="H37" s="75"/>
      <c r="I37" s="75"/>
      <c r="J37" s="75"/>
      <c r="K37" s="28" t="s">
        <v>226</v>
      </c>
      <c r="L37" s="52"/>
      <c r="M37" s="52"/>
      <c r="N37" s="52"/>
      <c r="O37" s="52"/>
      <c r="P37" s="52"/>
      <c r="Q37" s="52"/>
    </row>
    <row r="38" spans="1:17" ht="15" customHeight="1" x14ac:dyDescent="0.25">
      <c r="A38" s="28" t="s">
        <v>118</v>
      </c>
      <c r="C38" s="91" t="str">
        <f>VLOOKUP(A38,'Authorized Rev Req'!B$7:$O$101,14,FALSE)</f>
        <v>D.22-06-032</v>
      </c>
      <c r="D38" s="92">
        <f>'Authorized Rev Req'!$M51</f>
        <v>135415.57954872175</v>
      </c>
      <c r="E38" s="97" t="s">
        <v>69</v>
      </c>
      <c r="F38" s="92">
        <f>'Authorized Rev Req'!$M51</f>
        <v>135415.57954872175</v>
      </c>
      <c r="G38" s="52">
        <f>F38</f>
        <v>135415.57954872175</v>
      </c>
      <c r="H38" s="52"/>
      <c r="I38" s="52"/>
      <c r="J38" s="52"/>
      <c r="K38" s="28" t="s">
        <v>226</v>
      </c>
      <c r="L38" s="52"/>
      <c r="M38" s="52"/>
      <c r="N38" s="52"/>
      <c r="O38" s="52"/>
      <c r="P38" s="52"/>
      <c r="Q38" s="52"/>
    </row>
    <row r="39" spans="1:17" ht="15" customHeight="1" x14ac:dyDescent="0.25">
      <c r="A39" s="28" t="s">
        <v>120</v>
      </c>
      <c r="C39" s="91" t="s">
        <v>233</v>
      </c>
      <c r="D39" s="92">
        <f>'Authorized Rev Req'!$M52</f>
        <v>29215.513444206365</v>
      </c>
      <c r="E39" s="97" t="s">
        <v>69</v>
      </c>
      <c r="F39" s="52">
        <v>34354</v>
      </c>
      <c r="G39" s="75"/>
      <c r="H39" s="75"/>
      <c r="I39" s="75"/>
      <c r="J39" s="75"/>
      <c r="K39" s="28" t="s">
        <v>226</v>
      </c>
      <c r="L39" s="52"/>
      <c r="M39" s="52"/>
      <c r="N39" s="52"/>
      <c r="O39" s="52"/>
      <c r="P39" s="52"/>
      <c r="Q39" s="52"/>
    </row>
    <row r="40" spans="1:17" ht="15" customHeight="1" x14ac:dyDescent="0.25">
      <c r="A40" s="28" t="s">
        <v>122</v>
      </c>
      <c r="C40" s="91" t="str">
        <f>VLOOKUP(A40,'Authorized Rev Req'!B$7:$O$101,14,FALSE)</f>
        <v>Resolution E-5287</v>
      </c>
      <c r="D40" s="92">
        <f>'Authorized Rev Req'!$M53</f>
        <v>37644.69531487787</v>
      </c>
      <c r="E40" s="97" t="s">
        <v>69</v>
      </c>
      <c r="F40" s="92">
        <v>0</v>
      </c>
      <c r="G40" s="75"/>
      <c r="H40" s="75"/>
      <c r="I40" s="75"/>
      <c r="J40" s="75"/>
      <c r="K40" s="28" t="s">
        <v>226</v>
      </c>
      <c r="L40" s="52"/>
      <c r="M40" s="52"/>
      <c r="N40" s="52"/>
      <c r="O40" s="52"/>
      <c r="P40" s="52"/>
      <c r="Q40" s="52"/>
    </row>
    <row r="41" spans="1:17" ht="15" customHeight="1" x14ac:dyDescent="0.25">
      <c r="A41" s="28" t="s">
        <v>124</v>
      </c>
      <c r="C41" s="91" t="str">
        <f>VLOOKUP(A41,'Authorized Rev Req'!B$7:$O$101,14,FALSE)</f>
        <v>D.24-03-008</v>
      </c>
      <c r="D41" s="92">
        <f>'Authorized Rev Req'!$M54</f>
        <v>378956.96673910116</v>
      </c>
      <c r="E41" s="97" t="s">
        <v>69</v>
      </c>
      <c r="F41" s="92">
        <f>D41</f>
        <v>378956.96673910116</v>
      </c>
      <c r="G41" s="75"/>
      <c r="H41" s="75"/>
      <c r="I41" s="75"/>
      <c r="J41" s="75"/>
      <c r="K41" s="28" t="s">
        <v>226</v>
      </c>
      <c r="L41" s="52"/>
      <c r="M41" s="52"/>
      <c r="N41" s="52"/>
      <c r="O41" s="52"/>
      <c r="P41" s="52"/>
      <c r="Q41" s="52"/>
    </row>
    <row r="42" spans="1:17" ht="15" customHeight="1" x14ac:dyDescent="0.25">
      <c r="A42" s="28" t="s">
        <v>127</v>
      </c>
      <c r="C42" s="91" t="str">
        <f>VLOOKUP(A42,'Authorized Rev Req'!B$7:$O$101,14,FALSE)</f>
        <v>D.15-10-037</v>
      </c>
      <c r="D42" s="92">
        <f>'Authorized Rev Req'!$M56</f>
        <v>18034.352362473768</v>
      </c>
      <c r="E42" s="97" t="s">
        <v>69</v>
      </c>
      <c r="F42" s="92">
        <f>'Authorized Rev Req'!$M56</f>
        <v>18034.352362473768</v>
      </c>
      <c r="G42" s="52">
        <f t="shared" ref="G42:J51" si="6">F42</f>
        <v>18034.352362473768</v>
      </c>
      <c r="H42" s="52">
        <f t="shared" si="6"/>
        <v>18034.352362473768</v>
      </c>
      <c r="I42" s="52">
        <f t="shared" si="6"/>
        <v>18034.352362473768</v>
      </c>
      <c r="J42" s="52">
        <f t="shared" si="6"/>
        <v>18034.352362473768</v>
      </c>
      <c r="K42" s="28" t="s">
        <v>226</v>
      </c>
      <c r="L42" s="52"/>
      <c r="M42" s="52"/>
      <c r="N42" s="52"/>
      <c r="O42" s="52"/>
      <c r="P42" s="52"/>
      <c r="Q42" s="52"/>
    </row>
    <row r="43" spans="1:17" ht="15" customHeight="1" x14ac:dyDescent="0.25">
      <c r="A43" s="28" t="s">
        <v>234</v>
      </c>
      <c r="C43" s="28" t="s">
        <v>235</v>
      </c>
      <c r="D43" s="75">
        <v>0</v>
      </c>
      <c r="E43" s="97" t="s">
        <v>69</v>
      </c>
      <c r="F43" s="75">
        <v>126474</v>
      </c>
      <c r="G43" s="75"/>
      <c r="H43" s="75"/>
      <c r="I43" s="75"/>
      <c r="J43" s="75"/>
      <c r="K43" s="28" t="s">
        <v>226</v>
      </c>
      <c r="L43" s="52"/>
      <c r="M43" s="52"/>
      <c r="N43" s="52"/>
      <c r="O43" s="52"/>
      <c r="P43" s="52"/>
      <c r="Q43" s="52"/>
    </row>
    <row r="44" spans="1:17" ht="15" customHeight="1" x14ac:dyDescent="0.25">
      <c r="A44" s="28" t="s">
        <v>236</v>
      </c>
      <c r="C44" s="28" t="s">
        <v>237</v>
      </c>
      <c r="D44" s="75">
        <v>0</v>
      </c>
      <c r="E44" s="97" t="s">
        <v>69</v>
      </c>
      <c r="F44" s="75">
        <v>190725</v>
      </c>
      <c r="G44" s="75">
        <v>0</v>
      </c>
      <c r="H44" s="75">
        <v>0</v>
      </c>
      <c r="I44" s="75"/>
      <c r="J44" s="75"/>
      <c r="K44" s="28" t="s">
        <v>226</v>
      </c>
      <c r="L44" s="52"/>
      <c r="M44" s="52"/>
      <c r="N44" s="52"/>
      <c r="O44" s="52"/>
      <c r="P44" s="52"/>
      <c r="Q44" s="52"/>
    </row>
    <row r="45" spans="1:17" ht="15" customHeight="1" x14ac:dyDescent="0.25">
      <c r="A45" s="51" t="s">
        <v>134</v>
      </c>
      <c r="C45" s="91" t="str">
        <f>VLOOKUP(A45,'Authorized Rev Req'!B$7:$O$101,14,FALSE)</f>
        <v>D.23-11-089</v>
      </c>
      <c r="D45" s="92">
        <f>'Authorized Rev Req'!$M61</f>
        <v>137221.32981912937</v>
      </c>
      <c r="E45" s="97" t="s">
        <v>69</v>
      </c>
      <c r="F45" s="92">
        <f>'Authorized Rev Req'!$M61</f>
        <v>137221.32981912937</v>
      </c>
      <c r="G45" s="52"/>
      <c r="H45" s="52"/>
      <c r="I45" s="52"/>
      <c r="J45" s="52"/>
      <c r="K45" s="28" t="s">
        <v>226</v>
      </c>
      <c r="L45" s="52"/>
      <c r="M45" s="52"/>
      <c r="N45" s="52"/>
      <c r="O45" s="52"/>
      <c r="P45" s="52"/>
      <c r="Q45" s="52"/>
    </row>
    <row r="46" spans="1:17" ht="15" customHeight="1" x14ac:dyDescent="0.25">
      <c r="A46" s="51" t="s">
        <v>136</v>
      </c>
      <c r="C46" s="91" t="str">
        <f>VLOOKUP(A46,'Authorized Rev Req'!B$7:$O$101,14,FALSE)</f>
        <v>D.23-05-013</v>
      </c>
      <c r="D46" s="92">
        <f>'Authorized Rev Req'!$M62</f>
        <v>-24268.433138949924</v>
      </c>
      <c r="E46" s="97" t="s">
        <v>69</v>
      </c>
      <c r="F46" s="92">
        <f>D46</f>
        <v>-24268.433138949924</v>
      </c>
      <c r="G46" s="52"/>
      <c r="H46" s="52"/>
      <c r="I46" s="52"/>
      <c r="J46" s="52"/>
      <c r="K46" s="28" t="s">
        <v>226</v>
      </c>
      <c r="L46" s="52"/>
      <c r="M46" s="52"/>
      <c r="N46" s="52"/>
      <c r="O46" s="52"/>
      <c r="P46" s="52"/>
      <c r="Q46" s="52"/>
    </row>
    <row r="47" spans="1:17" ht="15" customHeight="1" x14ac:dyDescent="0.25">
      <c r="A47" s="51" t="s">
        <v>138</v>
      </c>
      <c r="C47" s="91" t="str">
        <f>VLOOKUP(A47,'Authorized Rev Req'!B$7:$O$101,14,FALSE)</f>
        <v>D.22-09-015; Advice 4876-E</v>
      </c>
      <c r="D47" s="92">
        <f>'Authorized Rev Req'!$M63</f>
        <v>0</v>
      </c>
      <c r="E47" s="97" t="s">
        <v>69</v>
      </c>
      <c r="F47" s="92">
        <f>'Authorized Rev Req'!$M63</f>
        <v>0</v>
      </c>
      <c r="G47" s="52">
        <v>101989</v>
      </c>
      <c r="H47" s="52"/>
      <c r="I47" s="52"/>
      <c r="J47" s="52"/>
      <c r="K47" s="28" t="s">
        <v>226</v>
      </c>
      <c r="L47" s="52"/>
      <c r="M47" s="52"/>
      <c r="N47" s="52"/>
      <c r="O47" s="52"/>
      <c r="P47" s="52"/>
      <c r="Q47" s="52"/>
    </row>
    <row r="48" spans="1:17" ht="15" customHeight="1" x14ac:dyDescent="0.25">
      <c r="A48" s="51" t="str">
        <f>'Authorized Rev Req'!$B$64</f>
        <v>CSRP Track 2</v>
      </c>
      <c r="C48" s="91" t="str">
        <f>VLOOKUP(A48,'Authorized Rev Req'!B$7:$O$101,14,FALSE)</f>
        <v>D.23-03-019</v>
      </c>
      <c r="D48" s="92">
        <f>'Authorized Rev Req'!$M64</f>
        <v>0</v>
      </c>
      <c r="E48" s="97" t="s">
        <v>69</v>
      </c>
      <c r="F48" s="92">
        <v>0</v>
      </c>
      <c r="G48" s="52">
        <v>15008</v>
      </c>
      <c r="H48" s="52"/>
      <c r="I48" s="52"/>
      <c r="J48" s="52"/>
      <c r="K48" s="28" t="s">
        <v>226</v>
      </c>
      <c r="L48" s="52"/>
      <c r="M48" s="52"/>
      <c r="N48" s="52"/>
      <c r="O48" s="52"/>
      <c r="P48" s="52"/>
      <c r="Q48" s="52"/>
    </row>
    <row r="49" spans="1:25" ht="15" customHeight="1" x14ac:dyDescent="0.25">
      <c r="A49" s="28" t="s">
        <v>143</v>
      </c>
      <c r="C49" s="91" t="str">
        <f>VLOOKUP(A49,'Authorized Rev Req'!B$7:$O$101,14,FALSE)</f>
        <v>D.20-11-007; Advice 4416-E</v>
      </c>
      <c r="D49" s="92">
        <f>'Authorized Rev Req'!$M65</f>
        <v>19256.772000000001</v>
      </c>
      <c r="E49" s="97" t="s">
        <v>144</v>
      </c>
      <c r="F49" s="92">
        <f>'Authorized Rev Req'!$M65</f>
        <v>19256.772000000001</v>
      </c>
      <c r="G49" s="52">
        <f t="shared" si="6"/>
        <v>19256.772000000001</v>
      </c>
      <c r="H49" s="52">
        <f t="shared" si="6"/>
        <v>19256.772000000001</v>
      </c>
      <c r="I49" s="52">
        <f t="shared" si="6"/>
        <v>19256.772000000001</v>
      </c>
      <c r="J49" s="52">
        <f t="shared" si="6"/>
        <v>19256.772000000001</v>
      </c>
      <c r="K49" s="28" t="s">
        <v>226</v>
      </c>
      <c r="L49" s="52"/>
      <c r="M49" s="52"/>
      <c r="N49" s="52"/>
      <c r="O49" s="52"/>
      <c r="P49" s="52"/>
      <c r="Q49" s="52"/>
    </row>
    <row r="50" spans="1:25" ht="15" customHeight="1" x14ac:dyDescent="0.25">
      <c r="A50" s="28" t="s">
        <v>146</v>
      </c>
      <c r="C50" s="91" t="str">
        <f>VLOOKUP(A50,'Authorized Rev Req'!B$7:$O$101,14,FALSE)</f>
        <v>D.21-10-025; Advice 4717-E-A</v>
      </c>
      <c r="D50" s="92">
        <f>'Authorized Rev Req'!$M66</f>
        <v>31732.126</v>
      </c>
      <c r="E50" s="97" t="s">
        <v>144</v>
      </c>
      <c r="F50" s="92">
        <f>'Authorized Rev Req'!$M66</f>
        <v>31732.126</v>
      </c>
      <c r="G50" s="52">
        <f t="shared" si="6"/>
        <v>31732.126</v>
      </c>
      <c r="H50" s="52">
        <f t="shared" si="6"/>
        <v>31732.126</v>
      </c>
      <c r="I50" s="52">
        <f t="shared" si="6"/>
        <v>31732.126</v>
      </c>
      <c r="J50" s="52">
        <f t="shared" si="6"/>
        <v>31732.126</v>
      </c>
      <c r="K50" s="28" t="s">
        <v>226</v>
      </c>
      <c r="L50" s="52"/>
      <c r="M50" s="52"/>
      <c r="N50" s="52"/>
      <c r="O50" s="52"/>
      <c r="P50" s="52"/>
      <c r="Q50" s="52"/>
    </row>
    <row r="51" spans="1:25" ht="15" customHeight="1" x14ac:dyDescent="0.25">
      <c r="A51" s="28" t="str">
        <f>'Authorized Rev Req'!$B$67</f>
        <v>2021 GRC Tracks 1 and 3 Recovery Bonds FRC #3 (AB 1054)</v>
      </c>
      <c r="C51" s="91" t="str">
        <f>VLOOKUP(A51,'Authorized Rev Req'!B$7:$O$101,14,FALSE)</f>
        <v>D.23-02-023 / Advice 5018-E</v>
      </c>
      <c r="D51" s="92">
        <f>'Authorized Rev Req'!$M67</f>
        <v>55255.381999999998</v>
      </c>
      <c r="E51" s="97" t="s">
        <v>144</v>
      </c>
      <c r="F51" s="92">
        <f>'Authorized Rev Req'!$M67</f>
        <v>55255.381999999998</v>
      </c>
      <c r="G51" s="52">
        <f t="shared" si="6"/>
        <v>55255.381999999998</v>
      </c>
      <c r="H51" s="52">
        <f t="shared" si="6"/>
        <v>55255.381999999998</v>
      </c>
      <c r="I51" s="52">
        <f t="shared" si="6"/>
        <v>55255.381999999998</v>
      </c>
      <c r="J51" s="52">
        <f t="shared" si="6"/>
        <v>55255.381999999998</v>
      </c>
      <c r="K51" s="28" t="s">
        <v>226</v>
      </c>
      <c r="L51" s="52"/>
      <c r="M51" s="52"/>
      <c r="N51" s="52"/>
      <c r="O51" s="52"/>
      <c r="P51" s="52"/>
      <c r="Q51" s="52"/>
    </row>
    <row r="52" spans="1:25" ht="15" customHeight="1" x14ac:dyDescent="0.25">
      <c r="A52" s="28" t="s">
        <v>238</v>
      </c>
      <c r="C52" s="91"/>
      <c r="D52" s="92"/>
      <c r="F52" s="92"/>
      <c r="G52" s="75"/>
      <c r="H52" s="75"/>
      <c r="I52" s="75"/>
      <c r="J52" s="75"/>
      <c r="K52" s="28"/>
      <c r="L52" s="94"/>
      <c r="M52" s="94"/>
      <c r="N52" s="94"/>
      <c r="O52" s="94"/>
      <c r="P52" s="94"/>
      <c r="Q52" s="94"/>
    </row>
    <row r="53" spans="1:25" ht="15" customHeight="1" x14ac:dyDescent="0.25">
      <c r="A53" s="77" t="s">
        <v>152</v>
      </c>
      <c r="B53" s="77"/>
      <c r="C53" s="91"/>
      <c r="D53" s="92"/>
      <c r="F53" s="92"/>
      <c r="G53" s="75"/>
      <c r="H53" s="75"/>
      <c r="I53" s="75"/>
      <c r="J53" s="75"/>
      <c r="K53" s="28"/>
      <c r="L53" s="94"/>
      <c r="M53" s="94"/>
      <c r="N53" s="94"/>
      <c r="O53" s="94"/>
      <c r="P53" s="94"/>
      <c r="Q53" s="94"/>
    </row>
    <row r="54" spans="1:25" ht="15" customHeight="1" x14ac:dyDescent="0.25">
      <c r="A54" s="28" t="s">
        <v>154</v>
      </c>
      <c r="C54" s="91" t="str">
        <f>VLOOKUP(A54,'Authorized Rev Req'!B$7:$O$101,14,FALSE)</f>
        <v>D.23-12-005; Advice 5206-E</v>
      </c>
      <c r="D54" s="92">
        <f>'Authorized Rev Req'!$M71</f>
        <v>11.123031855352048</v>
      </c>
      <c r="E54" s="28" t="s">
        <v>63</v>
      </c>
      <c r="F54" s="92">
        <f>'Authorized Rev Req'!$M71</f>
        <v>11.123031855352048</v>
      </c>
      <c r="G54" s="75">
        <f t="shared" ref="G54:J56" si="7">F54</f>
        <v>11.123031855352048</v>
      </c>
      <c r="H54" s="75">
        <f t="shared" si="7"/>
        <v>11.123031855352048</v>
      </c>
      <c r="I54" s="75">
        <f t="shared" si="7"/>
        <v>11.123031855352048</v>
      </c>
      <c r="J54" s="75">
        <f t="shared" si="7"/>
        <v>11.123031855352048</v>
      </c>
      <c r="K54" s="28" t="s">
        <v>225</v>
      </c>
      <c r="L54" s="94"/>
      <c r="M54" s="94"/>
      <c r="N54" s="94"/>
      <c r="O54" s="94"/>
      <c r="P54" s="94"/>
      <c r="Q54" s="94"/>
    </row>
    <row r="55" spans="1:25" ht="15" customHeight="1" x14ac:dyDescent="0.25">
      <c r="A55" s="28" t="s">
        <v>154</v>
      </c>
      <c r="C55" s="91" t="str">
        <f>VLOOKUP(A55,'Authorized Rev Req'!B$7:$O$101,14,FALSE)</f>
        <v>D.23-12-005; Advice 5206-E</v>
      </c>
      <c r="D55" s="92">
        <f>'Authorized Rev Req'!$M72</f>
        <v>49287.83908923401</v>
      </c>
      <c r="E55" s="93" t="s">
        <v>69</v>
      </c>
      <c r="F55" s="92">
        <f>'Authorized Rev Req'!$M72</f>
        <v>49287.83908923401</v>
      </c>
      <c r="G55" s="75">
        <f t="shared" si="7"/>
        <v>49287.83908923401</v>
      </c>
      <c r="H55" s="75">
        <f t="shared" si="7"/>
        <v>49287.83908923401</v>
      </c>
      <c r="I55" s="75">
        <f t="shared" si="7"/>
        <v>49287.83908923401</v>
      </c>
      <c r="J55" s="75">
        <f t="shared" si="7"/>
        <v>49287.83908923401</v>
      </c>
      <c r="K55" s="28" t="s">
        <v>225</v>
      </c>
      <c r="L55" s="94"/>
      <c r="M55" s="94"/>
      <c r="N55" s="94"/>
      <c r="O55" s="94"/>
      <c r="P55" s="94"/>
      <c r="Q55" s="94"/>
    </row>
    <row r="56" spans="1:25" ht="15" customHeight="1" x14ac:dyDescent="0.25">
      <c r="A56" s="28" t="s">
        <v>158</v>
      </c>
      <c r="C56" s="91" t="str">
        <f>VLOOKUP(A56,'Authorized Rev Req'!B$7:$O$101,14,FALSE)</f>
        <v>D.23-08-005; Advice 5123-E</v>
      </c>
      <c r="D56" s="92">
        <f>'Authorized Rev Req'!$M73</f>
        <v>288996.5912963287</v>
      </c>
      <c r="E56" s="28" t="s">
        <v>92</v>
      </c>
      <c r="F56" s="92">
        <f>'Authorized Rev Req'!$M73</f>
        <v>288996.5912963287</v>
      </c>
      <c r="G56" s="75">
        <v>483700</v>
      </c>
      <c r="H56" s="75">
        <f t="shared" si="7"/>
        <v>483700</v>
      </c>
      <c r="I56" s="75">
        <v>482600</v>
      </c>
      <c r="J56" s="75">
        <f>I56</f>
        <v>482600</v>
      </c>
      <c r="K56" s="28" t="s">
        <v>225</v>
      </c>
      <c r="L56" s="94"/>
      <c r="M56" s="94"/>
      <c r="N56" s="94"/>
      <c r="O56" s="94"/>
      <c r="P56" s="94"/>
      <c r="Q56" s="94"/>
    </row>
    <row r="57" spans="1:25" ht="15" customHeight="1" x14ac:dyDescent="0.25">
      <c r="A57" s="30" t="s">
        <v>167</v>
      </c>
      <c r="C57" s="91" t="str">
        <f>VLOOKUP(A57,'Authorized Rev Req'!B$7:$O$101,14,FALSE)</f>
        <v>D.19-12-021</v>
      </c>
      <c r="D57" s="92">
        <f>'Authorized Rev Req'!$M78</f>
        <v>6441</v>
      </c>
      <c r="E57" s="28" t="s">
        <v>92</v>
      </c>
      <c r="F57" s="92">
        <f>'Authorized Rev Req'!$M78</f>
        <v>6441</v>
      </c>
      <c r="G57" s="75">
        <f>F57</f>
        <v>6441</v>
      </c>
      <c r="H57" s="75">
        <v>16103</v>
      </c>
      <c r="I57" s="75">
        <v>16103</v>
      </c>
      <c r="J57" s="75">
        <v>16103</v>
      </c>
      <c r="K57" s="28" t="s">
        <v>225</v>
      </c>
      <c r="L57" s="94"/>
      <c r="M57" s="94"/>
      <c r="N57" s="94"/>
      <c r="O57" s="94"/>
      <c r="P57" s="94"/>
      <c r="Q57" s="94"/>
    </row>
    <row r="58" spans="1:25" ht="15" customHeight="1" x14ac:dyDescent="0.25">
      <c r="A58" s="28" t="s">
        <v>169</v>
      </c>
      <c r="C58" s="91" t="str">
        <f>VLOOKUP(A58,'Authorized Rev Req'!B$7:$O$101,14,FALSE)</f>
        <v>Advice 4658-E/E-A</v>
      </c>
      <c r="D58" s="92">
        <f>'Authorized Rev Req'!$M79</f>
        <v>25700.148339297579</v>
      </c>
      <c r="E58" s="97" t="s">
        <v>92</v>
      </c>
      <c r="F58" s="92">
        <f>'Authorized Rev Req'!$M79</f>
        <v>25700.148339297579</v>
      </c>
      <c r="G58" s="75"/>
      <c r="H58" s="75"/>
      <c r="I58" s="75"/>
      <c r="J58" s="75"/>
      <c r="K58" s="28" t="s">
        <v>226</v>
      </c>
      <c r="L58" s="52"/>
      <c r="M58" s="52"/>
      <c r="N58" s="52"/>
      <c r="O58" s="52"/>
      <c r="P58" s="52"/>
      <c r="Q58" s="52"/>
    </row>
    <row r="59" spans="1:25" ht="15" customHeight="1" x14ac:dyDescent="0.25">
      <c r="A59" s="28" t="s">
        <v>177</v>
      </c>
      <c r="C59" s="91" t="str">
        <f>VLOOKUP(A59,'Authorized Rev Req'!B$7:$O$101,14,FALSE)</f>
        <v>Advice 5120-E; Advice 5141-E</v>
      </c>
      <c r="D59" s="92">
        <f>'Authorized Rev Req'!$M82</f>
        <v>42322</v>
      </c>
      <c r="E59" s="93" t="s">
        <v>69</v>
      </c>
      <c r="F59" s="92">
        <f>'Authorized Rev Req'!$M82</f>
        <v>42322</v>
      </c>
      <c r="G59" s="75">
        <f>F59</f>
        <v>42322</v>
      </c>
      <c r="H59" s="75">
        <f t="shared" ref="H59:J60" si="8">G59</f>
        <v>42322</v>
      </c>
      <c r="I59" s="75">
        <f t="shared" si="8"/>
        <v>42322</v>
      </c>
      <c r="J59" s="75">
        <f t="shared" si="8"/>
        <v>42322</v>
      </c>
      <c r="K59" s="28" t="s">
        <v>225</v>
      </c>
      <c r="L59" s="94"/>
      <c r="M59" s="94"/>
      <c r="N59" s="94"/>
      <c r="O59" s="94"/>
      <c r="P59" s="94"/>
      <c r="Q59" s="94"/>
    </row>
    <row r="60" spans="1:25" ht="15" customHeight="1" x14ac:dyDescent="0.25">
      <c r="A60" s="28" t="s">
        <v>179</v>
      </c>
      <c r="C60" s="91" t="str">
        <f>VLOOKUP(A60,'Authorized Rev Req'!B$7:$O$101,14,FALSE)</f>
        <v>Advice 5120-E; Advice 5141-E</v>
      </c>
      <c r="D60" s="92">
        <f>'Authorized Rev Req'!$M83</f>
        <v>16033</v>
      </c>
      <c r="E60" s="93" t="s">
        <v>69</v>
      </c>
      <c r="F60" s="92">
        <f>'Authorized Rev Req'!$M83</f>
        <v>16033</v>
      </c>
      <c r="G60" s="75">
        <f>F60</f>
        <v>16033</v>
      </c>
      <c r="H60" s="75">
        <f t="shared" si="8"/>
        <v>16033</v>
      </c>
      <c r="I60" s="75">
        <f t="shared" si="8"/>
        <v>16033</v>
      </c>
      <c r="J60" s="75">
        <f t="shared" si="8"/>
        <v>16033</v>
      </c>
      <c r="K60" s="28" t="s">
        <v>226</v>
      </c>
      <c r="L60" s="74"/>
      <c r="M60" s="74"/>
      <c r="N60" s="74"/>
      <c r="O60" s="74"/>
      <c r="P60" s="74"/>
      <c r="Q60" s="52"/>
    </row>
    <row r="61" spans="1:25" ht="15" customHeight="1" x14ac:dyDescent="0.25">
      <c r="A61" s="28" t="s">
        <v>239</v>
      </c>
      <c r="C61" s="91" t="s">
        <v>240</v>
      </c>
      <c r="D61" s="92">
        <v>0</v>
      </c>
      <c r="E61" s="93" t="s">
        <v>69</v>
      </c>
      <c r="F61" s="92">
        <v>0</v>
      </c>
      <c r="G61" s="75">
        <v>94440</v>
      </c>
      <c r="H61" s="75">
        <v>94440</v>
      </c>
      <c r="I61" s="75">
        <v>94440</v>
      </c>
      <c r="J61" s="75">
        <v>94440</v>
      </c>
      <c r="K61" s="28" t="s">
        <v>226</v>
      </c>
      <c r="L61" s="74"/>
      <c r="M61" s="74"/>
      <c r="N61" s="74"/>
      <c r="O61" s="74"/>
      <c r="P61" s="74"/>
      <c r="Q61" s="52"/>
    </row>
    <row r="62" spans="1:25" ht="15" customHeight="1" x14ac:dyDescent="0.25">
      <c r="A62" s="28" t="s">
        <v>180</v>
      </c>
      <c r="C62" s="91" t="str">
        <f>VLOOKUP(A62,'Authorized Rev Req'!B$7:$O$101,14,FALSE)</f>
        <v>D.21-06-015</v>
      </c>
      <c r="D62" s="52">
        <f>'Authorized Rev Req'!$M84</f>
        <v>92017.808985185125</v>
      </c>
      <c r="E62" s="93" t="s">
        <v>92</v>
      </c>
      <c r="F62" s="52">
        <f>'Authorized Rev Req'!$M84</f>
        <v>92017.808985185125</v>
      </c>
      <c r="G62" s="75">
        <v>96372.294999999998</v>
      </c>
      <c r="H62" s="75">
        <v>74799.328999999998</v>
      </c>
      <c r="I62" s="75">
        <v>74799.328999999998</v>
      </c>
      <c r="J62" s="75">
        <v>74799.328999999998</v>
      </c>
      <c r="K62" s="28" t="s">
        <v>225</v>
      </c>
      <c r="L62" s="94"/>
      <c r="M62" s="94"/>
      <c r="N62" s="94"/>
      <c r="O62" s="94"/>
      <c r="P62" s="94"/>
      <c r="Q62" s="94"/>
    </row>
    <row r="63" spans="1:25" ht="15" customHeight="1" x14ac:dyDescent="0.25">
      <c r="A63" s="100" t="s">
        <v>183</v>
      </c>
      <c r="C63" s="91" t="str">
        <f>VLOOKUP(A63,'Authorized Rev Req'!B$7:$O$101,14,FALSE)</f>
        <v>D.21-06-015; Advice 4638-E</v>
      </c>
      <c r="D63" s="92">
        <f>'Authorized Rev Req'!$M85</f>
        <v>10571.120160090763</v>
      </c>
      <c r="E63" s="28" t="s">
        <v>92</v>
      </c>
      <c r="F63" s="92">
        <f>'Authorized Rev Req'!$M85</f>
        <v>10571.120160090763</v>
      </c>
      <c r="G63" s="75">
        <f>9302+1678</f>
        <v>10980</v>
      </c>
      <c r="H63" s="75">
        <f>9276+1678</f>
        <v>10954</v>
      </c>
      <c r="I63" s="75">
        <f t="shared" ref="I63:J63" si="9">9276+1678</f>
        <v>10954</v>
      </c>
      <c r="J63" s="75">
        <f t="shared" si="9"/>
        <v>10954</v>
      </c>
      <c r="K63" s="28" t="s">
        <v>225</v>
      </c>
      <c r="L63" s="52"/>
      <c r="M63" s="52"/>
      <c r="N63" s="52"/>
      <c r="O63" s="52"/>
      <c r="P63" s="52"/>
      <c r="Q63" s="101"/>
    </row>
    <row r="64" spans="1:25" ht="15" customHeight="1" x14ac:dyDescent="0.25">
      <c r="A64" s="28" t="s">
        <v>185</v>
      </c>
      <c r="C64" s="91" t="str">
        <f>VLOOKUP(A64,'Authorized Rev Req'!B$7:$O$101,14,FALSE)</f>
        <v>D.20-08-042; D.21-11-028</v>
      </c>
      <c r="D64" s="92">
        <f>'Authorized Rev Req'!$M87</f>
        <v>76885.429738335733</v>
      </c>
      <c r="E64" s="28" t="s">
        <v>92</v>
      </c>
      <c r="F64" s="92">
        <f>'Authorized Rev Req'!$M87</f>
        <v>76885.429738335733</v>
      </c>
      <c r="G64" s="75">
        <f t="shared" ref="G64" si="10">F64</f>
        <v>76885.429738335733</v>
      </c>
      <c r="H64" s="75">
        <f>G64</f>
        <v>76885.429738335733</v>
      </c>
      <c r="I64" s="75">
        <f t="shared" ref="I64:J64" si="11">H64</f>
        <v>76885.429738335733</v>
      </c>
      <c r="J64" s="75">
        <f t="shared" si="11"/>
        <v>76885.429738335733</v>
      </c>
      <c r="K64" s="28" t="s">
        <v>225</v>
      </c>
      <c r="L64" s="94"/>
      <c r="M64" s="94"/>
      <c r="N64" s="94"/>
      <c r="O64" s="94"/>
      <c r="P64" s="94"/>
      <c r="Q64" s="52"/>
      <c r="W64" s="76"/>
      <c r="X64" s="76"/>
      <c r="Y64" s="76"/>
    </row>
    <row r="65" spans="1:25" ht="15" customHeight="1" x14ac:dyDescent="0.25">
      <c r="A65" s="28" t="s">
        <v>186</v>
      </c>
      <c r="C65" s="91" t="str">
        <f>VLOOKUP(A65,'Authorized Rev Req'!B$7:$O$101,14,FALSE)</f>
        <v>D.20-01-021, Advice 4169-E</v>
      </c>
      <c r="D65" s="92">
        <f>'Authorized Rev Req'!$M88</f>
        <v>56626.343990883157</v>
      </c>
      <c r="E65" s="28" t="s">
        <v>92</v>
      </c>
      <c r="F65" s="92">
        <f>'Authorized Rev Req'!$M88</f>
        <v>56626.343990883157</v>
      </c>
      <c r="G65" s="75">
        <f>F65</f>
        <v>56626.343990883157</v>
      </c>
      <c r="H65" s="75">
        <f t="shared" ref="H65:J65" si="12">G65</f>
        <v>56626.343990883157</v>
      </c>
      <c r="I65" s="75">
        <f t="shared" si="12"/>
        <v>56626.343990883157</v>
      </c>
      <c r="J65" s="75">
        <f t="shared" si="12"/>
        <v>56626.343990883157</v>
      </c>
      <c r="K65" s="28" t="s">
        <v>225</v>
      </c>
      <c r="L65" s="74"/>
      <c r="M65" s="74"/>
      <c r="N65" s="74"/>
      <c r="O65" s="74"/>
      <c r="P65" s="74"/>
      <c r="Q65" s="52"/>
      <c r="W65" s="76"/>
      <c r="X65" s="76"/>
      <c r="Y65" s="76"/>
    </row>
    <row r="66" spans="1:25" ht="15" customHeight="1" x14ac:dyDescent="0.25">
      <c r="C66" s="91"/>
      <c r="D66" s="102"/>
      <c r="E66" s="97"/>
      <c r="F66" s="102"/>
      <c r="G66" s="75"/>
      <c r="H66" s="75"/>
      <c r="I66" s="75"/>
      <c r="J66" s="75"/>
      <c r="K66" s="102"/>
      <c r="L66" s="52"/>
      <c r="M66" s="52"/>
      <c r="N66" s="52"/>
      <c r="O66" s="52"/>
      <c r="P66" s="52"/>
      <c r="Q66" s="52"/>
      <c r="W66" s="76"/>
      <c r="X66" s="76"/>
      <c r="Y66" s="76"/>
    </row>
    <row r="67" spans="1:25" ht="15" customHeight="1" x14ac:dyDescent="0.25">
      <c r="A67" s="77" t="s">
        <v>190</v>
      </c>
      <c r="C67" s="91"/>
      <c r="D67" s="75"/>
      <c r="F67" s="75"/>
      <c r="G67" s="75"/>
      <c r="H67" s="75"/>
      <c r="I67" s="75"/>
      <c r="J67" s="75"/>
      <c r="L67" s="103"/>
      <c r="M67" s="103"/>
      <c r="N67" s="103"/>
      <c r="O67" s="103"/>
      <c r="P67" s="103"/>
      <c r="Q67" s="103"/>
      <c r="W67" s="76"/>
      <c r="X67" s="76"/>
      <c r="Y67" s="76"/>
    </row>
    <row r="68" spans="1:25" ht="15" customHeight="1" x14ac:dyDescent="0.25">
      <c r="A68" s="28" t="s">
        <v>198</v>
      </c>
      <c r="C68" s="91" t="str">
        <f>VLOOKUP(A68,'Authorized Rev Req'!B$7:$O$101,14,FALSE)</f>
        <v>D.22-12-007</v>
      </c>
      <c r="D68" s="75">
        <f>'Authorized Rev Req'!$M96</f>
        <v>408912</v>
      </c>
      <c r="E68" s="28" t="s">
        <v>194</v>
      </c>
      <c r="F68" s="75">
        <f>'Authorized Rev Req'!$M96</f>
        <v>408912</v>
      </c>
      <c r="G68" s="75">
        <f t="shared" ref="G68:J72" si="13">F68</f>
        <v>408912</v>
      </c>
      <c r="H68" s="75">
        <f t="shared" si="13"/>
        <v>408912</v>
      </c>
      <c r="I68" s="75">
        <f t="shared" si="13"/>
        <v>408912</v>
      </c>
      <c r="J68" s="75">
        <f t="shared" si="13"/>
        <v>408912</v>
      </c>
      <c r="K68" s="28" t="s">
        <v>225</v>
      </c>
      <c r="L68" s="103"/>
      <c r="M68" s="103"/>
      <c r="N68" s="103"/>
      <c r="O68" s="103"/>
      <c r="P68" s="103"/>
      <c r="Q68" s="103"/>
      <c r="W68" s="76"/>
      <c r="X68" s="76"/>
      <c r="Y68" s="76"/>
    </row>
    <row r="69" spans="1:25" ht="15" customHeight="1" x14ac:dyDescent="0.25">
      <c r="A69" s="28" t="s">
        <v>197</v>
      </c>
      <c r="C69" s="91" t="str">
        <f>VLOOKUP(A69,'Authorized Rev Req'!B$7:$O$101,14,FALSE)</f>
        <v>ER24-439</v>
      </c>
      <c r="D69" s="75">
        <f>'Authorized Rev Req'!$M97</f>
        <v>1124500.46</v>
      </c>
      <c r="E69" s="97" t="s">
        <v>201</v>
      </c>
      <c r="F69" s="75">
        <f>'Authorized Rev Req'!$M97</f>
        <v>1124500.46</v>
      </c>
      <c r="G69" s="75">
        <f t="shared" si="13"/>
        <v>1124500.46</v>
      </c>
      <c r="H69" s="75">
        <f t="shared" si="13"/>
        <v>1124500.46</v>
      </c>
      <c r="I69" s="75">
        <f t="shared" si="13"/>
        <v>1124500.46</v>
      </c>
      <c r="J69" s="75">
        <f t="shared" si="13"/>
        <v>1124500.46</v>
      </c>
      <c r="K69" s="28" t="s">
        <v>225</v>
      </c>
      <c r="L69" s="103"/>
      <c r="M69" s="103"/>
      <c r="N69" s="103"/>
      <c r="O69" s="103"/>
      <c r="P69" s="103"/>
      <c r="Q69" s="103"/>
      <c r="W69" s="76"/>
      <c r="X69" s="76"/>
      <c r="Y69" s="76"/>
    </row>
    <row r="70" spans="1:25" ht="15" customHeight="1" x14ac:dyDescent="0.25">
      <c r="A70" s="30" t="s">
        <v>204</v>
      </c>
      <c r="C70" s="91" t="str">
        <f>VLOOKUP(A70,'Authorized Rev Req'!B$7:$O$101,14,FALSE)</f>
        <v>ER24-243, Advice 5149-E</v>
      </c>
      <c r="D70" s="75">
        <f>'Authorized Rev Req'!$M98</f>
        <v>-283956</v>
      </c>
      <c r="E70" s="28" t="s">
        <v>205</v>
      </c>
      <c r="F70" s="75">
        <f>'Authorized Rev Req'!$M98</f>
        <v>-283956</v>
      </c>
      <c r="G70" s="75">
        <f t="shared" si="13"/>
        <v>-283956</v>
      </c>
      <c r="H70" s="75">
        <f t="shared" si="13"/>
        <v>-283956</v>
      </c>
      <c r="I70" s="75">
        <f t="shared" si="13"/>
        <v>-283956</v>
      </c>
      <c r="J70" s="75">
        <f t="shared" si="13"/>
        <v>-283956</v>
      </c>
      <c r="K70" s="28" t="s">
        <v>225</v>
      </c>
      <c r="L70" s="104"/>
      <c r="M70" s="104"/>
      <c r="N70" s="104"/>
      <c r="O70" s="104"/>
      <c r="P70" s="104"/>
      <c r="Q70" s="104"/>
      <c r="W70" s="76"/>
      <c r="X70" s="76"/>
      <c r="Y70" s="76"/>
    </row>
    <row r="71" spans="1:25" ht="15" customHeight="1" x14ac:dyDescent="0.25">
      <c r="A71" s="30" t="s">
        <v>208</v>
      </c>
      <c r="C71" s="91" t="str">
        <f>VLOOKUP(A71,'Authorized Rev Req'!B$7:$O$101,14,FALSE)</f>
        <v>ER24-223, Advice 5149-E</v>
      </c>
      <c r="D71" s="75">
        <f>'Authorized Rev Req'!$M99</f>
        <v>4738</v>
      </c>
      <c r="E71" s="28" t="s">
        <v>205</v>
      </c>
      <c r="F71" s="75">
        <f>'Authorized Rev Req'!$M99</f>
        <v>4738</v>
      </c>
      <c r="G71" s="75">
        <f t="shared" si="13"/>
        <v>4738</v>
      </c>
      <c r="H71" s="75">
        <f t="shared" si="13"/>
        <v>4738</v>
      </c>
      <c r="I71" s="75">
        <f t="shared" si="13"/>
        <v>4738</v>
      </c>
      <c r="J71" s="75">
        <f t="shared" si="13"/>
        <v>4738</v>
      </c>
      <c r="K71" s="28" t="s">
        <v>225</v>
      </c>
      <c r="L71" s="102"/>
      <c r="M71" s="102"/>
      <c r="N71" s="102"/>
      <c r="O71" s="102"/>
      <c r="P71" s="102"/>
      <c r="Q71" s="102"/>
      <c r="W71" s="76"/>
      <c r="X71" s="76"/>
      <c r="Y71" s="76"/>
    </row>
    <row r="72" spans="1:25" ht="15" customHeight="1" x14ac:dyDescent="0.25">
      <c r="A72" s="30" t="s">
        <v>211</v>
      </c>
      <c r="C72" s="91" t="str">
        <f>VLOOKUP(A72,'Authorized Rev Req'!B$7:$O$101,14,FALSE)</f>
        <v>ER24-1671-000</v>
      </c>
      <c r="D72" s="75">
        <f>'Authorized Rev Req'!$M100</f>
        <v>270811</v>
      </c>
      <c r="E72" s="28" t="s">
        <v>205</v>
      </c>
      <c r="F72" s="75">
        <f>'Authorized Rev Req'!$M100</f>
        <v>270811</v>
      </c>
      <c r="G72" s="75">
        <f t="shared" si="13"/>
        <v>270811</v>
      </c>
      <c r="H72" s="75">
        <f t="shared" si="13"/>
        <v>270811</v>
      </c>
      <c r="I72" s="75">
        <f t="shared" si="13"/>
        <v>270811</v>
      </c>
      <c r="J72" s="75">
        <f t="shared" si="13"/>
        <v>270811</v>
      </c>
      <c r="K72" s="28" t="s">
        <v>225</v>
      </c>
      <c r="W72" s="76"/>
      <c r="X72" s="76"/>
      <c r="Y72" s="76"/>
    </row>
    <row r="73" spans="1:25" ht="15" customHeight="1" thickBot="1" x14ac:dyDescent="0.3">
      <c r="A73" s="77" t="s">
        <v>210</v>
      </c>
      <c r="C73" s="91"/>
      <c r="D73" s="105">
        <f>SUM(D10:D72)</f>
        <v>17697882.115983229</v>
      </c>
      <c r="F73" s="105">
        <f>SUM(F10:F72)</f>
        <v>17982574.907224149</v>
      </c>
      <c r="G73" s="105">
        <f>SUM(G10:G72)</f>
        <v>15668020.334587704</v>
      </c>
      <c r="H73" s="105">
        <f>SUM(H10:H72)</f>
        <v>15403670.789038982</v>
      </c>
      <c r="I73" s="105">
        <f>SUM(I10:I72)</f>
        <v>15402570.789038982</v>
      </c>
      <c r="J73" s="105">
        <f>SUM(J10:J72)</f>
        <v>15402570.789038982</v>
      </c>
      <c r="K73" s="28"/>
    </row>
    <row r="74" spans="1:25" ht="15" customHeight="1" thickTop="1" x14ac:dyDescent="0.25">
      <c r="A74" s="28" t="s">
        <v>214</v>
      </c>
      <c r="C74" s="91"/>
      <c r="D74" s="75">
        <f>'Authorized Rev Req'!$M102</f>
        <v>80194.531436816702</v>
      </c>
      <c r="E74" s="28" t="s">
        <v>214</v>
      </c>
      <c r="F74" s="75">
        <f>'Authorized Rev Req'!$L102</f>
        <v>80194.531436816702</v>
      </c>
      <c r="G74" s="75">
        <f t="shared" ref="G74:J74" si="14">F74</f>
        <v>80194.531436816702</v>
      </c>
      <c r="H74" s="75">
        <f t="shared" si="14"/>
        <v>80194.531436816702</v>
      </c>
      <c r="I74" s="75">
        <f t="shared" si="14"/>
        <v>80194.531436816702</v>
      </c>
      <c r="J74" s="75">
        <f t="shared" si="14"/>
        <v>80194.531436816702</v>
      </c>
      <c r="K74" s="28"/>
      <c r="W74" s="76"/>
      <c r="X74" s="76"/>
      <c r="Y74" s="76"/>
    </row>
    <row r="75" spans="1:25" ht="15" customHeight="1" x14ac:dyDescent="0.25">
      <c r="D75" s="78">
        <f>SUM(D73:D74)</f>
        <v>17778076.647420045</v>
      </c>
      <c r="E75" s="28" t="s">
        <v>241</v>
      </c>
      <c r="F75" s="78">
        <f>SUM(F73:F74)</f>
        <v>18062769.438660964</v>
      </c>
      <c r="G75" s="78">
        <f t="shared" ref="G75:J75" si="15">SUM(G73:G74)</f>
        <v>15748214.86602452</v>
      </c>
      <c r="H75" s="78">
        <f t="shared" si="15"/>
        <v>15483865.320475798</v>
      </c>
      <c r="I75" s="78">
        <f t="shared" si="15"/>
        <v>15482765.320475798</v>
      </c>
      <c r="J75" s="78">
        <f t="shared" si="15"/>
        <v>15482765.320475798</v>
      </c>
      <c r="W75" s="76"/>
      <c r="X75" s="76"/>
      <c r="Y75" s="76"/>
    </row>
    <row r="76" spans="1:25" ht="15" customHeight="1" x14ac:dyDescent="0.25">
      <c r="D76" s="52">
        <f>-'Authorized Rev Req'!$M103+D75</f>
        <v>0</v>
      </c>
      <c r="F76" s="52"/>
      <c r="G76" s="106"/>
      <c r="H76" s="106"/>
      <c r="I76" s="106"/>
      <c r="J76" s="106"/>
      <c r="W76" s="76"/>
      <c r="X76" s="76"/>
      <c r="Y76" s="76"/>
    </row>
    <row r="77" spans="1:25" ht="15" customHeight="1" x14ac:dyDescent="0.25">
      <c r="F77" s="107"/>
      <c r="G77" s="107"/>
      <c r="N77" s="52"/>
      <c r="O77" s="52"/>
      <c r="P77" s="52"/>
      <c r="W77" s="76"/>
      <c r="X77" s="76"/>
      <c r="Y77" s="76"/>
    </row>
    <row r="78" spans="1:25" ht="15" customHeight="1" x14ac:dyDescent="0.25">
      <c r="A78" s="108" t="s">
        <v>242</v>
      </c>
      <c r="B78" s="109"/>
      <c r="C78" s="109"/>
      <c r="D78" s="109"/>
      <c r="E78" s="110"/>
      <c r="F78" s="111"/>
      <c r="G78" s="109"/>
      <c r="H78" s="109"/>
      <c r="I78" s="109"/>
      <c r="J78" s="109"/>
      <c r="K78" s="85"/>
      <c r="L78" s="85"/>
      <c r="M78" s="85"/>
      <c r="N78" s="85"/>
      <c r="O78" s="85"/>
      <c r="P78" s="85"/>
      <c r="Q78" s="85"/>
      <c r="W78" s="76"/>
      <c r="X78" s="76"/>
      <c r="Y78" s="76"/>
    </row>
    <row r="79" spans="1:25" ht="15" customHeight="1" x14ac:dyDescent="0.25">
      <c r="A79" s="112" t="s">
        <v>56</v>
      </c>
      <c r="B79" s="112" t="s">
        <v>221</v>
      </c>
      <c r="C79" s="113" t="s">
        <v>243</v>
      </c>
      <c r="D79" s="113" t="s">
        <v>244</v>
      </c>
      <c r="E79" s="113" t="s">
        <v>245</v>
      </c>
      <c r="F79" s="85">
        <v>2024</v>
      </c>
      <c r="G79" s="85">
        <v>2025</v>
      </c>
      <c r="H79" s="85">
        <v>2026</v>
      </c>
      <c r="I79" s="85">
        <v>2027</v>
      </c>
      <c r="J79" s="85">
        <v>2028</v>
      </c>
      <c r="K79" s="113" t="s">
        <v>223</v>
      </c>
      <c r="L79" s="85">
        <v>2024</v>
      </c>
      <c r="M79" s="85">
        <v>2025</v>
      </c>
      <c r="N79" s="85">
        <v>2026</v>
      </c>
      <c r="O79" s="85">
        <v>2027</v>
      </c>
      <c r="P79" s="85">
        <v>2028</v>
      </c>
      <c r="Q79" s="114"/>
      <c r="W79" s="76"/>
      <c r="X79" s="76"/>
      <c r="Y79" s="76"/>
    </row>
    <row r="80" spans="1:25" ht="15" customHeight="1" x14ac:dyDescent="0.25">
      <c r="A80" s="77" t="s">
        <v>60</v>
      </c>
      <c r="C80" s="97"/>
      <c r="D80" s="97"/>
      <c r="E80" s="97"/>
      <c r="K80" s="28"/>
      <c r="Q80" s="88" t="s">
        <v>246</v>
      </c>
      <c r="W80" s="76"/>
      <c r="X80" s="76"/>
      <c r="Y80" s="76"/>
    </row>
    <row r="81" spans="1:25" ht="15" customHeight="1" x14ac:dyDescent="0.25">
      <c r="A81" s="28" t="s">
        <v>247</v>
      </c>
      <c r="B81" s="28" t="s">
        <v>248</v>
      </c>
      <c r="C81" s="28" t="s">
        <v>249</v>
      </c>
      <c r="D81" s="75">
        <f>G81</f>
        <v>947239</v>
      </c>
      <c r="E81" s="93" t="s">
        <v>63</v>
      </c>
      <c r="F81" s="75">
        <v>0</v>
      </c>
      <c r="G81" s="75">
        <v>947239</v>
      </c>
      <c r="H81" s="75">
        <v>979131</v>
      </c>
      <c r="I81" s="75">
        <v>1009094</v>
      </c>
      <c r="J81" s="75">
        <v>1038500</v>
      </c>
      <c r="K81" s="28" t="s">
        <v>225</v>
      </c>
      <c r="L81" s="52"/>
      <c r="M81" s="52">
        <f>G81-$F$10</f>
        <v>180590.16525408695</v>
      </c>
      <c r="N81" s="52">
        <f>H81-$F$10</f>
        <v>212482.16525408695</v>
      </c>
      <c r="O81" s="52">
        <f>I81-$F$10</f>
        <v>242445.16525408695</v>
      </c>
      <c r="P81" s="52">
        <f>J81-$F$10</f>
        <v>271851.16525408695</v>
      </c>
      <c r="Q81" s="101" t="s">
        <v>73</v>
      </c>
      <c r="W81" s="76"/>
      <c r="X81" s="76"/>
      <c r="Y81" s="76"/>
    </row>
    <row r="82" spans="1:25" ht="15" customHeight="1" x14ac:dyDescent="0.25">
      <c r="A82" s="28" t="s">
        <v>247</v>
      </c>
      <c r="B82" s="28" t="s">
        <v>248</v>
      </c>
      <c r="C82" s="28" t="s">
        <v>249</v>
      </c>
      <c r="D82" s="75">
        <f t="shared" ref="D82:D98" si="16">G82</f>
        <v>66325</v>
      </c>
      <c r="E82" s="93" t="s">
        <v>67</v>
      </c>
      <c r="F82" s="75">
        <v>0</v>
      </c>
      <c r="G82" s="75">
        <v>66325</v>
      </c>
      <c r="H82" s="75">
        <v>67325</v>
      </c>
      <c r="I82" s="75">
        <v>69383</v>
      </c>
      <c r="J82" s="75">
        <v>71093</v>
      </c>
      <c r="K82" s="28" t="s">
        <v>225</v>
      </c>
      <c r="L82" s="52"/>
      <c r="M82" s="52">
        <f>G82-$F$11</f>
        <v>3717.3938599759495</v>
      </c>
      <c r="N82" s="52">
        <f>H82-$F$11</f>
        <v>4717.3938599759495</v>
      </c>
      <c r="O82" s="52">
        <f>I82-$F$11</f>
        <v>6775.3938599759495</v>
      </c>
      <c r="P82" s="52">
        <f>J82-$F$11</f>
        <v>8485.3938599759495</v>
      </c>
      <c r="Q82" s="101" t="str">
        <f>Q81</f>
        <v>Y</v>
      </c>
      <c r="W82" s="76"/>
      <c r="X82" s="76"/>
      <c r="Y82" s="76"/>
    </row>
    <row r="83" spans="1:25" ht="15" customHeight="1" x14ac:dyDescent="0.25">
      <c r="A83" s="28" t="s">
        <v>250</v>
      </c>
      <c r="B83" s="28" t="s">
        <v>248</v>
      </c>
      <c r="C83" s="28" t="s">
        <v>249</v>
      </c>
      <c r="D83" s="75">
        <f t="shared" si="16"/>
        <v>9210761</v>
      </c>
      <c r="E83" s="28" t="s">
        <v>69</v>
      </c>
      <c r="F83" s="75">
        <v>0</v>
      </c>
      <c r="G83" s="75">
        <f>9114108+96653</f>
        <v>9210761</v>
      </c>
      <c r="H83" s="75">
        <v>9674132</v>
      </c>
      <c r="I83" s="75">
        <v>10288756</v>
      </c>
      <c r="J83" s="75">
        <v>10884759</v>
      </c>
      <c r="K83" s="28" t="s">
        <v>225</v>
      </c>
      <c r="L83" s="52"/>
      <c r="M83" s="52">
        <f>G83-$F$12</f>
        <v>1457772.7539797034</v>
      </c>
      <c r="N83" s="52">
        <f>H83-$F$12</f>
        <v>1921143.7539797034</v>
      </c>
      <c r="O83" s="52">
        <f>I83-$F$12</f>
        <v>2535767.7539797034</v>
      </c>
      <c r="P83" s="52">
        <f>J83-$F$12</f>
        <v>3131770.7539797034</v>
      </c>
      <c r="Q83" s="101" t="str">
        <f>Q82</f>
        <v>Y</v>
      </c>
    </row>
    <row r="84" spans="1:25" ht="15" customHeight="1" x14ac:dyDescent="0.25">
      <c r="A84" s="28" t="s">
        <v>251</v>
      </c>
      <c r="B84" s="28" t="s">
        <v>252</v>
      </c>
      <c r="C84" s="28" t="s">
        <v>249</v>
      </c>
      <c r="D84" s="75">
        <f t="shared" si="16"/>
        <v>4548856.4843815034</v>
      </c>
      <c r="E84" s="93" t="s">
        <v>63</v>
      </c>
      <c r="F84" s="75"/>
      <c r="G84" s="75">
        <v>4548856.4843815034</v>
      </c>
      <c r="H84" s="75"/>
      <c r="I84" s="75"/>
      <c r="J84" s="75"/>
      <c r="K84" s="28" t="s">
        <v>225</v>
      </c>
      <c r="L84" s="52"/>
      <c r="M84" s="52">
        <f>G84-F19</f>
        <v>-154846.51561849657</v>
      </c>
      <c r="N84" s="52"/>
      <c r="O84" s="52"/>
      <c r="P84" s="52"/>
      <c r="Q84" s="101" t="str">
        <f>Q87</f>
        <v>Y</v>
      </c>
    </row>
    <row r="85" spans="1:25" ht="15" customHeight="1" x14ac:dyDescent="0.25">
      <c r="A85" s="28" t="s">
        <v>251</v>
      </c>
      <c r="B85" s="28" t="s">
        <v>252</v>
      </c>
      <c r="C85" s="28" t="s">
        <v>249</v>
      </c>
      <c r="D85" s="75">
        <f t="shared" si="16"/>
        <v>439966.54075924109</v>
      </c>
      <c r="E85" s="93" t="s">
        <v>67</v>
      </c>
      <c r="F85" s="75"/>
      <c r="G85" s="75">
        <v>439966.54075924109</v>
      </c>
      <c r="H85" s="75"/>
      <c r="I85" s="75"/>
      <c r="J85" s="75"/>
      <c r="K85" s="28" t="s">
        <v>225</v>
      </c>
      <c r="L85" s="52"/>
      <c r="M85" s="52">
        <f t="shared" ref="M85:M95" si="17">G85-F20</f>
        <v>36969.540759241092</v>
      </c>
      <c r="N85" s="52"/>
      <c r="O85" s="52"/>
      <c r="P85" s="52"/>
      <c r="Q85" s="101" t="str">
        <f>Q84</f>
        <v>Y</v>
      </c>
    </row>
    <row r="86" spans="1:25" ht="15" customHeight="1" x14ac:dyDescent="0.25">
      <c r="A86" s="28" t="s">
        <v>253</v>
      </c>
      <c r="B86" s="28" t="s">
        <v>252</v>
      </c>
      <c r="C86" s="28" t="s">
        <v>249</v>
      </c>
      <c r="D86" s="75">
        <f t="shared" si="16"/>
        <v>142904.29044563923</v>
      </c>
      <c r="E86" s="93" t="s">
        <v>67</v>
      </c>
      <c r="F86" s="75"/>
      <c r="G86" s="75">
        <v>142904.29044563923</v>
      </c>
      <c r="H86" s="75"/>
      <c r="I86" s="75"/>
      <c r="J86" s="75"/>
      <c r="K86" s="28" t="s">
        <v>225</v>
      </c>
      <c r="L86" s="52"/>
      <c r="M86" s="52">
        <f t="shared" si="17"/>
        <v>-79535.492044919083</v>
      </c>
      <c r="N86" s="52"/>
      <c r="O86" s="52"/>
      <c r="P86" s="52"/>
      <c r="Q86" s="101" t="str">
        <f t="shared" ref="Q86:Q95" si="18">Q85</f>
        <v>Y</v>
      </c>
    </row>
    <row r="87" spans="1:25" ht="15" customHeight="1" x14ac:dyDescent="0.25">
      <c r="A87" s="28" t="s">
        <v>254</v>
      </c>
      <c r="B87" s="28" t="s">
        <v>252</v>
      </c>
      <c r="C87" s="28" t="s">
        <v>249</v>
      </c>
      <c r="D87" s="75">
        <f t="shared" si="16"/>
        <v>-1021086.4244813001</v>
      </c>
      <c r="E87" s="93" t="s">
        <v>90</v>
      </c>
      <c r="F87" s="75"/>
      <c r="G87" s="75">
        <v>-1021086.4244813001</v>
      </c>
      <c r="H87" s="75"/>
      <c r="I87" s="75"/>
      <c r="J87" s="75"/>
      <c r="K87" s="28" t="s">
        <v>225</v>
      </c>
      <c r="L87" s="52"/>
      <c r="M87" s="52">
        <f t="shared" si="17"/>
        <v>-65981.424481300055</v>
      </c>
      <c r="N87" s="52"/>
      <c r="O87" s="52"/>
      <c r="P87" s="52"/>
      <c r="Q87" s="101" t="s">
        <v>73</v>
      </c>
      <c r="S87" s="52"/>
    </row>
    <row r="88" spans="1:25" ht="15" customHeight="1" x14ac:dyDescent="0.25">
      <c r="A88" s="28" t="s">
        <v>254</v>
      </c>
      <c r="B88" s="28" t="s">
        <v>252</v>
      </c>
      <c r="C88" s="28" t="s">
        <v>249</v>
      </c>
      <c r="D88" s="75">
        <f t="shared" si="16"/>
        <v>5012.142548086711</v>
      </c>
      <c r="E88" s="93" t="s">
        <v>91</v>
      </c>
      <c r="F88" s="75"/>
      <c r="G88" s="75">
        <v>5012.142548086711</v>
      </c>
      <c r="H88" s="75"/>
      <c r="I88" s="75"/>
      <c r="J88" s="75"/>
      <c r="K88" s="28" t="s">
        <v>225</v>
      </c>
      <c r="L88" s="52"/>
      <c r="M88" s="52">
        <f t="shared" si="17"/>
        <v>54.142548086711031</v>
      </c>
      <c r="N88" s="52"/>
      <c r="O88" s="52"/>
      <c r="P88" s="52"/>
      <c r="Q88" s="101" t="str">
        <f t="shared" si="18"/>
        <v>Y</v>
      </c>
      <c r="S88" s="52"/>
    </row>
    <row r="89" spans="1:25" ht="15" customHeight="1" x14ac:dyDescent="0.25">
      <c r="A89" s="28" t="s">
        <v>254</v>
      </c>
      <c r="B89" s="28" t="s">
        <v>252</v>
      </c>
      <c r="C89" s="28" t="s">
        <v>249</v>
      </c>
      <c r="D89" s="75">
        <f t="shared" si="16"/>
        <v>-20022.239996602424</v>
      </c>
      <c r="E89" s="93" t="s">
        <v>69</v>
      </c>
      <c r="F89" s="75"/>
      <c r="G89" s="75">
        <v>-20022.239996602424</v>
      </c>
      <c r="H89" s="75"/>
      <c r="I89" s="75"/>
      <c r="J89" s="75"/>
      <c r="K89" s="28" t="s">
        <v>225</v>
      </c>
      <c r="L89" s="52"/>
      <c r="M89" s="52">
        <f t="shared" si="17"/>
        <v>-16440.239996602424</v>
      </c>
      <c r="N89" s="52"/>
      <c r="O89" s="52"/>
      <c r="P89" s="52"/>
      <c r="Q89" s="101" t="str">
        <f t="shared" si="18"/>
        <v>Y</v>
      </c>
    </row>
    <row r="90" spans="1:25" ht="15" customHeight="1" x14ac:dyDescent="0.25">
      <c r="A90" s="28" t="s">
        <v>254</v>
      </c>
      <c r="B90" s="28" t="s">
        <v>252</v>
      </c>
      <c r="C90" s="28" t="s">
        <v>249</v>
      </c>
      <c r="D90" s="75">
        <f t="shared" si="16"/>
        <v>22650.282911772632</v>
      </c>
      <c r="E90" s="93" t="s">
        <v>92</v>
      </c>
      <c r="F90" s="75"/>
      <c r="G90" s="75">
        <v>22650.282911772632</v>
      </c>
      <c r="H90" s="75"/>
      <c r="I90" s="75"/>
      <c r="J90" s="75"/>
      <c r="K90" s="28" t="s">
        <v>225</v>
      </c>
      <c r="L90" s="52"/>
      <c r="M90" s="52">
        <f t="shared" si="17"/>
        <v>16065.736824501324</v>
      </c>
      <c r="N90" s="52"/>
      <c r="O90" s="52"/>
      <c r="P90" s="52"/>
      <c r="Q90" s="101" t="str">
        <f t="shared" si="18"/>
        <v>Y</v>
      </c>
    </row>
    <row r="91" spans="1:25" ht="15" customHeight="1" x14ac:dyDescent="0.25">
      <c r="A91" s="28" t="s">
        <v>254</v>
      </c>
      <c r="B91" s="28" t="s">
        <v>252</v>
      </c>
      <c r="C91" s="28" t="s">
        <v>249</v>
      </c>
      <c r="D91" s="75">
        <f t="shared" si="16"/>
        <v>1213.8211656083074</v>
      </c>
      <c r="E91" s="93" t="s">
        <v>94</v>
      </c>
      <c r="F91" s="75"/>
      <c r="G91" s="75">
        <v>1213.8211656083074</v>
      </c>
      <c r="H91" s="75"/>
      <c r="I91" s="75"/>
      <c r="J91" s="75"/>
      <c r="K91" s="28" t="s">
        <v>225</v>
      </c>
      <c r="L91" s="52"/>
      <c r="M91" s="52">
        <f t="shared" si="17"/>
        <v>-1149.0632304545336</v>
      </c>
      <c r="N91" s="52"/>
      <c r="O91" s="52"/>
      <c r="P91" s="52"/>
      <c r="Q91" s="101" t="str">
        <f t="shared" si="18"/>
        <v>Y</v>
      </c>
    </row>
    <row r="92" spans="1:25" ht="15" customHeight="1" x14ac:dyDescent="0.25">
      <c r="A92" s="28" t="s">
        <v>254</v>
      </c>
      <c r="B92" s="28" t="s">
        <v>252</v>
      </c>
      <c r="C92" s="28" t="s">
        <v>249</v>
      </c>
      <c r="D92" s="75">
        <f t="shared" si="16"/>
        <v>2200.3448221428916</v>
      </c>
      <c r="E92" s="93" t="s">
        <v>94</v>
      </c>
      <c r="F92" s="75"/>
      <c r="G92" s="75">
        <v>2200.3448221428916</v>
      </c>
      <c r="H92" s="75"/>
      <c r="I92" s="75"/>
      <c r="J92" s="75"/>
      <c r="K92" s="28" t="s">
        <v>225</v>
      </c>
      <c r="L92" s="52"/>
      <c r="M92" s="52">
        <f t="shared" si="17"/>
        <v>-6572.6071782613726</v>
      </c>
      <c r="N92" s="52"/>
      <c r="O92" s="52"/>
      <c r="P92" s="52"/>
      <c r="Q92" s="101" t="str">
        <f t="shared" si="18"/>
        <v>Y</v>
      </c>
      <c r="R92" s="52"/>
    </row>
    <row r="93" spans="1:25" ht="15" customHeight="1" x14ac:dyDescent="0.25">
      <c r="A93" s="28" t="s">
        <v>253</v>
      </c>
      <c r="B93" s="28" t="s">
        <v>252</v>
      </c>
      <c r="C93" s="28" t="s">
        <v>249</v>
      </c>
      <c r="D93" s="75">
        <f t="shared" si="16"/>
        <v>-1782.8252922731249</v>
      </c>
      <c r="E93" s="93" t="s">
        <v>92</v>
      </c>
      <c r="F93" s="75"/>
      <c r="G93" s="75">
        <v>-1782.8252922731249</v>
      </c>
      <c r="H93" s="75"/>
      <c r="I93" s="75"/>
      <c r="J93" s="75"/>
      <c r="K93" s="28" t="s">
        <v>225</v>
      </c>
      <c r="L93" s="52"/>
      <c r="M93" s="52">
        <f t="shared" si="17"/>
        <v>-678042.98235124128</v>
      </c>
      <c r="N93" s="52"/>
      <c r="O93" s="52"/>
      <c r="P93" s="52"/>
      <c r="Q93" s="101" t="str">
        <f>Q91</f>
        <v>Y</v>
      </c>
      <c r="R93" s="52"/>
    </row>
    <row r="94" spans="1:25" ht="15" customHeight="1" x14ac:dyDescent="0.25">
      <c r="A94" s="28" t="s">
        <v>255</v>
      </c>
      <c r="B94" s="28" t="s">
        <v>252</v>
      </c>
      <c r="C94" s="28" t="s">
        <v>249</v>
      </c>
      <c r="D94" s="75">
        <f t="shared" si="16"/>
        <v>-351617.7012869016</v>
      </c>
      <c r="E94" s="28" t="s">
        <v>63</v>
      </c>
      <c r="F94" s="75"/>
      <c r="G94" s="75">
        <v>-351617.7012869016</v>
      </c>
      <c r="H94" s="75"/>
      <c r="I94" s="75"/>
      <c r="J94" s="75"/>
      <c r="K94" s="28" t="s">
        <v>225</v>
      </c>
      <c r="L94" s="52"/>
      <c r="M94" s="52">
        <f t="shared" si="17"/>
        <v>-354190.1551996303</v>
      </c>
      <c r="N94" s="52"/>
      <c r="O94" s="52"/>
      <c r="P94" s="52"/>
      <c r="Q94" s="101" t="str">
        <f t="shared" si="18"/>
        <v>Y</v>
      </c>
    </row>
    <row r="95" spans="1:25" ht="15" customHeight="1" x14ac:dyDescent="0.25">
      <c r="A95" s="28" t="s">
        <v>100</v>
      </c>
      <c r="B95" s="28" t="s">
        <v>252</v>
      </c>
      <c r="C95" s="28" t="s">
        <v>249</v>
      </c>
      <c r="D95" s="75">
        <f t="shared" si="16"/>
        <v>0</v>
      </c>
      <c r="E95" s="93" t="s">
        <v>92</v>
      </c>
      <c r="F95" s="75"/>
      <c r="G95" s="75">
        <v>0</v>
      </c>
      <c r="H95" s="75"/>
      <c r="I95" s="75"/>
      <c r="J95" s="75"/>
      <c r="K95" s="28" t="s">
        <v>225</v>
      </c>
      <c r="L95" s="52"/>
      <c r="M95" s="52">
        <f t="shared" si="17"/>
        <v>-4756.555824788984</v>
      </c>
      <c r="N95" s="52"/>
      <c r="O95" s="52"/>
      <c r="P95" s="52"/>
      <c r="Q95" s="101" t="str">
        <f t="shared" si="18"/>
        <v>Y</v>
      </c>
    </row>
    <row r="96" spans="1:25" ht="15" customHeight="1" x14ac:dyDescent="0.25">
      <c r="A96" s="28" t="s">
        <v>256</v>
      </c>
      <c r="B96" s="28" t="s">
        <v>278</v>
      </c>
      <c r="C96" s="28" t="s">
        <v>249</v>
      </c>
      <c r="D96" s="75">
        <f t="shared" si="16"/>
        <v>-742426</v>
      </c>
      <c r="E96" s="28" t="s">
        <v>63</v>
      </c>
      <c r="F96" s="75">
        <v>-742426</v>
      </c>
      <c r="G96" s="75">
        <f>F96</f>
        <v>-742426</v>
      </c>
      <c r="H96" s="75"/>
      <c r="I96" s="75"/>
      <c r="J96" s="75"/>
      <c r="K96" s="28" t="s">
        <v>226</v>
      </c>
      <c r="L96" s="52">
        <f t="shared" ref="L96:P101" si="19">F96</f>
        <v>-742426</v>
      </c>
      <c r="M96" s="52">
        <f t="shared" si="19"/>
        <v>-742426</v>
      </c>
      <c r="N96" s="52"/>
      <c r="O96" s="52"/>
      <c r="P96" s="52"/>
      <c r="Q96" s="101" t="s">
        <v>277</v>
      </c>
      <c r="R96" s="115"/>
    </row>
    <row r="97" spans="1:26" x14ac:dyDescent="0.25">
      <c r="A97" s="28" t="s">
        <v>257</v>
      </c>
      <c r="B97" s="28" t="s">
        <v>258</v>
      </c>
      <c r="C97" s="28" t="s">
        <v>249</v>
      </c>
      <c r="D97" s="75">
        <f t="shared" si="16"/>
        <v>150626</v>
      </c>
      <c r="E97" s="93" t="s">
        <v>92</v>
      </c>
      <c r="F97" s="75"/>
      <c r="G97" s="75">
        <v>150626</v>
      </c>
      <c r="H97" s="75">
        <v>150626</v>
      </c>
      <c r="I97" s="75">
        <v>150626</v>
      </c>
      <c r="J97" s="75">
        <v>150626</v>
      </c>
      <c r="K97" s="28" t="s">
        <v>226</v>
      </c>
      <c r="L97" s="52">
        <f t="shared" si="19"/>
        <v>0</v>
      </c>
      <c r="M97" s="52">
        <f t="shared" si="19"/>
        <v>150626</v>
      </c>
      <c r="N97" s="52">
        <f t="shared" si="19"/>
        <v>150626</v>
      </c>
      <c r="O97" s="52">
        <f t="shared" si="19"/>
        <v>150626</v>
      </c>
      <c r="P97" s="52">
        <f t="shared" si="19"/>
        <v>150626</v>
      </c>
      <c r="Q97" s="101" t="s">
        <v>73</v>
      </c>
    </row>
    <row r="98" spans="1:26" x14ac:dyDescent="0.25">
      <c r="A98" s="28" t="s">
        <v>259</v>
      </c>
      <c r="B98" s="28" t="s">
        <v>260</v>
      </c>
      <c r="C98" s="28" t="s">
        <v>249</v>
      </c>
      <c r="D98" s="75">
        <f t="shared" si="16"/>
        <v>326337</v>
      </c>
      <c r="E98" s="93" t="s">
        <v>69</v>
      </c>
      <c r="F98" s="75"/>
      <c r="G98" s="75">
        <v>326337</v>
      </c>
      <c r="H98" s="75"/>
      <c r="I98" s="75"/>
      <c r="J98" s="75"/>
      <c r="K98" s="28" t="s">
        <v>226</v>
      </c>
      <c r="L98" s="52">
        <f t="shared" si="19"/>
        <v>0</v>
      </c>
      <c r="M98" s="52">
        <f t="shared" si="19"/>
        <v>326337</v>
      </c>
      <c r="N98" s="52">
        <f t="shared" si="19"/>
        <v>0</v>
      </c>
      <c r="O98" s="52">
        <f t="shared" si="19"/>
        <v>0</v>
      </c>
      <c r="P98" s="52">
        <f t="shared" si="19"/>
        <v>0</v>
      </c>
      <c r="Q98" s="101" t="s">
        <v>73</v>
      </c>
    </row>
    <row r="99" spans="1:26" ht="15" customHeight="1" x14ac:dyDescent="0.25">
      <c r="A99" s="28" t="s">
        <v>261</v>
      </c>
      <c r="B99" s="28" t="s">
        <v>262</v>
      </c>
      <c r="C99" s="28" t="s">
        <v>249</v>
      </c>
      <c r="D99" s="75">
        <f>G99</f>
        <v>25706</v>
      </c>
      <c r="E99" s="93" t="s">
        <v>69</v>
      </c>
      <c r="F99" s="75"/>
      <c r="G99" s="75">
        <v>25706</v>
      </c>
      <c r="H99" s="75">
        <v>0</v>
      </c>
      <c r="I99" s="75"/>
      <c r="J99" s="75"/>
      <c r="K99" s="28" t="s">
        <v>226</v>
      </c>
      <c r="L99" s="52">
        <f t="shared" si="19"/>
        <v>0</v>
      </c>
      <c r="M99" s="52">
        <f t="shared" si="19"/>
        <v>25706</v>
      </c>
      <c r="N99" s="52">
        <f t="shared" si="19"/>
        <v>0</v>
      </c>
      <c r="O99" s="52">
        <f t="shared" si="19"/>
        <v>0</v>
      </c>
      <c r="P99" s="52">
        <f t="shared" si="19"/>
        <v>0</v>
      </c>
      <c r="Q99" s="101" t="s">
        <v>73</v>
      </c>
    </row>
    <row r="100" spans="1:26" ht="15" customHeight="1" x14ac:dyDescent="0.25">
      <c r="A100" s="28" t="s">
        <v>263</v>
      </c>
      <c r="B100" s="28" t="s">
        <v>264</v>
      </c>
      <c r="C100" s="28" t="s">
        <v>249</v>
      </c>
      <c r="D100" s="75">
        <f>G100</f>
        <v>50640</v>
      </c>
      <c r="E100" s="97" t="s">
        <v>69</v>
      </c>
      <c r="F100" s="75"/>
      <c r="G100" s="75">
        <v>50640</v>
      </c>
      <c r="H100" s="75">
        <v>0</v>
      </c>
      <c r="I100" s="75"/>
      <c r="J100" s="75"/>
      <c r="K100" s="28" t="s">
        <v>226</v>
      </c>
      <c r="L100" s="52">
        <f t="shared" si="19"/>
        <v>0</v>
      </c>
      <c r="M100" s="52">
        <f t="shared" si="19"/>
        <v>50640</v>
      </c>
      <c r="N100" s="52">
        <f t="shared" si="19"/>
        <v>0</v>
      </c>
      <c r="O100" s="52">
        <f t="shared" si="19"/>
        <v>0</v>
      </c>
      <c r="P100" s="52">
        <f t="shared" si="19"/>
        <v>0</v>
      </c>
      <c r="Q100" s="101" t="s">
        <v>73</v>
      </c>
    </row>
    <row r="101" spans="1:26" ht="15" customHeight="1" x14ac:dyDescent="0.25">
      <c r="A101" s="28" t="s">
        <v>263</v>
      </c>
      <c r="B101" s="28" t="s">
        <v>264</v>
      </c>
      <c r="C101" s="28" t="s">
        <v>249</v>
      </c>
      <c r="D101" s="75">
        <f>G101</f>
        <v>234</v>
      </c>
      <c r="E101" s="93" t="s">
        <v>92</v>
      </c>
      <c r="F101" s="75"/>
      <c r="G101" s="75">
        <v>234</v>
      </c>
      <c r="H101" s="75">
        <v>0</v>
      </c>
      <c r="I101" s="75"/>
      <c r="J101" s="75"/>
      <c r="K101" s="28" t="s">
        <v>226</v>
      </c>
      <c r="L101" s="52">
        <f t="shared" si="19"/>
        <v>0</v>
      </c>
      <c r="M101" s="52">
        <f t="shared" si="19"/>
        <v>234</v>
      </c>
      <c r="N101" s="52">
        <f t="shared" si="19"/>
        <v>0</v>
      </c>
      <c r="O101" s="52">
        <f t="shared" si="19"/>
        <v>0</v>
      </c>
      <c r="P101" s="52">
        <f t="shared" si="19"/>
        <v>0</v>
      </c>
      <c r="Q101" s="101" t="s">
        <v>73</v>
      </c>
      <c r="S101" s="77" t="s">
        <v>265</v>
      </c>
    </row>
    <row r="102" spans="1:26" ht="15" customHeight="1" x14ac:dyDescent="0.25">
      <c r="A102" s="28" t="s">
        <v>15</v>
      </c>
      <c r="B102" s="28" t="s">
        <v>266</v>
      </c>
      <c r="C102" s="28" t="s">
        <v>249</v>
      </c>
      <c r="D102" s="75">
        <v>-73859</v>
      </c>
      <c r="E102" s="97" t="s">
        <v>69</v>
      </c>
      <c r="F102" s="75"/>
      <c r="G102" s="75"/>
      <c r="H102" s="75">
        <f>D102</f>
        <v>-73859</v>
      </c>
      <c r="I102" s="75"/>
      <c r="J102" s="75"/>
      <c r="K102" s="28" t="s">
        <v>226</v>
      </c>
      <c r="L102" s="52"/>
      <c r="M102" s="52"/>
      <c r="N102" s="52"/>
      <c r="O102" s="52"/>
      <c r="P102" s="52"/>
      <c r="Q102" s="101" t="s">
        <v>73</v>
      </c>
      <c r="T102" s="90">
        <v>2024</v>
      </c>
      <c r="U102" s="90">
        <v>2025</v>
      </c>
      <c r="V102" s="90">
        <v>2026</v>
      </c>
      <c r="W102" s="90">
        <v>2027</v>
      </c>
      <c r="X102" s="90">
        <v>2028</v>
      </c>
    </row>
    <row r="103" spans="1:26" ht="15" customHeight="1" x14ac:dyDescent="0.25">
      <c r="A103" s="28" t="s">
        <v>15</v>
      </c>
      <c r="B103" s="28" t="s">
        <v>266</v>
      </c>
      <c r="C103" s="28" t="s">
        <v>249</v>
      </c>
      <c r="D103" s="75">
        <v>10664</v>
      </c>
      <c r="E103" s="93" t="s">
        <v>92</v>
      </c>
      <c r="F103" s="75"/>
      <c r="G103" s="75"/>
      <c r="H103" s="75">
        <f>D103</f>
        <v>10664</v>
      </c>
      <c r="I103" s="75"/>
      <c r="J103" s="75"/>
      <c r="K103" s="28" t="s">
        <v>226</v>
      </c>
      <c r="L103" s="52"/>
      <c r="M103" s="52"/>
      <c r="N103" s="52"/>
      <c r="O103" s="52"/>
      <c r="P103" s="52"/>
      <c r="Q103" s="101" t="str">
        <f>Q102</f>
        <v>Y</v>
      </c>
      <c r="S103" s="28" t="s">
        <v>63</v>
      </c>
      <c r="T103" s="92">
        <f t="shared" ref="T103:T115" si="20">T10+SUMIFS(L$81:L$116,$Q$81:$Q$116,"Y",$E$81:$E$116,$S103)</f>
        <v>6176873.1142399469</v>
      </c>
      <c r="U103" s="92">
        <f t="shared" ref="U103:U115" si="21">U10+SUMIFS(M$81:M$116,$Q$81:$Q$116,"Y",$E$81:$E$116,$S103)</f>
        <v>5173930.4522137288</v>
      </c>
      <c r="V103" s="92">
        <f t="shared" ref="V103:V115" si="22">V10+SUMIFS(N$81:N$116,$Q$81:$Q$116,"Y",$E$81:$E$116,$S103)</f>
        <v>5700436.1230318556</v>
      </c>
      <c r="W103" s="92">
        <f t="shared" ref="W103:W115" si="23">W10+SUMIFS(O$81:O$116,$Q$81:$Q$116,"Y",$E$81:$E$116,$S103)</f>
        <v>5730399.1230318556</v>
      </c>
      <c r="X103" s="92">
        <f t="shared" ref="X103:X115" si="24">X10+SUMIFS(P$81:P$116,$Q$81:$Q$116,"Y",$E$81:$E$116,$S103)</f>
        <v>5759805.1230318556</v>
      </c>
    </row>
    <row r="104" spans="1:26" ht="15" customHeight="1" x14ac:dyDescent="0.25">
      <c r="A104" s="28" t="s">
        <v>267</v>
      </c>
      <c r="B104" s="116" t="s">
        <v>268</v>
      </c>
      <c r="C104" s="28" t="s">
        <v>249</v>
      </c>
      <c r="D104" s="117">
        <f>H104</f>
        <v>162700</v>
      </c>
      <c r="E104" s="97" t="s">
        <v>144</v>
      </c>
      <c r="F104" s="75"/>
      <c r="G104" s="75"/>
      <c r="H104" s="75">
        <v>162700</v>
      </c>
      <c r="I104" s="75">
        <f>H104</f>
        <v>162700</v>
      </c>
      <c r="J104" s="75">
        <f>I104</f>
        <v>162700</v>
      </c>
      <c r="K104" s="28" t="s">
        <v>226</v>
      </c>
      <c r="L104" s="52">
        <f>F104</f>
        <v>0</v>
      </c>
      <c r="M104" s="52">
        <f t="shared" ref="M104:P108" si="25">G104</f>
        <v>0</v>
      </c>
      <c r="N104" s="52">
        <f t="shared" si="25"/>
        <v>162700</v>
      </c>
      <c r="O104" s="52">
        <f t="shared" si="25"/>
        <v>162700</v>
      </c>
      <c r="P104" s="52">
        <f t="shared" si="25"/>
        <v>162700</v>
      </c>
      <c r="Q104" s="101" t="s">
        <v>73</v>
      </c>
      <c r="S104" s="28" t="s">
        <v>67</v>
      </c>
      <c r="T104" s="94">
        <f t="shared" si="20"/>
        <v>688044.38863058237</v>
      </c>
      <c r="U104" s="92">
        <f t="shared" si="21"/>
        <v>426756.04871432198</v>
      </c>
      <c r="V104" s="92">
        <f t="shared" si="22"/>
        <v>470322</v>
      </c>
      <c r="W104" s="92">
        <f t="shared" si="23"/>
        <v>472380</v>
      </c>
      <c r="X104" s="92">
        <f t="shared" si="24"/>
        <v>474090</v>
      </c>
    </row>
    <row r="105" spans="1:26" ht="15" customHeight="1" x14ac:dyDescent="0.25">
      <c r="A105" s="28" t="s">
        <v>269</v>
      </c>
      <c r="B105" s="116" t="s">
        <v>268</v>
      </c>
      <c r="C105" s="28" t="s">
        <v>249</v>
      </c>
      <c r="D105" s="117">
        <v>27146</v>
      </c>
      <c r="E105" s="97" t="s">
        <v>69</v>
      </c>
      <c r="F105" s="75"/>
      <c r="G105" s="75">
        <f>D105</f>
        <v>27146</v>
      </c>
      <c r="H105" s="75"/>
      <c r="I105" s="75"/>
      <c r="J105" s="75"/>
      <c r="K105" s="28" t="s">
        <v>226</v>
      </c>
      <c r="L105" s="52">
        <f>F105</f>
        <v>0</v>
      </c>
      <c r="M105" s="52">
        <f t="shared" si="25"/>
        <v>27146</v>
      </c>
      <c r="N105" s="52">
        <f t="shared" si="25"/>
        <v>0</v>
      </c>
      <c r="O105" s="52">
        <f t="shared" si="25"/>
        <v>0</v>
      </c>
      <c r="P105" s="52">
        <f t="shared" si="25"/>
        <v>0</v>
      </c>
      <c r="Q105" s="101" t="s">
        <v>73</v>
      </c>
      <c r="S105" s="28" t="s">
        <v>69</v>
      </c>
      <c r="T105" s="94">
        <f t="shared" si="20"/>
        <v>9837752.1768678334</v>
      </c>
      <c r="U105" s="92">
        <f t="shared" si="21"/>
        <v>10536760.639527328</v>
      </c>
      <c r="V105" s="92">
        <f t="shared" si="22"/>
        <v>9950792.2999752089</v>
      </c>
      <c r="W105" s="92">
        <f t="shared" si="23"/>
        <v>10565416.299975209</v>
      </c>
      <c r="X105" s="92">
        <f t="shared" si="24"/>
        <v>11161419.299975209</v>
      </c>
    </row>
    <row r="106" spans="1:26" ht="15" customHeight="1" x14ac:dyDescent="0.25">
      <c r="A106" s="28" t="s">
        <v>270</v>
      </c>
      <c r="B106" s="116" t="s">
        <v>271</v>
      </c>
      <c r="C106" s="28" t="s">
        <v>272</v>
      </c>
      <c r="D106" s="117">
        <v>14423</v>
      </c>
      <c r="E106" s="93" t="s">
        <v>63</v>
      </c>
      <c r="F106" s="75"/>
      <c r="G106" s="75">
        <f>D106</f>
        <v>14423</v>
      </c>
      <c r="H106" s="75"/>
      <c r="I106" s="75"/>
      <c r="J106" s="75"/>
      <c r="K106" s="28" t="s">
        <v>226</v>
      </c>
      <c r="L106" s="52"/>
      <c r="M106" s="52">
        <f t="shared" si="25"/>
        <v>14423</v>
      </c>
      <c r="N106" s="52"/>
      <c r="O106" s="52"/>
      <c r="P106" s="52"/>
      <c r="Q106" s="101" t="s">
        <v>73</v>
      </c>
      <c r="S106" s="28" t="s">
        <v>90</v>
      </c>
      <c r="T106" s="94">
        <f t="shared" si="20"/>
        <v>-955105</v>
      </c>
      <c r="U106" s="92">
        <f t="shared" si="21"/>
        <v>-1021086.4244813001</v>
      </c>
      <c r="V106" s="92">
        <f t="shared" si="22"/>
        <v>-955105</v>
      </c>
      <c r="W106" s="92">
        <f t="shared" si="23"/>
        <v>-955105</v>
      </c>
      <c r="X106" s="92">
        <f t="shared" si="24"/>
        <v>-955105</v>
      </c>
    </row>
    <row r="107" spans="1:26" ht="15" customHeight="1" x14ac:dyDescent="0.25">
      <c r="A107" s="28" t="s">
        <v>270</v>
      </c>
      <c r="B107" s="116" t="s">
        <v>271</v>
      </c>
      <c r="C107" s="28" t="s">
        <v>272</v>
      </c>
      <c r="D107" s="117">
        <f>F107</f>
        <v>93860</v>
      </c>
      <c r="E107" s="97" t="s">
        <v>69</v>
      </c>
      <c r="F107" s="75">
        <v>93860</v>
      </c>
      <c r="G107" s="75"/>
      <c r="H107" s="75"/>
      <c r="I107" s="75"/>
      <c r="J107" s="75"/>
      <c r="K107" s="28" t="s">
        <v>226</v>
      </c>
      <c r="L107" s="52">
        <f>F107</f>
        <v>93860</v>
      </c>
      <c r="M107" s="52">
        <f t="shared" si="25"/>
        <v>0</v>
      </c>
      <c r="N107" s="52">
        <f t="shared" si="25"/>
        <v>0</v>
      </c>
      <c r="O107" s="52">
        <f t="shared" si="25"/>
        <v>0</v>
      </c>
      <c r="P107" s="52">
        <f t="shared" si="25"/>
        <v>0</v>
      </c>
      <c r="Q107" s="101" t="str">
        <f>Q106</f>
        <v>Y</v>
      </c>
      <c r="S107" s="28" t="s">
        <v>94</v>
      </c>
      <c r="T107" s="94">
        <f t="shared" si="20"/>
        <v>2362.884396062841</v>
      </c>
      <c r="U107" s="92">
        <f t="shared" si="21"/>
        <v>-5358.786012653065</v>
      </c>
      <c r="V107" s="92">
        <f t="shared" si="22"/>
        <v>2362.884396062841</v>
      </c>
      <c r="W107" s="92">
        <f t="shared" si="23"/>
        <v>2362.884396062841</v>
      </c>
      <c r="X107" s="92">
        <f t="shared" si="24"/>
        <v>2362.884396062841</v>
      </c>
    </row>
    <row r="108" spans="1:26" ht="15" customHeight="1" x14ac:dyDescent="0.25">
      <c r="A108" s="28" t="s">
        <v>273</v>
      </c>
      <c r="B108" s="116" t="s">
        <v>274</v>
      </c>
      <c r="C108" s="28" t="s">
        <v>249</v>
      </c>
      <c r="D108" s="117">
        <f>G108</f>
        <v>383538</v>
      </c>
      <c r="E108" s="97" t="s">
        <v>69</v>
      </c>
      <c r="F108" s="75"/>
      <c r="G108" s="75">
        <v>383538</v>
      </c>
      <c r="H108" s="75"/>
      <c r="I108" s="75"/>
      <c r="J108" s="75"/>
      <c r="K108" s="28" t="s">
        <v>226</v>
      </c>
      <c r="L108" s="52">
        <f>F108</f>
        <v>0</v>
      </c>
      <c r="M108" s="52">
        <f t="shared" si="25"/>
        <v>383538</v>
      </c>
      <c r="N108" s="52">
        <f t="shared" si="25"/>
        <v>0</v>
      </c>
      <c r="O108" s="52">
        <f t="shared" si="25"/>
        <v>0</v>
      </c>
      <c r="P108" s="52">
        <f t="shared" si="25"/>
        <v>0</v>
      </c>
      <c r="Q108" s="101" t="s">
        <v>73</v>
      </c>
      <c r="S108" s="28" t="s">
        <v>91</v>
      </c>
      <c r="T108" s="94">
        <f t="shared" si="20"/>
        <v>6885</v>
      </c>
      <c r="U108" s="92">
        <f t="shared" si="21"/>
        <v>5012.142548086711</v>
      </c>
      <c r="V108" s="92">
        <f t="shared" si="22"/>
        <v>4958</v>
      </c>
      <c r="W108" s="92">
        <f t="shared" si="23"/>
        <v>4958</v>
      </c>
      <c r="X108" s="92">
        <f t="shared" si="24"/>
        <v>4958</v>
      </c>
    </row>
    <row r="109" spans="1:26" ht="15" customHeight="1" x14ac:dyDescent="0.25">
      <c r="D109" s="75"/>
      <c r="E109" s="93"/>
      <c r="F109" s="75"/>
      <c r="G109" s="75"/>
      <c r="H109" s="75"/>
      <c r="I109" s="75"/>
      <c r="J109" s="75"/>
      <c r="K109" s="28"/>
      <c r="L109" s="52"/>
      <c r="M109" s="52"/>
      <c r="N109" s="52"/>
      <c r="O109" s="52"/>
      <c r="P109" s="52"/>
      <c r="Q109" s="101"/>
      <c r="S109" s="28" t="s">
        <v>92</v>
      </c>
      <c r="T109" s="94">
        <f t="shared" si="20"/>
        <v>688372.60308972641</v>
      </c>
      <c r="U109" s="92">
        <f t="shared" si="21"/>
        <v>233061.21937809431</v>
      </c>
      <c r="V109" s="92">
        <f t="shared" si="22"/>
        <v>887624.05472962325</v>
      </c>
      <c r="W109" s="92">
        <f t="shared" si="23"/>
        <v>886524.05472962325</v>
      </c>
      <c r="X109" s="92">
        <f t="shared" si="24"/>
        <v>886524.05472962325</v>
      </c>
    </row>
    <row r="110" spans="1:26" ht="15" customHeight="1" x14ac:dyDescent="0.25">
      <c r="A110" s="77" t="s">
        <v>152</v>
      </c>
      <c r="C110" s="97"/>
      <c r="D110" s="75"/>
      <c r="E110" s="97"/>
      <c r="F110" s="75"/>
      <c r="G110" s="75"/>
      <c r="H110" s="75"/>
      <c r="I110" s="75"/>
      <c r="J110" s="75"/>
      <c r="K110" s="102"/>
      <c r="L110" s="52"/>
      <c r="M110" s="52"/>
      <c r="N110" s="52"/>
      <c r="O110" s="52"/>
      <c r="P110" s="52"/>
      <c r="Q110" s="101"/>
      <c r="S110" s="28" t="s">
        <v>227</v>
      </c>
      <c r="T110" s="94">
        <f t="shared" si="20"/>
        <v>0</v>
      </c>
      <c r="U110" s="92">
        <f t="shared" si="21"/>
        <v>0</v>
      </c>
      <c r="V110" s="92">
        <f t="shared" si="22"/>
        <v>0</v>
      </c>
      <c r="W110" s="92">
        <f t="shared" si="23"/>
        <v>0</v>
      </c>
      <c r="X110" s="92">
        <f t="shared" si="24"/>
        <v>0</v>
      </c>
    </row>
    <row r="111" spans="1:26" ht="15" customHeight="1" x14ac:dyDescent="0.25">
      <c r="C111" s="97"/>
      <c r="D111" s="97"/>
      <c r="E111" s="93"/>
      <c r="F111" s="75"/>
      <c r="G111" s="75"/>
      <c r="H111" s="75"/>
      <c r="I111" s="75"/>
      <c r="J111" s="75"/>
      <c r="K111" s="28"/>
      <c r="L111" s="52"/>
      <c r="M111" s="52"/>
      <c r="N111" s="52"/>
      <c r="O111" s="52"/>
      <c r="P111" s="52"/>
      <c r="Q111" s="101"/>
      <c r="S111" s="28" t="s">
        <v>194</v>
      </c>
      <c r="T111" s="94">
        <f t="shared" si="20"/>
        <v>408912</v>
      </c>
      <c r="U111" s="92">
        <f t="shared" si="21"/>
        <v>408912</v>
      </c>
      <c r="V111" s="92">
        <f t="shared" si="22"/>
        <v>408912</v>
      </c>
      <c r="W111" s="92">
        <f t="shared" si="23"/>
        <v>408912</v>
      </c>
      <c r="X111" s="92">
        <f t="shared" si="24"/>
        <v>408912</v>
      </c>
    </row>
    <row r="112" spans="1:26" ht="15" customHeight="1" x14ac:dyDescent="0.25">
      <c r="A112" s="77" t="s">
        <v>190</v>
      </c>
      <c r="F112" s="75"/>
      <c r="G112" s="75"/>
      <c r="H112" s="75"/>
      <c r="I112" s="75"/>
      <c r="J112" s="75"/>
      <c r="Q112" s="93"/>
      <c r="S112" s="97" t="s">
        <v>201</v>
      </c>
      <c r="T112" s="94">
        <f t="shared" si="20"/>
        <v>1124500.46</v>
      </c>
      <c r="U112" s="92">
        <f t="shared" si="21"/>
        <v>1124500.46</v>
      </c>
      <c r="V112" s="92">
        <f t="shared" si="22"/>
        <v>1124500.46</v>
      </c>
      <c r="W112" s="92">
        <f t="shared" si="23"/>
        <v>1124500.46</v>
      </c>
      <c r="X112" s="92">
        <f t="shared" si="24"/>
        <v>1124500.46</v>
      </c>
      <c r="Z112" s="96"/>
    </row>
    <row r="113" spans="1:26" ht="15" customHeight="1" x14ac:dyDescent="0.25">
      <c r="D113" s="118"/>
      <c r="E113" s="97"/>
      <c r="F113" s="75"/>
      <c r="G113" s="75"/>
      <c r="H113" s="75"/>
      <c r="I113" s="75"/>
      <c r="J113" s="75"/>
      <c r="K113" s="75"/>
      <c r="L113" s="103"/>
      <c r="M113" s="103"/>
      <c r="N113" s="103"/>
      <c r="O113" s="103"/>
      <c r="P113" s="103"/>
      <c r="Q113" s="101"/>
      <c r="S113" s="28" t="s">
        <v>205</v>
      </c>
      <c r="T113" s="94">
        <f t="shared" si="20"/>
        <v>-8407</v>
      </c>
      <c r="U113" s="92">
        <f t="shared" si="21"/>
        <v>-8407</v>
      </c>
      <c r="V113" s="92">
        <f t="shared" si="22"/>
        <v>-8407</v>
      </c>
      <c r="W113" s="92">
        <f t="shared" si="23"/>
        <v>-8407</v>
      </c>
      <c r="X113" s="92">
        <f t="shared" si="24"/>
        <v>-8407</v>
      </c>
      <c r="Z113" s="96"/>
    </row>
    <row r="114" spans="1:26" ht="15" customHeight="1" thickBot="1" x14ac:dyDescent="0.3">
      <c r="A114" s="77" t="s">
        <v>275</v>
      </c>
      <c r="D114" s="105">
        <f>SUM(D81:D113)</f>
        <v>14422208.715976916</v>
      </c>
      <c r="F114" s="105">
        <f>SUM(F81:F113)</f>
        <v>-648566</v>
      </c>
      <c r="G114" s="105">
        <f>SUM(G81:G113)</f>
        <v>14228843.715976916</v>
      </c>
      <c r="H114" s="105">
        <f>SUM(H81:H113)</f>
        <v>10970719</v>
      </c>
      <c r="I114" s="105">
        <f>SUM(I81:I113)</f>
        <v>11680559</v>
      </c>
      <c r="J114" s="105">
        <f>SUM(J81:J113)</f>
        <v>12307678</v>
      </c>
      <c r="K114" s="28"/>
      <c r="L114" s="105">
        <f>IF($Q$96="X",SUM(L81:L113)-L96,SUM(L81:L113))</f>
        <v>93860</v>
      </c>
      <c r="M114" s="105">
        <f>IF($Q$96="X",SUM(M81:M113)-M96,SUM(M81:M113))</f>
        <v>1312304.6972999007</v>
      </c>
      <c r="N114" s="105">
        <f>IF($Q$96="X",SUM(N81:N113)-N96,SUM(N81:N113))</f>
        <v>2451669.3130937661</v>
      </c>
      <c r="O114" s="105">
        <f>IF($Q$96="X",SUM(O81:O113)-O96,SUM(O81:O113))</f>
        <v>3098314.3130937661</v>
      </c>
      <c r="P114" s="105">
        <f>IF($Q$96="X",SUM(P81:P113)-P96,SUM(P81:P113))</f>
        <v>3725433.3130937666</v>
      </c>
      <c r="Q114" s="103"/>
      <c r="S114" s="28" t="s">
        <v>144</v>
      </c>
      <c r="T114" s="94">
        <f t="shared" si="20"/>
        <v>106244.28</v>
      </c>
      <c r="U114" s="92">
        <f t="shared" si="21"/>
        <v>106244.28</v>
      </c>
      <c r="V114" s="92">
        <f t="shared" si="22"/>
        <v>268944.28000000003</v>
      </c>
      <c r="W114" s="92">
        <f t="shared" si="23"/>
        <v>268944.28000000003</v>
      </c>
      <c r="X114" s="92">
        <f t="shared" si="24"/>
        <v>268944.28000000003</v>
      </c>
    </row>
    <row r="115" spans="1:26" ht="15" customHeight="1" thickTop="1" x14ac:dyDescent="0.25">
      <c r="F115" s="102"/>
      <c r="G115" s="102"/>
      <c r="H115" s="102"/>
      <c r="I115" s="102"/>
      <c r="J115" s="102"/>
      <c r="L115" s="74">
        <f>L114+F75</f>
        <v>18156629.438660964</v>
      </c>
      <c r="M115" s="74">
        <f>M114+G75</f>
        <v>17060519.563324422</v>
      </c>
      <c r="N115" s="74">
        <f>N114+H75</f>
        <v>17935534.633569565</v>
      </c>
      <c r="O115" s="74">
        <f>O114+I75</f>
        <v>18581079.633569565</v>
      </c>
      <c r="P115" s="74">
        <f>P114+J75</f>
        <v>19208198.633569565</v>
      </c>
      <c r="Q115" s="103"/>
      <c r="R115" s="103"/>
      <c r="S115" s="119" t="s">
        <v>214</v>
      </c>
      <c r="T115" s="98">
        <f t="shared" si="20"/>
        <v>80194.531436816702</v>
      </c>
      <c r="U115" s="98">
        <f t="shared" si="21"/>
        <v>80194.531436816702</v>
      </c>
      <c r="V115" s="98">
        <f t="shared" si="22"/>
        <v>80194.531436816702</v>
      </c>
      <c r="W115" s="98">
        <f t="shared" si="23"/>
        <v>80194.531436816702</v>
      </c>
      <c r="X115" s="98">
        <f t="shared" si="24"/>
        <v>80194.531436816702</v>
      </c>
    </row>
    <row r="116" spans="1:26" ht="15" customHeight="1" x14ac:dyDescent="0.25">
      <c r="D116" s="76"/>
      <c r="K116" s="120"/>
      <c r="L116" s="75"/>
      <c r="M116" s="75"/>
      <c r="N116" s="75"/>
      <c r="O116" s="75"/>
      <c r="P116" s="75"/>
      <c r="Q116" s="103"/>
      <c r="S116" s="28" t="s">
        <v>276</v>
      </c>
      <c r="T116" s="92">
        <f t="shared" ref="T116:X116" si="26">SUM(T103:T115)</f>
        <v>18156629.438660968</v>
      </c>
      <c r="U116" s="92">
        <f t="shared" si="26"/>
        <v>17060519.563324425</v>
      </c>
      <c r="V116" s="92">
        <f t="shared" si="26"/>
        <v>17935534.633569568</v>
      </c>
      <c r="W116" s="92">
        <f t="shared" si="26"/>
        <v>18581079.633569568</v>
      </c>
      <c r="X116" s="92">
        <f t="shared" si="26"/>
        <v>19208198.633569568</v>
      </c>
    </row>
    <row r="117" spans="1:26" ht="15" customHeight="1" x14ac:dyDescent="0.25">
      <c r="F117" s="75"/>
      <c r="G117" s="75"/>
      <c r="H117" s="75"/>
      <c r="I117" s="75"/>
      <c r="J117" s="75"/>
      <c r="K117" s="28"/>
      <c r="T117" s="121"/>
      <c r="U117" s="94"/>
    </row>
    <row r="118" spans="1:26" ht="15" customHeight="1" x14ac:dyDescent="0.25">
      <c r="K118" s="120"/>
      <c r="L118" s="75"/>
      <c r="M118" s="75"/>
      <c r="N118" s="75"/>
      <c r="O118" s="75"/>
      <c r="P118" s="75"/>
      <c r="U118" s="94"/>
    </row>
    <row r="119" spans="1:26" ht="15" customHeight="1" x14ac:dyDescent="0.25">
      <c r="L119" s="52"/>
      <c r="M119" s="52"/>
      <c r="N119" s="52"/>
      <c r="O119" s="52"/>
      <c r="P119" s="52"/>
    </row>
    <row r="120" spans="1:26" ht="15" customHeight="1" x14ac:dyDescent="0.25"/>
    <row r="121" spans="1:26" ht="15" customHeight="1" x14ac:dyDescent="0.25">
      <c r="F121" s="77"/>
      <c r="G121" s="77"/>
      <c r="H121" s="77"/>
      <c r="I121" s="77"/>
      <c r="J121" s="77"/>
    </row>
    <row r="122" spans="1:26" ht="15" customHeight="1" x14ac:dyDescent="0.25">
      <c r="F122" s="76"/>
      <c r="G122" s="76"/>
      <c r="H122" s="76"/>
      <c r="I122" s="76"/>
      <c r="J122" s="76"/>
    </row>
    <row r="123" spans="1:26" ht="15" customHeight="1" x14ac:dyDescent="0.25">
      <c r="F123" s="76"/>
      <c r="G123" s="76"/>
      <c r="H123" s="76"/>
      <c r="I123" s="76"/>
      <c r="J123" s="76"/>
    </row>
    <row r="124" spans="1:26" ht="15" customHeight="1" x14ac:dyDescent="0.25">
      <c r="F124" s="76"/>
      <c r="G124" s="76"/>
      <c r="H124" s="76"/>
      <c r="I124" s="76"/>
      <c r="J124" s="76"/>
    </row>
    <row r="125" spans="1:26" ht="15" customHeight="1" x14ac:dyDescent="0.25"/>
  </sheetData>
  <dataValidations count="4">
    <dataValidation type="list" allowBlank="1" showInputMessage="1" showErrorMessage="1" sqref="A2" xr:uid="{9EDBBD5C-2F9B-409B-B6B3-10DB885151E0}">
      <formula1>"Annual Period 2019,Annual Period 2020,Annual Period 2021,Annual Period 2022,Annual Period 2023, Annual Period 2024"</formula1>
    </dataValidation>
    <dataValidation type="list" allowBlank="1" showInputMessage="1" showErrorMessage="1" sqref="P79 N79 H79 J79" xr:uid="{67580B1B-088F-40BC-BD85-BCBAB7E5F169}">
      <formula1>"2019,2020,2021,2022,2023,2024,2025,2026"</formula1>
    </dataValidation>
    <dataValidation type="list" allowBlank="1" showInputMessage="1" showErrorMessage="1" sqref="A3" xr:uid="{FC3CA19A-3A83-4CF2-BBF0-5B9B4B5EFBA1}">
      <formula1>"Reporting Date: Quarter Ended March 31,Reporting Date: Quarter Ended June 30,Reporting Date: Quarter Ended September 30, Reporting Date: Quarter Ended December 31"</formula1>
    </dataValidation>
    <dataValidation type="list" allowBlank="1" showInputMessage="1" showErrorMessage="1" sqref="I79 O79 F79:G79 F9:J9 F80:P80 L79:M79 L9:P9" xr:uid="{6BCA40E7-7223-4394-8EBA-CAD660692C44}">
      <formula1>"2019,2020,2021,2022,2023,2024,2025"</formula1>
    </dataValidation>
  </dataValidations>
  <pageMargins left="0.7" right="0.7" top="0.75" bottom="0.75" header="0.3" footer="0.3"/>
  <pageSetup paperSize="17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 Progress Response" ma:contentTypeID="0x0101003FDC8DB2EFA0734493CFBBBD1CB93690005CC82022603A0947A2C5F5F1889FA752" ma:contentTypeVersion="114" ma:contentTypeDescription="" ma:contentTypeScope="" ma:versionID="9deaf6e65622d364fc9b69bc5e765f74">
  <xsd:schema xmlns:xsd="http://www.w3.org/2001/XMLSchema" xmlns:xs="http://www.w3.org/2001/XMLSchema" xmlns:p="http://schemas.microsoft.com/office/2006/metadata/properties" xmlns:ns1="8430d550-c2bd-4ade-ae56-0b82b076c537" xmlns:ns3="d1269d0e-3d21-492c-95ee-c4f1a377396e" xmlns:ns4="http://schemas.microsoft.com/sharepoint/v3/fields" xmlns:ns5="http://schemas.microsoft.com/sharepoint/v4" xmlns:ns6="e45da448-bf9c-43e8-8676-7e88d583ded9" targetNamespace="http://schemas.microsoft.com/office/2006/metadata/properties" ma:root="true" ma:fieldsID="9426bf18f1f321f2107231ef1600d4f0" ns1:_="" ns3:_="" ns4:_="" ns5:_="" ns6:_="">
    <xsd:import namespace="8430d550-c2bd-4ade-ae56-0b82b076c537"/>
    <xsd:import namespace="d1269d0e-3d21-492c-95ee-c4f1a377396e"/>
    <xsd:import namespace="http://schemas.microsoft.com/sharepoint/v3/fields"/>
    <xsd:import namespace="http://schemas.microsoft.com/sharepoint/v4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1:HeaderSpid" minOccurs="0"/>
                <xsd:element ref="ns1:RimsSpid" minOccurs="0"/>
                <xsd:element ref="ns1:Assignee" minOccurs="0"/>
                <xsd:element ref="ns1:Attorney" minOccurs="0"/>
                <xsd:element ref="ns1:Question_x0020_Number" minOccurs="0"/>
                <xsd:element ref="ns1:Response_x0020_Date" minOccurs="0"/>
                <xsd:element ref="ns1:Received_x0020_Date" minOccurs="0"/>
                <xsd:element ref="ns1:Document_x0020_Type" minOccurs="0"/>
                <xsd:element ref="ns1:Data_x0020_Request_x0020_Set_x0020_Name1" minOccurs="0"/>
                <xsd:element ref="ns1:Data_x0020_Request_x0020_Set_x0020_Name" minOccurs="0"/>
                <xsd:element ref="ns1:Question" minOccurs="0"/>
                <xsd:element ref="ns3:Party" minOccurs="0"/>
                <xsd:element ref="ns1:Classification" minOccurs="0"/>
                <xsd:element ref="ns4:_Status" minOccurs="0"/>
                <xsd:element ref="ns1:Review_x0020_Status" minOccurs="0"/>
                <xsd:element ref="ns3:Test_x0020_WF" minOccurs="0"/>
                <xsd:element ref="ns3:Reassignment" minOccurs="0"/>
                <xsd:element ref="ns1:Year" minOccurs="0"/>
                <xsd:element ref="ns1:Proceeding_x0020_Number" minOccurs="0"/>
                <xsd:element ref="ns1:_dlc_DocIdPersistId" minOccurs="0"/>
                <xsd:element ref="ns1:_dlc_DocId" minOccurs="0"/>
                <xsd:element ref="ns1:Witness" minOccurs="0"/>
                <xsd:element ref="ns1:SharedWithUsers" minOccurs="0"/>
                <xsd:element ref="ns1:SharedWithDetails" minOccurs="0"/>
                <xsd:element ref="ns3:MediaServiceMetadata" minOccurs="0"/>
                <xsd:element ref="ns3:MediaServiceFastMetadata" minOccurs="0"/>
                <xsd:element ref="ns1:_dlc_DocIdUrl" minOccurs="0"/>
                <xsd:element ref="ns1:DR_x0020_360_x0020_Link" minOccurs="0"/>
                <xsd:element ref="ns5:IconOverlay" minOccurs="0"/>
                <xsd:element ref="ns3:MediaServiceAutoTags" minOccurs="0"/>
                <xsd:element ref="ns3:MediaServiceOCR" minOccurs="0"/>
                <xsd:element ref="ns3:Document_x0020_Review_x0020_Status" minOccurs="0"/>
                <xsd:element ref="ns1:Acronym" minOccurs="0"/>
                <xsd:element ref="ns1:Party" minOccurs="0"/>
                <xsd:element ref="ns3:MediaServiceEventHashCode" minOccurs="0"/>
                <xsd:element ref="ns3:MediaServiceGenerationTime" minOccurs="0"/>
                <xsd:element ref="ns1:Agency" minOccurs="0"/>
                <xsd:element ref="ns3:MediaServiceDateTaken" minOccurs="0"/>
                <xsd:element ref="ns3:Start_x0020_Security_x0020_WF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anual_x0020_Handling" minOccurs="0"/>
                <xsd:element ref="ns3:Volume" minOccurs="0"/>
                <xsd:element ref="ns3:Exhibit" minOccurs="0"/>
                <xsd:element ref="ns3:MarkedForDeletion" minOccurs="0"/>
                <xsd:element ref="ns3:DeletedBy" minOccurs="0"/>
                <xsd:element ref="ns3:MediaLengthInSeconds" minOccurs="0"/>
                <xsd:element ref="ns3:lcf76f155ced4ddcb4097134ff3c332f" minOccurs="0"/>
                <xsd:element ref="ns6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0d550-c2bd-4ade-ae56-0b82b076c537" elementFormDefault="qualified">
    <xsd:import namespace="http://schemas.microsoft.com/office/2006/documentManagement/types"/>
    <xsd:import namespace="http://schemas.microsoft.com/office/infopath/2007/PartnerControls"/>
    <xsd:element name="HeaderSpid" ma:index="0" nillable="true" ma:displayName="HeaderSpid" ma:indexed="true" ma:internalName="HeaderSpid" ma:readOnly="false">
      <xsd:simpleType>
        <xsd:restriction base="dms:Text">
          <xsd:maxLength value="255"/>
        </xsd:restriction>
      </xsd:simpleType>
    </xsd:element>
    <xsd:element name="RimsSpid" ma:index="1" nillable="true" ma:displayName="RimsSpid" ma:indexed="true" ma:internalName="RimsSpid">
      <xsd:simpleType>
        <xsd:restriction base="dms:Text">
          <xsd:maxLength value="255"/>
        </xsd:restriction>
      </xsd:simpleType>
    </xsd:element>
    <xsd:element name="Assignee" ma:index="4" nillable="true" ma:displayName="Assignee" ma:indexed="true" ma:list="UserInfo" ma:SharePointGroup="0" ma:internalName="Assigne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orney" ma:index="5" nillable="true" ma:displayName="Attorney" ma:list="UserInfo" ma:SharePointGroup="0" ma:internalName="Attorne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uestion_x0020_Number" ma:index="6" nillable="true" ma:displayName="Question Number" ma:indexed="true" ma:internalName="Question_x0020_Number" ma:readOnly="false">
      <xsd:simpleType>
        <xsd:restriction base="dms:Text">
          <xsd:maxLength value="255"/>
        </xsd:restriction>
      </xsd:simpleType>
    </xsd:element>
    <xsd:element name="Response_x0020_Date" ma:index="7" nillable="true" ma:displayName="Response Date" ma:format="DateOnly" ma:internalName="Response_x0020_Date" ma:readOnly="false">
      <xsd:simpleType>
        <xsd:restriction base="dms:DateTime"/>
      </xsd:simpleType>
    </xsd:element>
    <xsd:element name="Received_x0020_Date" ma:index="8" nillable="true" ma:displayName="Received Date" ma:format="DateOnly" ma:indexed="true" ma:internalName="Received_x0020_Date">
      <xsd:simpleType>
        <xsd:restriction base="dms:DateTime"/>
      </xsd:simpleType>
    </xsd:element>
    <xsd:element name="Document_x0020_Type" ma:index="9" nillable="true" ma:displayName="Document Type" ma:default="Attachment" ma:format="Dropdown" ma:indexed="true" ma:internalName="Document_x0020_Type">
      <xsd:simpleType>
        <xsd:restriction base="dms:Choice">
          <xsd:enumeration value="Attachment"/>
          <xsd:enumeration value="Answer"/>
          <xsd:enumeration value="Declaration"/>
          <xsd:enumeration value="Production Overlay"/>
          <xsd:enumeration value="CPUC Initial Request"/>
          <xsd:enumeration value="DO NOT PRODUCE"/>
          <xsd:enumeration value="Transmittal"/>
          <xsd:enumeration value="Confirmation"/>
        </xsd:restriction>
      </xsd:simpleType>
    </xsd:element>
    <xsd:element name="Data_x0020_Request_x0020_Set_x0020_Name1" ma:index="10" nillable="true" ma:displayName="Data Request Set Name" ma:indexed="true" ma:internalName="Data_x0020_Request_x0020_Set_x0020_Name1">
      <xsd:simpleType>
        <xsd:restriction base="dms:Text">
          <xsd:maxLength value="255"/>
        </xsd:restriction>
      </xsd:simpleType>
    </xsd:element>
    <xsd:element name="Data_x0020_Request_x0020_Set_x0020_Name" ma:index="11" nillable="true" ma:displayName="Data Request Set" ma:internalName="Data_x0020_Request_x0020_Set_x0020_Name">
      <xsd:simpleType>
        <xsd:restriction base="dms:Text">
          <xsd:maxLength value="255"/>
        </xsd:restriction>
      </xsd:simpleType>
    </xsd:element>
    <xsd:element name="Question" ma:index="12" nillable="true" ma:displayName="Question" ma:internalName="Question">
      <xsd:simpleType>
        <xsd:restriction base="dms:Note"/>
      </xsd:simpleType>
    </xsd:element>
    <xsd:element name="Classification" ma:index="14" nillable="true" ma:displayName="Classification" ma:default="Public" ma:format="Dropdown" ma:internalName="Classification">
      <xsd:simpleType>
        <xsd:restriction base="dms:Choice">
          <xsd:enumeration value="Public"/>
          <xsd:enumeration value="Confidential"/>
          <xsd:enumeration value="Internal"/>
        </xsd:restriction>
      </xsd:simpleType>
    </xsd:element>
    <xsd:element name="Review_x0020_Status" ma:index="16" nillable="true" ma:displayName="Review Status" ma:format="Hyperlink" ma:internalName="Revie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Year" ma:index="19" nillable="true" ma:displayName="Year" ma:internalName="Year">
      <xsd:simpleType>
        <xsd:restriction base="dms:Text">
          <xsd:maxLength value="255"/>
        </xsd:restriction>
      </xsd:simpleType>
    </xsd:element>
    <xsd:element name="Proceeding_x0020_Number" ma:index="20" nillable="true" ma:displayName="Proceeding Number" ma:indexed="true" ma:internalName="Proceeding_x0020_Number">
      <xsd:simpleType>
        <xsd:restriction base="dms:Text">
          <xsd:maxLength value="255"/>
        </xsd:restriction>
      </xsd:simple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Witness" ma:index="25" nillable="true" ma:displayName="Witness" ma:hidden="true" ma:list="UserInfo" ma:SharePointGroup="0" ma:internalName="Witnes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x0020_360_x0020_Link" ma:index="37" nillable="true" ma:displayName="DR 360 Link" ma:format="Hyperlink" ma:hidden="true" ma:internalName="DR_x0020_360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cronym" ma:index="42" nillable="true" ma:displayName="Acronym" ma:internalName="Acronym">
      <xsd:simpleType>
        <xsd:restriction base="dms:Text">
          <xsd:maxLength value="255"/>
        </xsd:restriction>
      </xsd:simpleType>
    </xsd:element>
    <xsd:element name="Party" ma:index="43" nillable="true" ma:displayName="PartyTxt" ma:internalName="Party0" ma:readOnly="false">
      <xsd:simpleType>
        <xsd:restriction base="dms:Text">
          <xsd:maxLength value="255"/>
        </xsd:restriction>
      </xsd:simpleType>
    </xsd:element>
    <xsd:element name="Agency" ma:index="46" nillable="true" ma:displayName="Agency" ma:internalName="Agenc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9d0e-3d21-492c-95ee-c4f1a377396e" elementFormDefault="qualified">
    <xsd:import namespace="http://schemas.microsoft.com/office/2006/documentManagement/types"/>
    <xsd:import namespace="http://schemas.microsoft.com/office/infopath/2007/PartnerControls"/>
    <xsd:element name="Party" ma:index="13" nillable="true" ma:displayName="Party" ma:indexed="true" ma:list="{0d6e30c2-f70e-486c-88bb-1fbf684d938e}" ma:internalName="Party" ma:showField="Title" ma:web="8430d550-c2bd-4ade-ae56-0b82b076c537">
      <xsd:simpleType>
        <xsd:restriction base="dms:Lookup"/>
      </xsd:simpleType>
    </xsd:element>
    <xsd:element name="Test_x0020_WF" ma:index="17" nillable="true" ma:displayName="Update FYI" ma:internalName="Test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assignment" ma:index="18" nillable="true" ma:displayName="Reassignment" ma:internalName="Reassign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9" nillable="true" ma:displayName="MediaServiceAutoTags" ma:internalName="MediaServiceAutoTags" ma:readOnly="true">
      <xsd:simpleType>
        <xsd:restriction base="dms:Text"/>
      </xsd:simpleType>
    </xsd:element>
    <xsd:element name="MediaServiceOCR" ma:index="4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Document_x0020_Review_x0020_Status" ma:index="41" nillable="true" ma:displayName="Document Review Status" ma:indexed="true" ma:internalName="Document_x0020_Review_x0020_Status">
      <xsd:simpleType>
        <xsd:restriction base="dms:Text">
          <xsd:maxLength value="255"/>
        </xsd:restriction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47" nillable="true" ma:displayName="MediaServiceDateTaken" ma:hidden="true" ma:internalName="MediaServiceDateTaken" ma:readOnly="true">
      <xsd:simpleType>
        <xsd:restriction base="dms:Text"/>
      </xsd:simpleType>
    </xsd:element>
    <xsd:element name="Start_x0020_Security_x0020_WF" ma:index="55" nillable="true" ma:displayName="Start Security WF" ma:internalName="Start_x0020_Security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56" nillable="true" ma:displayName="Location" ma:internalName="MediaServiceLocation" ma:readOnly="true">
      <xsd:simpleType>
        <xsd:restriction base="dms:Text"/>
      </xsd:simpleType>
    </xsd:element>
    <xsd:element name="MediaServiceAutoKeyPoints" ma:index="5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anual_x0020_Handling" ma:index="59" nillable="true" ma:displayName="Manual Handling" ma:internalName="Manual_x0020_Handl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olume" ma:index="60" nillable="true" ma:displayName="Volume" ma:internalName="Volume">
      <xsd:simpleType>
        <xsd:restriction base="dms:Text">
          <xsd:maxLength value="255"/>
        </xsd:restriction>
      </xsd:simpleType>
    </xsd:element>
    <xsd:element name="Exhibit" ma:index="61" nillable="true" ma:displayName="Exhibit" ma:internalName="Exhibit">
      <xsd:simpleType>
        <xsd:restriction base="dms:Text">
          <xsd:maxLength value="255"/>
        </xsd:restriction>
      </xsd:simpleType>
    </xsd:element>
    <xsd:element name="MarkedForDeletion" ma:index="62" nillable="true" ma:displayName="Marked For Deletion" ma:default="0" ma:indexed="true" ma:internalName="MarkedForDeletion">
      <xsd:simpleType>
        <xsd:restriction base="dms:Boolean"/>
      </xsd:simpleType>
    </xsd:element>
    <xsd:element name="DeletedBy" ma:index="63" nillable="true" ma:displayName="Submitted By" ma:list="UserInfo" ma:SharePointGroup="0" ma:internalName="Deleted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6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6" nillable="true" ma:taxonomy="true" ma:internalName="lcf76f155ced4ddcb4097134ff3c332f" ma:taxonomyFieldName="MediaServiceImageTags" ma:displayName="Image Tags" ma:readOnly="false" ma:fieldId="{5cf76f15-5ced-4ddc-b409-7134ff3c332f}" ma:taxonomyMulti="true" ma:sspId="1da7e81d-6ea8-45c5-b51f-f6fb8dd58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6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5" nillable="true" ma:displayName="Status" ma:format="Dropdown" ma:indexed="true" ma:internalName="_Status">
      <xsd:simpleType>
        <xsd:restriction base="dms:Choice">
          <xsd:enumeration value="(1) New"/>
          <xsd:enumeration value="(2) In Progress"/>
          <xsd:enumeration value="(3) Review"/>
          <xsd:enumeration value="(4) Law Review"/>
          <xsd:enumeration value="(5) Approved For Case Admin"/>
          <xsd:enumeration value="(6) 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67" nillable="true" ma:displayName="Taxonomy Catch All Column" ma:hidden="true" ma:list="{65a278c3-a9af-4b00-9d48-f36cd2a1cf94}" ma:internalName="TaxCatchAll" ma:showField="CatchAllData" ma:web="8430d550-c2bd-4ade-ae56-0b82b076c5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_x0020_Request_x0020_Set_x0020_Name xmlns="8430d550-c2bd-4ade-ae56-0b82b076c537">DR - 96126 Q2 2024</Data_x0020_Request_x0020_Set_x0020_Name>
    <Document_x0020_Review_x0020_Status xmlns="d1269d0e-3d21-492c-95ee-c4f1a377396e">Pending for Case Admin</Document_x0020_Review_x0020_Status>
    <Response_x0020_Date xmlns="8430d550-c2bd-4ade-ae56-0b82b076c537">2024-06-03T20:33:05+00:00</Response_x0020_Date>
    <Manual_x0020_Handling xmlns="d1269d0e-3d21-492c-95ee-c4f1a377396e">
      <Url xsi:nil="true"/>
      <Description xsi:nil="true"/>
    </Manual_x0020_Handling>
    <TaxCatchAll xmlns="e45da448-bf9c-43e8-8676-7e88d583ded9" xsi:nil="true"/>
    <Acronym xmlns="8430d550-c2bd-4ade-ae56-0b82b076c537">Affordability OIR</Acronym>
    <RimsSpid xmlns="8430d550-c2bd-4ade-ae56-0b82b076c537">21532</RimsSpid>
    <Witness xmlns="8430d550-c2bd-4ade-ae56-0b82b076c537">
      <UserInfo>
        <DisplayName/>
        <AccountId xsi:nil="true"/>
        <AccountType/>
      </UserInfo>
    </Witness>
    <MarkedForDeletion xmlns="d1269d0e-3d21-492c-95ee-c4f1a377396e">false</MarkedForDeletion>
    <_Status xmlns="http://schemas.microsoft.com/sharepoint/v3/fields" xsi:nil="true"/>
    <IconOverlay xmlns="http://schemas.microsoft.com/sharepoint/v4" xsi:nil="true"/>
    <Test_x0020_WF xmlns="d1269d0e-3d21-492c-95ee-c4f1a377396e">
      <Url xsi:nil="true"/>
      <Description xsi:nil="true"/>
    </Test_x0020_WF>
    <Assignee xmlns="8430d550-c2bd-4ade-ae56-0b82b076c537">
      <UserInfo>
        <DisplayName>Matt Sheriff</DisplayName>
        <AccountId>1214</AccountId>
        <AccountType/>
      </UserInfo>
    </Assignee>
    <Question_x0020_Number xmlns="8430d550-c2bd-4ade-ae56-0b82b076c537">Q2 2024</Question_x0020_Number>
    <Data_x0020_Request_x0020_Set_x0020_Name1 xmlns="8430d550-c2bd-4ade-ae56-0b82b076c537">ED-SCE-Affordability OIR Revenue Requirements </Data_x0020_Request_x0020_Set_x0020_Name1>
    <Reassignment xmlns="d1269d0e-3d21-492c-95ee-c4f1a377396e">
      <Url xsi:nil="true"/>
      <Description xsi:nil="true"/>
    </Reassignment>
    <Start_x0020_Security_x0020_WF xmlns="d1269d0e-3d21-492c-95ee-c4f1a377396e">
      <Url xsi:nil="true"/>
      <Description xsi:nil="true"/>
    </Start_x0020_Security_x0020_WF>
    <Attorney xmlns="8430d550-c2bd-4ade-ae56-0b82b076c537">
      <UserInfo>
        <DisplayName>William K. Briggs</DisplayName>
        <AccountId>1843</AccountId>
        <AccountType/>
      </UserInfo>
    </Attorney>
    <Received_x0020_Date xmlns="8430d550-c2bd-4ade-ae56-0b82b076c537">2022-11-28T08:00:00+00:00</Received_x0020_Date>
    <Year xmlns="8430d550-c2bd-4ade-ae56-0b82b076c537" xsi:nil="true"/>
    <HeaderSpid xmlns="8430d550-c2bd-4ade-ae56-0b82b076c537">7471</HeaderSpid>
    <Question xmlns="8430d550-c2bd-4ade-ae56-0b82b076c537">Report required per OP 4 of Decision 22-08-023  August 4, 2022</Question>
    <Classification xmlns="8430d550-c2bd-4ade-ae56-0b82b076c537">Public</Classification>
    <Proceeding_x0020_Number xmlns="8430d550-c2bd-4ade-ae56-0b82b076c537">R.18-07-006</Proceeding_x0020_Number>
    <Party xmlns="8430d550-c2bd-4ade-ae56-0b82b076c537">Energy Division</Party>
    <Volume xmlns="d1269d0e-3d21-492c-95ee-c4f1a377396e" xsi:nil="true"/>
    <Exhibit xmlns="d1269d0e-3d21-492c-95ee-c4f1a377396e" xsi:nil="true"/>
    <Review_x0020_Status xmlns="8430d550-c2bd-4ade-ae56-0b82b076c537">
      <Url>https://edisonintl.sharepoint.com/teams/rcms365/Lists/Data Request Review Tasks/Review%20Task%20View.aspx?QuestionDocID=214150  </Url>
      <Description>Ready for Case Admin</Description>
    </Review_x0020_Status>
    <DR_x0020_360_x0020_Link xmlns="8430d550-c2bd-4ade-ae56-0b82b076c537">
      <Url xsi:nil="true"/>
      <Description xsi:nil="true"/>
    </DR_x0020_360_x0020_Link>
    <DeletedBy xmlns="d1269d0e-3d21-492c-95ee-c4f1a377396e">
      <UserInfo>
        <DisplayName/>
        <AccountId xsi:nil="true"/>
        <AccountType/>
      </UserInfo>
    </DeletedBy>
    <Document_x0020_Type xmlns="8430d550-c2bd-4ade-ae56-0b82b076c537">Attachment</Document_x0020_Type>
    <Party xmlns="d1269d0e-3d21-492c-95ee-c4f1a377396e">40</Party>
    <Agency xmlns="8430d550-c2bd-4ade-ae56-0b82b076c537">CPUC</Agency>
    <lcf76f155ced4ddcb4097134ff3c332f xmlns="d1269d0e-3d21-492c-95ee-c4f1a377396e">
      <Terms xmlns="http://schemas.microsoft.com/office/infopath/2007/PartnerControls"/>
    </lcf76f155ced4ddcb4097134ff3c332f>
    <_dlc_DocId xmlns="8430d550-c2bd-4ade-ae56-0b82b076c537">RCMS365-1419139168-222995</_dlc_DocId>
    <_dlc_DocIdUrl xmlns="8430d550-c2bd-4ade-ae56-0b82b076c537">
      <Url>https://edisonintl.sharepoint.com/teams/rcms365/_layouts/15/DocIdRedir.aspx?ID=RCMS365-1419139168-222995</Url>
      <Description>RCMS365-1419139168-222995</Description>
    </_dlc_DocIdUrl>
  </documentManagement>
</p:properties>
</file>

<file path=customXml/itemProps1.xml><?xml version="1.0" encoding="utf-8"?>
<ds:datastoreItem xmlns:ds="http://schemas.openxmlformats.org/officeDocument/2006/customXml" ds:itemID="{0597705E-0FEC-43F0-906E-3E3ADA5EF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0d550-c2bd-4ade-ae56-0b82b076c537"/>
    <ds:schemaRef ds:uri="d1269d0e-3d21-492c-95ee-c4f1a377396e"/>
    <ds:schemaRef ds:uri="http://schemas.microsoft.com/sharepoint/v3/fields"/>
    <ds:schemaRef ds:uri="http://schemas.microsoft.com/sharepoint/v4"/>
    <ds:schemaRef ds:uri="e45da448-bf9c-43e8-8676-7e88d583d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24C4CF-3DAC-4678-B9DC-8FBD5CFF68D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17802C3-B366-4249-B8D8-1E3F77EAD94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60176E2-5742-4F15-B7FC-B971AA747989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sharepoint/v4"/>
    <ds:schemaRef ds:uri="http://schemas.microsoft.com/sharepoint/v3/fields"/>
    <ds:schemaRef ds:uri="8430d550-c2bd-4ade-ae56-0b82b076c537"/>
    <ds:schemaRef ds:uri="http://purl.org/dc/elements/1.1/"/>
    <ds:schemaRef ds:uri="http://schemas.microsoft.com/office/2006/metadata/properties"/>
    <ds:schemaRef ds:uri="e45da448-bf9c-43e8-8676-7e88d583ded9"/>
    <ds:schemaRef ds:uri="d1269d0e-3d21-492c-95ee-c4f1a377396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Selected Data</vt:lpstr>
      <vt:lpstr>Authorized Rev Req</vt:lpstr>
      <vt:lpstr>Incremental Rev Req</vt:lpstr>
      <vt:lpstr>'Incremental Rev Req'!Print_Area</vt:lpstr>
    </vt:vector>
  </TitlesOfParts>
  <Company>SOUTHERN CALIFORNIA 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Sheriff</dc:creator>
  <cp:lastModifiedBy>Cristina Hurtado</cp:lastModifiedBy>
  <dcterms:created xsi:type="dcterms:W3CDTF">2024-05-31T22:53:47Z</dcterms:created>
  <dcterms:modified xsi:type="dcterms:W3CDTF">2024-06-03T20:58:45Z</dcterms:modified>
  <cp:contentStatus>(5) Approved For Case Admin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3dd1c7-2c40-4a31-84b2-bec599b321a0_Enabled">
    <vt:lpwstr>true</vt:lpwstr>
  </property>
  <property fmtid="{D5CDD505-2E9C-101B-9397-08002B2CF9AE}" pid="3" name="MSIP_Label_bc3dd1c7-2c40-4a31-84b2-bec599b321a0_SetDate">
    <vt:lpwstr>2024-05-31T22:55:41Z</vt:lpwstr>
  </property>
  <property fmtid="{D5CDD505-2E9C-101B-9397-08002B2CF9AE}" pid="4" name="MSIP_Label_bc3dd1c7-2c40-4a31-84b2-bec599b321a0_Method">
    <vt:lpwstr>Standard</vt:lpwstr>
  </property>
  <property fmtid="{D5CDD505-2E9C-101B-9397-08002B2CF9AE}" pid="5" name="MSIP_Label_bc3dd1c7-2c40-4a31-84b2-bec599b321a0_Name">
    <vt:lpwstr>bc3dd1c7-2c40-4a31-84b2-bec599b321a0</vt:lpwstr>
  </property>
  <property fmtid="{D5CDD505-2E9C-101B-9397-08002B2CF9AE}" pid="6" name="MSIP_Label_bc3dd1c7-2c40-4a31-84b2-bec599b321a0_SiteId">
    <vt:lpwstr>5b2a8fee-4c95-4bdc-8aae-196f8aacb1b6</vt:lpwstr>
  </property>
  <property fmtid="{D5CDD505-2E9C-101B-9397-08002B2CF9AE}" pid="7" name="MSIP_Label_bc3dd1c7-2c40-4a31-84b2-bec599b321a0_ActionId">
    <vt:lpwstr>3f082908-22fb-4dab-9a27-8b411770eb14</vt:lpwstr>
  </property>
  <property fmtid="{D5CDD505-2E9C-101B-9397-08002B2CF9AE}" pid="8" name="MSIP_Label_bc3dd1c7-2c40-4a31-84b2-bec599b321a0_ContentBits">
    <vt:lpwstr>0</vt:lpwstr>
  </property>
  <property fmtid="{D5CDD505-2E9C-101B-9397-08002B2CF9AE}" pid="9" name="ContentTypeId">
    <vt:lpwstr>0x0101003FDC8DB2EFA0734493CFBBBD1CB93690005CC82022603A0947A2C5F5F1889FA752</vt:lpwstr>
  </property>
  <property fmtid="{D5CDD505-2E9C-101B-9397-08002B2CF9AE}" pid="10" name="_dlc_DocIdItemGuid">
    <vt:lpwstr>c0b63c6a-5027-4aa6-b03e-e51645a9c269</vt:lpwstr>
  </property>
  <property fmtid="{D5CDD505-2E9C-101B-9397-08002B2CF9AE}" pid="11" name="MediaServiceImageTags">
    <vt:lpwstr/>
  </property>
  <property fmtid="{D5CDD505-2E9C-101B-9397-08002B2CF9AE}" pid="12" name="_docset_NoMedatataSyncRequired">
    <vt:lpwstr>True</vt:lpwstr>
  </property>
</Properties>
</file>