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Other\ED BIll Tracker Tool\2024\Q2 2024\"/>
    </mc:Choice>
  </mc:AlternateContent>
  <xr:revisionPtr revIDLastSave="0" documentId="13_ncr:1_{AA56641A-6F80-4B3E-8C32-6780E358917D}" xr6:coauthVersionLast="47" xr6:coauthVersionMax="47" xr10:uidLastSave="{00000000-0000-0000-0000-000000000000}"/>
  <bookViews>
    <workbookView xWindow="-14880" yWindow="-16620" windowWidth="29040" windowHeight="15840" tabRatio="584" xr2:uid="{D1BD2979-B41C-4B3F-A3F9-3982C5237FB0}"/>
  </bookViews>
  <sheets>
    <sheet name="Selected Data" sheetId="23" r:id="rId1"/>
    <sheet name="Authorized Rev Req" sheetId="2" r:id="rId2"/>
    <sheet name="Incremental Rev Req" sheetId="11" r:id="rId3"/>
  </sheets>
  <definedNames>
    <definedName name="_xlnm._FilterDatabase" localSheetId="1" hidden="1">'Authorized Rev Req'!$A$7:$G$155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23" l="1"/>
  <c r="Q21" i="23"/>
  <c r="Q11" i="23"/>
  <c r="Q18" i="23" s="1"/>
  <c r="Q10" i="23"/>
  <c r="Q17" i="23" s="1"/>
  <c r="Q9" i="23"/>
  <c r="Q15" i="23" s="1"/>
  <c r="H92" i="11" l="1"/>
  <c r="I92" i="11"/>
  <c r="J92" i="11" s="1"/>
  <c r="H89" i="11" l="1"/>
  <c r="I89" i="11" s="1"/>
  <c r="J89" i="11" s="1"/>
  <c r="D89" i="11" l="1"/>
  <c r="H27" i="11"/>
  <c r="I27" i="11" s="1"/>
  <c r="D49" i="11" l="1"/>
  <c r="D47" i="11"/>
  <c r="D48" i="11"/>
  <c r="D88" i="11" l="1"/>
  <c r="H44" i="11" l="1"/>
  <c r="I44" i="11" s="1"/>
  <c r="J44" i="11" s="1"/>
  <c r="C18" i="11" l="1"/>
  <c r="F21" i="11" l="1"/>
  <c r="C21" i="11"/>
  <c r="C75" i="11"/>
  <c r="C74" i="11"/>
  <c r="C73" i="11"/>
  <c r="C72" i="11"/>
  <c r="C43" i="11"/>
  <c r="C42" i="11"/>
  <c r="C35" i="11"/>
  <c r="C34" i="11"/>
  <c r="C33" i="11"/>
  <c r="C26" i="11"/>
  <c r="C32" i="11"/>
  <c r="C31" i="11"/>
  <c r="C27" i="11"/>
  <c r="C30" i="11"/>
  <c r="C29" i="11"/>
  <c r="C25" i="11"/>
  <c r="C69" i="11"/>
  <c r="C68" i="11"/>
  <c r="C67" i="11"/>
  <c r="C66" i="11"/>
  <c r="C65" i="11"/>
  <c r="C64" i="11"/>
  <c r="C63" i="11"/>
  <c r="C70" i="11"/>
  <c r="C41" i="11"/>
  <c r="C39" i="11"/>
  <c r="C38" i="11"/>
  <c r="C37" i="11"/>
  <c r="C36" i="11"/>
  <c r="C28" i="11"/>
  <c r="C46" i="11"/>
  <c r="C20" i="11"/>
  <c r="C45" i="11"/>
  <c r="C40" i="11"/>
  <c r="C17" i="11"/>
  <c r="C15" i="11"/>
  <c r="C14" i="11"/>
  <c r="C13" i="11"/>
  <c r="C16" i="11"/>
  <c r="C19" i="11"/>
  <c r="C12" i="11"/>
  <c r="C11" i="11"/>
  <c r="C10" i="11"/>
  <c r="B6" i="11"/>
  <c r="D107" i="11" l="1"/>
  <c r="H107" i="11"/>
  <c r="I107" i="11" s="1"/>
  <c r="J107" i="11" s="1"/>
  <c r="D86" i="11"/>
  <c r="D21" i="11"/>
  <c r="G21" i="11"/>
  <c r="H21" i="11" s="1"/>
  <c r="I21" i="11" s="1"/>
  <c r="J21" i="11" s="1"/>
  <c r="D44" i="11" l="1"/>
  <c r="F75" i="11" l="1"/>
  <c r="F74" i="11"/>
  <c r="F72" i="11"/>
  <c r="F69" i="11"/>
  <c r="D69" i="11" s="1"/>
  <c r="F68" i="11"/>
  <c r="F67" i="11"/>
  <c r="F66" i="11"/>
  <c r="F65" i="11"/>
  <c r="F64" i="11"/>
  <c r="F63" i="11"/>
  <c r="F70" i="11"/>
  <c r="F20" i="11"/>
  <c r="F45" i="11"/>
  <c r="D45" i="11" s="1"/>
  <c r="F15" i="11"/>
  <c r="F56" i="11"/>
  <c r="F14" i="11"/>
  <c r="F13" i="11"/>
  <c r="F16" i="11"/>
  <c r="F54" i="11"/>
  <c r="F19" i="11"/>
  <c r="F18" i="11"/>
  <c r="F12" i="11"/>
  <c r="F11" i="11"/>
  <c r="F10" i="11"/>
  <c r="D102" i="11" l="1"/>
  <c r="H102" i="11"/>
  <c r="I102" i="11" s="1"/>
  <c r="J102" i="11" s="1"/>
  <c r="H101" i="11"/>
  <c r="I101" i="11" s="1"/>
  <c r="J101" i="11" s="1"/>
  <c r="D101" i="11"/>
  <c r="D103" i="11"/>
  <c r="H103" i="11"/>
  <c r="I103" i="11" s="1"/>
  <c r="J103" i="11" s="1"/>
  <c r="D95" i="11"/>
  <c r="H95" i="11"/>
  <c r="I95" i="11" s="1"/>
  <c r="J95" i="11" s="1"/>
  <c r="D105" i="11"/>
  <c r="H105" i="11"/>
  <c r="I105" i="11" s="1"/>
  <c r="J105" i="11" s="1"/>
  <c r="H94" i="11"/>
  <c r="I94" i="11" s="1"/>
  <c r="J94" i="11" s="1"/>
  <c r="D94" i="11"/>
  <c r="O10" i="11"/>
  <c r="P84" i="11" s="1"/>
  <c r="G20" i="11"/>
  <c r="D20" i="11"/>
  <c r="D97" i="11" l="1"/>
  <c r="H97" i="11"/>
  <c r="I97" i="11" s="1"/>
  <c r="J97" i="11" s="1"/>
  <c r="D106" i="11"/>
  <c r="H106" i="11"/>
  <c r="I106" i="11" s="1"/>
  <c r="J106" i="11" s="1"/>
  <c r="H93" i="11"/>
  <c r="I93" i="11" s="1"/>
  <c r="J93" i="11" s="1"/>
  <c r="D93" i="11"/>
  <c r="H104" i="11"/>
  <c r="I104" i="11" s="1"/>
  <c r="J104" i="11" s="1"/>
  <c r="D104" i="11"/>
  <c r="D92" i="11"/>
  <c r="H20" i="11"/>
  <c r="P10" i="11"/>
  <c r="Q84" i="11" s="1"/>
  <c r="I20" i="11" l="1"/>
  <c r="Q10" i="11"/>
  <c r="R84" i="11" s="1"/>
  <c r="J20" i="11" l="1"/>
  <c r="S10" i="11" s="1"/>
  <c r="R10" i="11"/>
  <c r="S84" i="11" s="1"/>
  <c r="T84" i="11" l="1"/>
  <c r="D87" i="11" l="1"/>
  <c r="D9" i="11" l="1"/>
  <c r="D112" i="11" l="1"/>
  <c r="D113" i="11" l="1"/>
  <c r="D114" i="11" l="1"/>
  <c r="G12" i="11" l="1"/>
  <c r="D12" i="11"/>
  <c r="G18" i="11"/>
  <c r="D18" i="11"/>
  <c r="H18" i="11" l="1"/>
  <c r="I18" i="11" s="1"/>
  <c r="J18" i="11" s="1"/>
  <c r="H12" i="11"/>
  <c r="I12" i="11" s="1"/>
  <c r="J12" i="11" s="1"/>
  <c r="D111" i="11" l="1"/>
  <c r="G19" i="11" l="1"/>
  <c r="D19" i="11"/>
  <c r="G74" i="11" l="1"/>
  <c r="H74" i="11" s="1"/>
  <c r="I74" i="11" s="1"/>
  <c r="J74" i="11" s="1"/>
  <c r="D74" i="11"/>
  <c r="H19" i="11"/>
  <c r="G72" i="11" l="1"/>
  <c r="D72" i="11"/>
  <c r="I19" i="11"/>
  <c r="J19" i="11" l="1"/>
  <c r="O20" i="11"/>
  <c r="P95" i="11" s="1"/>
  <c r="G75" i="11"/>
  <c r="D75" i="11"/>
  <c r="H72" i="11"/>
  <c r="I72" i="11" l="1"/>
  <c r="H75" i="11"/>
  <c r="P20" i="11"/>
  <c r="Q95" i="11" s="1"/>
  <c r="I75" i="11" l="1"/>
  <c r="Q20" i="11"/>
  <c r="R95" i="11" s="1"/>
  <c r="J72" i="11"/>
  <c r="J75" i="11" l="1"/>
  <c r="S20" i="11" s="1"/>
  <c r="R20" i="11"/>
  <c r="S95" i="11" s="1"/>
  <c r="T95" i="11" l="1"/>
  <c r="G11" i="11"/>
  <c r="D11" i="11"/>
  <c r="G63" i="11"/>
  <c r="H63" i="11" s="1"/>
  <c r="I63" i="11" s="1"/>
  <c r="J63" i="11" s="1"/>
  <c r="D63" i="11"/>
  <c r="D67" i="11"/>
  <c r="G67" i="11"/>
  <c r="H67" i="11" s="1"/>
  <c r="I67" i="11" s="1"/>
  <c r="J67" i="11" s="1"/>
  <c r="D68" i="11"/>
  <c r="G68" i="11"/>
  <c r="H68" i="11" s="1"/>
  <c r="I68" i="11" s="1"/>
  <c r="J68" i="11" s="1"/>
  <c r="D65" i="11"/>
  <c r="G65" i="11"/>
  <c r="H65" i="11" s="1"/>
  <c r="I65" i="11" s="1"/>
  <c r="J65" i="11" s="1"/>
  <c r="D64" i="11"/>
  <c r="G64" i="11"/>
  <c r="H64" i="11" s="1"/>
  <c r="I64" i="11" s="1"/>
  <c r="J64" i="11" s="1"/>
  <c r="G69" i="11"/>
  <c r="H69" i="11" s="1"/>
  <c r="I69" i="11" s="1"/>
  <c r="J69" i="11" s="1"/>
  <c r="G66" i="11" l="1"/>
  <c r="D66" i="11"/>
  <c r="D70" i="11"/>
  <c r="G70" i="11"/>
  <c r="O17" i="11"/>
  <c r="P91" i="11" s="1"/>
  <c r="D15" i="11"/>
  <c r="G15" i="11"/>
  <c r="H11" i="11"/>
  <c r="I11" i="11" l="1"/>
  <c r="H15" i="11"/>
  <c r="H70" i="11"/>
  <c r="I70" i="11" s="1"/>
  <c r="J70" i="11" s="1"/>
  <c r="P17" i="11"/>
  <c r="Q91" i="11" s="1"/>
  <c r="H66" i="11"/>
  <c r="I66" i="11" s="1"/>
  <c r="J66" i="11" s="1"/>
  <c r="D10" i="11"/>
  <c r="G10" i="11"/>
  <c r="Q17" i="11" l="1"/>
  <c r="R91" i="11" s="1"/>
  <c r="I15" i="11"/>
  <c r="H10" i="11"/>
  <c r="J11" i="11"/>
  <c r="I10" i="11" l="1"/>
  <c r="J15" i="11"/>
  <c r="S17" i="11"/>
  <c r="R17" i="11"/>
  <c r="S91" i="11" s="1"/>
  <c r="T91" i="11" l="1"/>
  <c r="J10" i="11"/>
  <c r="G16" i="11" l="1"/>
  <c r="D16" i="11"/>
  <c r="G14" i="11" l="1"/>
  <c r="D14" i="11"/>
  <c r="H16" i="11"/>
  <c r="I16" i="11" l="1"/>
  <c r="H14" i="11"/>
  <c r="I14" i="11" l="1"/>
  <c r="J16" i="11"/>
  <c r="J14" i="11" l="1"/>
  <c r="G13" i="11" l="1"/>
  <c r="D13" i="11"/>
  <c r="H13" i="11" l="1"/>
  <c r="I13" i="11" l="1"/>
  <c r="J13" i="11" l="1"/>
  <c r="F25" i="11" l="1"/>
  <c r="O13" i="11" l="1"/>
  <c r="P87" i="11" s="1"/>
  <c r="G25" i="11"/>
  <c r="P13" i="11" s="1"/>
  <c r="D25" i="11"/>
  <c r="F60" i="11"/>
  <c r="Q87" i="11" l="1"/>
  <c r="H96" i="11"/>
  <c r="I96" i="11" s="1"/>
  <c r="J96" i="11" s="1"/>
  <c r="D96" i="11"/>
  <c r="H25" i="11"/>
  <c r="Q13" i="11" s="1"/>
  <c r="R87" i="11" s="1"/>
  <c r="O21" i="11"/>
  <c r="P96" i="11" s="1"/>
  <c r="D60" i="11"/>
  <c r="G60" i="11"/>
  <c r="I25" i="11" l="1"/>
  <c r="R13" i="11" s="1"/>
  <c r="S87" i="11" s="1"/>
  <c r="H60" i="11"/>
  <c r="P21" i="11"/>
  <c r="Q96" i="11" s="1"/>
  <c r="J25" i="11" l="1"/>
  <c r="I60" i="11"/>
  <c r="Q21" i="11"/>
  <c r="R96" i="11" s="1"/>
  <c r="S13" i="11" l="1"/>
  <c r="R21" i="11"/>
  <c r="S96" i="11" s="1"/>
  <c r="J60" i="11"/>
  <c r="S21" i="11" s="1"/>
  <c r="T96" i="11" l="1"/>
  <c r="T87" i="11"/>
  <c r="F28" i="11" l="1"/>
  <c r="D28" i="11" l="1"/>
  <c r="F58" i="11" l="1"/>
  <c r="F59" i="11" l="1"/>
  <c r="O14" i="11" s="1"/>
  <c r="P88" i="11" s="1"/>
  <c r="F55" i="11" l="1"/>
  <c r="F53" i="11" l="1"/>
  <c r="O9" i="11" s="1"/>
  <c r="D53" i="11" l="1"/>
  <c r="G53" i="11"/>
  <c r="G55" i="11"/>
  <c r="D55" i="11"/>
  <c r="G59" i="11"/>
  <c r="P14" i="11" s="1"/>
  <c r="Q88" i="11" s="1"/>
  <c r="D59" i="11"/>
  <c r="D56" i="11"/>
  <c r="G56" i="11"/>
  <c r="O11" i="11"/>
  <c r="P85" i="11" s="1"/>
  <c r="D58" i="11"/>
  <c r="G58" i="11"/>
  <c r="O15" i="11"/>
  <c r="P89" i="11" s="1"/>
  <c r="O18" i="11"/>
  <c r="P93" i="11" s="1"/>
  <c r="D54" i="11"/>
  <c r="G54" i="11"/>
  <c r="H59" i="11" l="1"/>
  <c r="Q14" i="11" s="1"/>
  <c r="R88" i="11" s="1"/>
  <c r="H55" i="11"/>
  <c r="H54" i="11"/>
  <c r="P18" i="11"/>
  <c r="Q93" i="11" s="1"/>
  <c r="H56" i="11"/>
  <c r="P11" i="11"/>
  <c r="Q85" i="11" s="1"/>
  <c r="H58" i="11"/>
  <c r="P15" i="11"/>
  <c r="Q89" i="11" s="1"/>
  <c r="H53" i="11"/>
  <c r="I54" i="11" l="1"/>
  <c r="Q18" i="11"/>
  <c r="R93" i="11" s="1"/>
  <c r="I56" i="11"/>
  <c r="Q11" i="11"/>
  <c r="R85" i="11" s="1"/>
  <c r="I55" i="11"/>
  <c r="I53" i="11"/>
  <c r="I59" i="11"/>
  <c r="R14" i="11" s="1"/>
  <c r="S88" i="11" s="1"/>
  <c r="I58" i="11"/>
  <c r="Q15" i="11"/>
  <c r="R89" i="11" s="1"/>
  <c r="J55" i="11" l="1"/>
  <c r="J58" i="11"/>
  <c r="S15" i="11" s="1"/>
  <c r="R15" i="11"/>
  <c r="S89" i="11" s="1"/>
  <c r="J56" i="11"/>
  <c r="S11" i="11" s="1"/>
  <c r="R11" i="11"/>
  <c r="S85" i="11" s="1"/>
  <c r="J59" i="11"/>
  <c r="J54" i="11"/>
  <c r="S18" i="11" s="1"/>
  <c r="R18" i="11"/>
  <c r="S93" i="11" s="1"/>
  <c r="J53" i="11"/>
  <c r="T85" i="11" l="1"/>
  <c r="T93" i="11"/>
  <c r="T89" i="11"/>
  <c r="S14" i="11"/>
  <c r="T88" i="11" l="1"/>
  <c r="F43" i="11" l="1"/>
  <c r="G43" i="11" s="1"/>
  <c r="H43" i="11" s="1"/>
  <c r="I43" i="11" s="1"/>
  <c r="J43" i="11" s="1"/>
  <c r="F42" i="11"/>
  <c r="G42" i="11" s="1"/>
  <c r="H42" i="11" s="1"/>
  <c r="I42" i="11" s="1"/>
  <c r="J42" i="11" s="1"/>
  <c r="D42" i="11" l="1"/>
  <c r="D43" i="11"/>
  <c r="F41" i="11"/>
  <c r="D100" i="11" l="1"/>
  <c r="H100" i="11"/>
  <c r="I100" i="11" s="1"/>
  <c r="J100" i="11" s="1"/>
  <c r="H99" i="11"/>
  <c r="I99" i="11" s="1"/>
  <c r="J99" i="11" s="1"/>
  <c r="D99" i="11"/>
  <c r="G41" i="11"/>
  <c r="D41" i="11"/>
  <c r="H41" i="11" l="1"/>
  <c r="I41" i="11" l="1"/>
  <c r="J41" i="11" l="1"/>
  <c r="F34" i="11" l="1"/>
  <c r="F33" i="11"/>
  <c r="F26" i="11"/>
  <c r="F32" i="11"/>
  <c r="F31" i="11"/>
  <c r="F27" i="11"/>
  <c r="F29" i="11" l="1"/>
  <c r="D27" i="11"/>
  <c r="D31" i="11"/>
  <c r="G31" i="11"/>
  <c r="H31" i="11" s="1"/>
  <c r="I31" i="11" s="1"/>
  <c r="J31" i="11" s="1"/>
  <c r="D32" i="11"/>
  <c r="G32" i="11"/>
  <c r="H32" i="11" s="1"/>
  <c r="I32" i="11" s="1"/>
  <c r="J32" i="11" s="1"/>
  <c r="D26" i="11"/>
  <c r="D34" i="11"/>
  <c r="G34" i="11"/>
  <c r="H34" i="11" s="1"/>
  <c r="I34" i="11" s="1"/>
  <c r="J34" i="11" s="1"/>
  <c r="G33" i="11"/>
  <c r="H33" i="11" s="1"/>
  <c r="I33" i="11" s="1"/>
  <c r="J33" i="11" s="1"/>
  <c r="D33" i="11"/>
  <c r="F30" i="11"/>
  <c r="Q23" i="23" l="1"/>
  <c r="D30" i="11"/>
  <c r="G30" i="11"/>
  <c r="H30" i="11" s="1"/>
  <c r="I30" i="11" s="1"/>
  <c r="J30" i="11" s="1"/>
  <c r="D29" i="11"/>
  <c r="G29" i="11"/>
  <c r="H29" i="11" s="1"/>
  <c r="I29" i="11" s="1"/>
  <c r="J29" i="11" s="1"/>
  <c r="F57" i="11" l="1"/>
  <c r="D57" i="11" l="1"/>
  <c r="G57" i="11"/>
  <c r="O16" i="11"/>
  <c r="P90" i="11" s="1"/>
  <c r="H57" i="11" l="1"/>
  <c r="P16" i="11"/>
  <c r="Q90" i="11" s="1"/>
  <c r="I57" i="11" l="1"/>
  <c r="Q16" i="11"/>
  <c r="R90" i="11" s="1"/>
  <c r="J57" i="11" l="1"/>
  <c r="S16" i="11" s="1"/>
  <c r="R16" i="11"/>
  <c r="S90" i="11" s="1"/>
  <c r="T90" i="11" l="1"/>
  <c r="C158" i="2" l="1"/>
  <c r="P83" i="11" l="1"/>
  <c r="D85" i="11" l="1"/>
  <c r="D84" i="11"/>
  <c r="F118" i="11"/>
  <c r="P9" i="11" l="1"/>
  <c r="Q83" i="11" s="1"/>
  <c r="P12" i="11" l="1"/>
  <c r="Q86" i="11" s="1"/>
  <c r="Q12" i="11"/>
  <c r="R86" i="11" s="1"/>
  <c r="S12" i="11"/>
  <c r="T86" i="11" s="1"/>
  <c r="R12" i="11"/>
  <c r="S86" i="11" s="1"/>
  <c r="Q9" i="11"/>
  <c r="R83" i="11" s="1"/>
  <c r="R9" i="11"/>
  <c r="S83" i="11" s="1"/>
  <c r="S9" i="11"/>
  <c r="G118" i="11"/>
  <c r="J118" i="11"/>
  <c r="H118" i="11"/>
  <c r="I118" i="11"/>
  <c r="T83" i="11" l="1"/>
  <c r="D118" i="11"/>
  <c r="F40" i="11" l="1"/>
  <c r="D40" i="11" s="1"/>
  <c r="F36" i="11" l="1"/>
  <c r="F38" i="11"/>
  <c r="D38" i="11" s="1"/>
  <c r="D36" i="11" l="1"/>
  <c r="F39" i="11" l="1"/>
  <c r="D39" i="11" s="1"/>
  <c r="F37" i="11" l="1"/>
  <c r="E149" i="2"/>
  <c r="D37" i="11" l="1"/>
  <c r="C149" i="2" l="1"/>
  <c r="C59" i="2" l="1"/>
  <c r="C160" i="2" s="1"/>
  <c r="D158" i="2" l="1"/>
  <c r="D149" i="2" l="1"/>
  <c r="F73" i="11" l="1"/>
  <c r="E158" i="2"/>
  <c r="O19" i="11" l="1"/>
  <c r="G73" i="11"/>
  <c r="D73" i="11"/>
  <c r="P19" i="11" l="1"/>
  <c r="H73" i="11"/>
  <c r="P94" i="11"/>
  <c r="Q19" i="11" l="1"/>
  <c r="I73" i="11"/>
  <c r="Q94" i="11"/>
  <c r="R19" i="11" l="1"/>
  <c r="J73" i="11"/>
  <c r="S19" i="11" s="1"/>
  <c r="R94" i="11"/>
  <c r="T94" i="11" l="1"/>
  <c r="S94" i="11"/>
  <c r="D59" i="2" l="1"/>
  <c r="D160" i="2" s="1"/>
  <c r="F46" i="11" l="1"/>
  <c r="D46" i="11"/>
  <c r="O12" i="11"/>
  <c r="P86" i="11" l="1"/>
  <c r="F17" i="11" l="1"/>
  <c r="E59" i="2" l="1"/>
  <c r="E160" i="2" s="1"/>
  <c r="Q5" i="23" s="1"/>
  <c r="Q6" i="23" s="1"/>
  <c r="F76" i="11"/>
  <c r="G17" i="11"/>
  <c r="O22" i="11"/>
  <c r="P92" i="11" s="1"/>
  <c r="D17" i="11"/>
  <c r="D76" i="11" s="1"/>
  <c r="O23" i="11" l="1"/>
  <c r="P22" i="11"/>
  <c r="Q92" i="11" s="1"/>
  <c r="H17" i="11"/>
  <c r="G76" i="11"/>
  <c r="Q22" i="11" l="1"/>
  <c r="R92" i="11" s="1"/>
  <c r="I17" i="11"/>
  <c r="H76" i="11"/>
  <c r="Q97" i="11"/>
  <c r="Q27" i="23" s="1"/>
  <c r="P23" i="11"/>
  <c r="P97" i="11"/>
  <c r="Q26" i="23" s="1"/>
  <c r="P98" i="11" l="1"/>
  <c r="Q98" i="11"/>
  <c r="J17" i="11"/>
  <c r="I76" i="11"/>
  <c r="R22" i="11"/>
  <c r="S92" i="11" s="1"/>
  <c r="Q23" i="11"/>
  <c r="R97" i="11"/>
  <c r="Q28" i="23" s="1"/>
  <c r="R98" i="11" l="1"/>
  <c r="S97" i="11"/>
  <c r="Q29" i="23" s="1"/>
  <c r="R23" i="11"/>
  <c r="J76" i="11"/>
  <c r="S22" i="11"/>
  <c r="T92" i="11" s="1"/>
  <c r="S98" i="11" l="1"/>
  <c r="T97" i="11"/>
  <c r="Q30" i="23" s="1"/>
  <c r="S23" i="11"/>
  <c r="T98" i="11" l="1"/>
</calcChain>
</file>

<file path=xl/sharedStrings.xml><?xml version="1.0" encoding="utf-8"?>
<sst xmlns="http://schemas.openxmlformats.org/spreadsheetml/2006/main" count="1064" uniqueCount="319">
  <si>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</si>
  <si>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</si>
  <si>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</si>
  <si>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</si>
  <si>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</si>
  <si>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</si>
  <si>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</si>
  <si>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</si>
  <si>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</si>
  <si>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</si>
  <si>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</si>
  <si>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</si>
  <si>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</si>
  <si>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</si>
  <si>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</si>
  <si>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</si>
  <si>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</si>
  <si>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</si>
  <si>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</si>
  <si>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</si>
  <si>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</si>
  <si>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</si>
  <si>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</si>
  <si>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</si>
  <si>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</si>
  <si>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</si>
  <si>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</si>
  <si>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</si>
  <si>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</si>
  <si>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</si>
  <si>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</si>
  <si>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</si>
  <si>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</si>
  <si>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</si>
  <si>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</si>
  <si>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</si>
  <si>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</si>
  <si>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</si>
  <si>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</si>
  <si>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</si>
  <si>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</si>
  <si>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</si>
  <si>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</si>
  <si>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</si>
  <si>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</si>
  <si>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</si>
  <si>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</si>
  <si>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</si>
  <si>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</si>
  <si>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</si>
  <si>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</si>
  <si>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</si>
  <si>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</si>
  <si>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</si>
  <si>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</si>
  <si>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</si>
  <si>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</si>
  <si>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</si>
  <si>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</si>
  <si>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</si>
  <si>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</si>
  <si>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</si>
  <si>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</si>
  <si>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</si>
  <si>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</si>
  <si>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</si>
  <si>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</si>
  <si>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</si>
  <si>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</si>
  <si>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</si>
  <si>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</si>
  <si>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</si>
  <si>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</si>
  <si>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</si>
  <si>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</si>
  <si>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</si>
  <si>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</si>
  <si>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</si>
  <si>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</si>
  <si>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</si>
  <si>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</si>
  <si>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</si>
  <si>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</si>
  <si>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</si>
  <si>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</si>
  <si>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</si>
  <si>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</si>
  <si>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</si>
  <si>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</si>
  <si>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</si>
  <si>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</si>
  <si>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</si>
  <si>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</si>
  <si>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</si>
  <si>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</si>
  <si>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</si>
  <si>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</si>
  <si>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BC</t>
  </si>
  <si>
    <t>GHG Revenue</t>
  </si>
  <si>
    <t>SGIP</t>
  </si>
  <si>
    <t>Public Purpose Program</t>
  </si>
  <si>
    <t>Energy Efficiency</t>
  </si>
  <si>
    <t>SB 350 Priority Projects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</si>
  <si>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</si>
  <si>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</si>
  <si>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</si>
  <si>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</si>
  <si>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Recovery Mechanism</t>
  </si>
  <si>
    <t>PYD 2.0</t>
  </si>
  <si>
    <t>New</t>
  </si>
  <si>
    <t>AB 1054</t>
  </si>
  <si>
    <t>MDHD</t>
  </si>
  <si>
    <t>AB 1082/1083</t>
  </si>
  <si>
    <t>Total</t>
  </si>
  <si>
    <t>V2G Pilot</t>
  </si>
  <si>
    <t>Total Pending, Filed but not Approved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</si>
  <si>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</si>
  <si>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</si>
  <si>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</si>
  <si>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</si>
  <si>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Non-CARE</t>
  </si>
  <si>
    <t>CARE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</si>
  <si>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</si>
  <si>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</si>
  <si>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</si>
  <si>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</si>
  <si>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</si>
  <si>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</si>
  <si>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</si>
  <si>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</si>
  <si>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</si>
  <si>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</si>
  <si>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</si>
  <si>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Energy Efficiency Savings Performance Incentive (ESPI)</t>
  </si>
  <si>
    <t>Pending Application(s) Not Yet Approved</t>
  </si>
  <si>
    <t>Wildfire Fund NBC</t>
  </si>
  <si>
    <t>Application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</si>
  <si>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</si>
  <si>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</si>
  <si>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</si>
  <si>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</si>
  <si>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</si>
  <si>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</si>
  <si>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</si>
  <si>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</si>
  <si>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</si>
  <si>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</si>
  <si>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</si>
  <si>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</si>
  <si>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</si>
  <si>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CPUC Fee</t>
  </si>
  <si>
    <t>Total With CPUC Fee</t>
  </si>
  <si>
    <t>Power Adjustment Balancing Account (PABA) Balancing Account - Departed Load</t>
  </si>
  <si>
    <t>PCIA</t>
  </si>
  <si>
    <t>ERRA Balancing Accounts (PABA) - Departed Load</t>
  </si>
  <si>
    <t>CARE Surcharge and Administration</t>
  </si>
  <si>
    <t>AL 3855-E</t>
  </si>
  <si>
    <t>School Energy Efficiency Stimulus Program (SEESPBA)</t>
  </si>
  <si>
    <t>Wildfire and Natural Disaster Resiliency Rebuild Program (WNDRR)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</si>
  <si>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</si>
  <si>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</si>
  <si>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</si>
  <si>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</si>
  <si>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</si>
  <si>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</si>
  <si>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</si>
  <si>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</si>
  <si>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</si>
  <si>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</si>
  <si>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</si>
  <si>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</si>
  <si>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</si>
  <si>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</si>
  <si>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Liability Insurance Premium Balancing Account (LIPBA) 2019</t>
  </si>
  <si>
    <t>Residential Uncollectable Balancing Account (RUBA) - Generation</t>
  </si>
  <si>
    <t>PABA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</si>
  <si>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</si>
  <si>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</si>
  <si>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</si>
  <si>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2024 General Rate Case</t>
  </si>
  <si>
    <t>A.22-05-016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</si>
  <si>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</si>
  <si>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</si>
  <si>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</si>
  <si>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</si>
  <si>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</si>
  <si>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</si>
  <si>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</si>
  <si>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</si>
  <si>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</si>
  <si>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</si>
  <si>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</si>
  <si>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</si>
  <si>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</si>
  <si>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Transportation Electrification (TEF)</t>
  </si>
  <si>
    <t>AL 4128-E</t>
  </si>
  <si>
    <t>N/A</t>
  </si>
  <si>
    <t>2020-2021 Tree Trimming Balancing Account (TTBA)</t>
  </si>
  <si>
    <t>Power Your Drive Extension Program (PYD 2.0)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</si>
  <si>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</si>
  <si>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</si>
  <si>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</si>
  <si>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</si>
  <si>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</si>
  <si>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</si>
  <si>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</si>
  <si>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</si>
  <si>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</si>
  <si>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</si>
  <si>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</si>
  <si>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</si>
  <si>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</si>
  <si>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</si>
  <si>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</si>
  <si>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</si>
  <si>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</si>
  <si>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>2024 GRC</t>
  </si>
  <si>
    <t>YE 2026</t>
  </si>
  <si>
    <t>YE 2027</t>
  </si>
  <si>
    <t>A.22-12-008</t>
  </si>
  <si>
    <t>Real Time Pricing (RTP) Pilot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</si>
  <si>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</si>
  <si>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</si>
  <si>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</si>
  <si>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</si>
  <si>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</si>
  <si>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</si>
  <si>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WMPMA</t>
  </si>
  <si>
    <t>A.22-05-016 Track 2</t>
  </si>
  <si>
    <t>Balancing Account Balances frozen at current values</t>
  </si>
  <si>
    <t>Incremental Revenue Requirement with FF&amp;U ($000) - Breakout by Year
Note: values for outer years are held constant for items that request changes only one year in advance</t>
  </si>
  <si>
    <t>AL 4103-E</t>
  </si>
  <si>
    <t>Percentage of Income Payment Plan Balancing Account (PIPPBA) - Bundled</t>
  </si>
  <si>
    <t>Percentage of Income Payment Plan Balancing Account (PIPPBA) - CCA</t>
  </si>
  <si>
    <t>BioMat Non-Bypassable Charge Balancing Account (BNBCBA)</t>
  </si>
  <si>
    <t>CT O&amp;M Advisory Program (TEAS)</t>
  </si>
  <si>
    <t>MCAM</t>
  </si>
  <si>
    <t>Microgrid Balancing Account (MGBA)</t>
  </si>
  <si>
    <t>Microgrid Reservation Capacity Component-Standby Charge Suspension Account (MSSA)</t>
  </si>
  <si>
    <t>Essential Use Study Balancing Account (EUSBA)</t>
  </si>
  <si>
    <t>2025 ERRA Forecast</t>
  </si>
  <si>
    <t>2024 GRC Track 2 - Wildfire Mitigation Costs (WMPMA)</t>
  </si>
  <si>
    <t>AL 4344-E</t>
  </si>
  <si>
    <t>NAICS 531</t>
  </si>
  <si>
    <t>NAICS 621</t>
  </si>
  <si>
    <t>NAICS 722</t>
  </si>
  <si>
    <t>Annual Period 2024</t>
  </si>
  <si>
    <t>YE 2028</t>
  </si>
  <si>
    <t>A.23-01-008</t>
  </si>
  <si>
    <t>D.23-12-021, AL 4344-E,AL 4300-E, D.22-12-042, A.23-05-013</t>
  </si>
  <si>
    <t>ERRA BA/Trigger - Departed Load</t>
  </si>
  <si>
    <t>Energy Efficiency (EE) / (Post-1997 Electric Energy Efficiency (PEEE)</t>
  </si>
  <si>
    <t>D.22-12-042, AL 4344-E, A.23-05-013, AL 4300-E</t>
  </si>
  <si>
    <t>D.22-12-042, AL 4344-E, Resolution E-5217, AL 4300-E</t>
  </si>
  <si>
    <t>AL 4344-E, Resolution E-5217</t>
  </si>
  <si>
    <t>D.19-09-051, AL 3352-E, AL 3669-E-A, AL-3808-E, AL 4344-E, Resolution E-5217, A.22-12-008</t>
  </si>
  <si>
    <t>D.23-12-021, AL 4344-E, Resolution E-5217</t>
  </si>
  <si>
    <t>AL 4291-E, AL 4344-E, Resolution E-5217</t>
  </si>
  <si>
    <t>D.14-06-029, AL 4344-E, Resolution E-5217</t>
  </si>
  <si>
    <t>July 2024 Update Filing</t>
  </si>
  <si>
    <t>2023-2027 Demand Response (incremental to what is in current balancing accounts)</t>
  </si>
  <si>
    <t>D.23-12-005</t>
  </si>
  <si>
    <t>GRC Track 2 – 2019-2022 WMPMA**</t>
  </si>
  <si>
    <t>**</t>
  </si>
  <si>
    <t>D.23-11-006</t>
  </si>
  <si>
    <t>Bundled small commercial average rate (TOU-A) if all pending revenue were granted in full (from Cost and Rate Tracker (CRT) as submitted by utility):</t>
  </si>
  <si>
    <t>Bundled small commercial weighted average monthly bill corresponding to TOU-A above for typical customer in Coastal climate zone using 400 kWh on Basic service (from CRT as submitted by utility):</t>
  </si>
  <si>
    <t>Reporting Date: Quarter Ended June 30</t>
  </si>
  <si>
    <t>A.22-12-008, PD issued 5/16/24</t>
  </si>
  <si>
    <t>A.24-03-018</t>
  </si>
  <si>
    <t>Diablo Canyon Power Plant NBC</t>
  </si>
  <si>
    <t>A.24-05-010</t>
  </si>
  <si>
    <t>Incremental revenue requirement from 2026-2028.</t>
  </si>
  <si>
    <t>D.21-05-003, D.22-12-031, AL 4310-E/3246-G, AL 4300-E</t>
  </si>
  <si>
    <t>D.21-05-003, D.22-12-031, AL 4092-E,AL 4300-E</t>
  </si>
  <si>
    <t>D.19-09-051, AL 3450-E</t>
  </si>
  <si>
    <t>D.19-09-051, AL 3352-E, AL 3669-E-A, AL-3808-E</t>
  </si>
  <si>
    <t>D.23-12-021, AL 4344-E</t>
  </si>
  <si>
    <t>D.21-02-014, D.21-12-040, D.22-12-042, AL 4344-E</t>
  </si>
  <si>
    <t>D.22-12-042, AL 4344-E, A.23-05-013</t>
  </si>
  <si>
    <t>D.22-12-042</t>
  </si>
  <si>
    <t>D.22-12-042, AL 4344-E, Resolution E-5217</t>
  </si>
  <si>
    <t>D.21-05-003, AL 4092-E</t>
  </si>
  <si>
    <t>D.23-12-021</t>
  </si>
  <si>
    <t>D.22-12-042, D.23-12-021, Resolution E-5217</t>
  </si>
  <si>
    <t>AL 3934-E</t>
  </si>
  <si>
    <t>D.23-11-090</t>
  </si>
  <si>
    <t>D. 18-08-008, D.22-12-031, AL 3991-E</t>
  </si>
  <si>
    <t>Resolution E-5214, AL 3900-E</t>
  </si>
  <si>
    <t>AL 4055-E</t>
  </si>
  <si>
    <t>D.22-03-009</t>
  </si>
  <si>
    <t>AL 4233-E, Resolution E-5300</t>
  </si>
  <si>
    <t>D.24-02-010</t>
  </si>
  <si>
    <t>D.16-01-045, D.22-12-031, AL 3762-E</t>
  </si>
  <si>
    <t>D.19-09-051, D.22-12-031, AL 4078-E, AL 4078-E-A,AL 4300-E</t>
  </si>
  <si>
    <t>D.19-08-026, D.22-12-031, AL 3489-E-A, AL 4300-E</t>
  </si>
  <si>
    <t>D.19-11-017, D.22-12-031, AL 3480-E-A,AL 4300-E</t>
  </si>
  <si>
    <t>D.19-08-026, D.22-12-031, AL 3489-E-A,AL 4300-E</t>
  </si>
  <si>
    <t>D.18-01-024, AL 3219-E</t>
  </si>
  <si>
    <t>D.21-04-014, D.22-12-031, AL 3765-E, AL 3765-E-A, AL 4300-E</t>
  </si>
  <si>
    <t>D.08-02-034, AL 2209-E, AL 4319-E</t>
  </si>
  <si>
    <t>D.08-02-034, AL 2069-E, AL 4319-E</t>
  </si>
  <si>
    <t>D.14-01-002, AL 4319-E</t>
  </si>
  <si>
    <t>D.12-12-004, AL 2816-E, AL 4319-E</t>
  </si>
  <si>
    <t>AL 4291-E</t>
  </si>
  <si>
    <t>AL 4285-E, AL 4344-E, Resolution E-5217</t>
  </si>
  <si>
    <t>A.23-05-013, AL 4291-E</t>
  </si>
  <si>
    <t>ER24-524-000</t>
  </si>
  <si>
    <t>ER24-370-000</t>
  </si>
  <si>
    <t>ER24-212-000</t>
  </si>
  <si>
    <t>ER24-593-000</t>
  </si>
  <si>
    <t>SDG&amp;E Electric Revenue Requirement List</t>
  </si>
  <si>
    <t>Submitted: June 1, 2024</t>
  </si>
  <si>
    <t>Authority for Revenue Requirement as of 6/1/24</t>
  </si>
  <si>
    <t>1) Tree Mortality Non-Bypassable Charge revenues are confidential.</t>
  </si>
  <si>
    <t>2) This column represents the current authorized revenue requirements as of this submission.</t>
  </si>
  <si>
    <r>
      <t>AL 4366-E</t>
    </r>
    <r>
      <rPr>
        <sz val="11"/>
        <color theme="1"/>
        <rFont val="Arial"/>
        <family val="2"/>
      </rPr>
      <t>²</t>
    </r>
  </si>
  <si>
    <r>
      <t>Tree Mortality Non-Bypassable Charge (TMNBC)</t>
    </r>
    <r>
      <rPr>
        <sz val="11"/>
        <color theme="1"/>
        <rFont val="Arial"/>
        <family val="2"/>
      </rPr>
      <t>¹</t>
    </r>
  </si>
  <si>
    <r>
      <t>2025 ERRA Forecast</t>
    </r>
    <r>
      <rPr>
        <sz val="11"/>
        <color theme="1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</si>
</sst>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7" formatCode="0.00000"/>
    <numFmt numFmtId="178" formatCode="0.0"/>
    <numFmt numFmtId="183" formatCode="#,##0.00000_);\(#,##0.00000\)"/>
    <numFmt numFmtId="189" formatCode="0.0000000000"/>
    <numFmt numFmtId="190" formatCode="_-* #,##0.0_-;\-* #,##0.0_-;_-* &quot;-&quot;??_-;_-@_-"/>
    <numFmt numFmtId="191" formatCode="&quot;$&quot;#,##0.00"/>
    <numFmt numFmtId="192" formatCode="&quot;$&quot;#,##0"/>
    <numFmt numFmtId="196" formatCode="#,##0.000_);\(#,##0.000\)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27" fillId="0" borderId="0"/>
    <xf numFmtId="0" fontId="6" fillId="5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9" fontId="28" fillId="2" borderId="2">
      <alignment horizontal="center" vertical="center"/>
    </xf>
    <xf numFmtId="6" fontId="29" fillId="0" borderId="0">
      <protection locked="0"/>
    </xf>
    <xf numFmtId="190" fontId="2" fillId="0" borderId="0">
      <protection locked="0"/>
    </xf>
    <xf numFmtId="0" fontId="2" fillId="0" borderId="0"/>
    <xf numFmtId="0" fontId="2" fillId="0" borderId="0"/>
  </cellStyleXfs>
  <cellXfs count="141">
    <xf numFmtId="0" fontId="0" fillId="0" borderId="0" xfId="0"/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13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6" fillId="0" borderId="0" xfId="0" applyFont="1"/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3" fontId="0" fillId="0" borderId="0" xfId="35" applyNumberFormat="1" applyFont="1"/>
    <xf numFmtId="41" fontId="0" fillId="0" borderId="0" xfId="39" applyNumberFormat="1" applyFont="1" applyBorder="1"/>
    <xf numFmtId="172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173" fontId="0" fillId="0" borderId="0" xfId="35" applyNumberFormat="1" applyFont="1" applyBorder="1"/>
    <xf numFmtId="37" fontId="1" fillId="0" borderId="0" xfId="0" applyNumberFormat="1" applyFont="1"/>
    <xf numFmtId="0" fontId="0" fillId="0" borderId="0" xfId="0" applyAlignment="1">
      <alignment horizontal="left"/>
    </xf>
    <xf numFmtId="0" fontId="0" fillId="7" borderId="0" xfId="0" applyFill="1"/>
    <xf numFmtId="0" fontId="1" fillId="7" borderId="0" xfId="0" applyFont="1" applyFill="1"/>
    <xf numFmtId="3" fontId="1" fillId="7" borderId="6" xfId="0" applyNumberFormat="1" applyFont="1" applyFill="1" applyBorder="1"/>
    <xf numFmtId="37" fontId="0" fillId="6" borderId="0" xfId="0" applyNumberFormat="1" applyFill="1"/>
    <xf numFmtId="0" fontId="0" fillId="6" borderId="0" xfId="0" applyFill="1"/>
    <xf numFmtId="5" fontId="13" fillId="6" borderId="0" xfId="0" applyNumberFormat="1" applyFont="1" applyFill="1"/>
    <xf numFmtId="0" fontId="0" fillId="0" borderId="0" xfId="0" applyAlignment="1">
      <alignment horizontal="left" wrapText="1"/>
    </xf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72" fontId="1" fillId="7" borderId="6" xfId="39" applyNumberFormat="1" applyFont="1" applyFill="1" applyBorder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3" fontId="0" fillId="0" borderId="0" xfId="35" applyNumberFormat="1" applyFont="1" applyFill="1"/>
    <xf numFmtId="5" fontId="17" fillId="0" borderId="0" xfId="0" applyNumberFormat="1" applyFont="1"/>
    <xf numFmtId="37" fontId="0" fillId="0" borderId="0" xfId="0" applyNumberFormat="1" applyAlignment="1">
      <alignment horizontal="center"/>
    </xf>
    <xf numFmtId="172" fontId="12" fillId="0" borderId="0" xfId="39" applyNumberFormat="1" applyFont="1" applyFill="1"/>
    <xf numFmtId="0" fontId="23" fillId="6" borderId="0" xfId="0" applyFont="1" applyFill="1"/>
    <xf numFmtId="43" fontId="23" fillId="0" borderId="0" xfId="0" applyNumberFormat="1" applyFont="1"/>
    <xf numFmtId="5" fontId="2" fillId="0" borderId="0" xfId="38" applyNumberFormat="1" applyFont="1" applyAlignment="1">
      <alignment horizontal="left" vertical="center"/>
    </xf>
    <xf numFmtId="37" fontId="1" fillId="7" borderId="6" xfId="0" applyNumberFormat="1" applyFont="1" applyFill="1" applyBorder="1"/>
    <xf numFmtId="177" fontId="1" fillId="0" borderId="0" xfId="0" applyNumberFormat="1" applyFont="1"/>
    <xf numFmtId="183" fontId="0" fillId="0" borderId="0" xfId="0" applyNumberFormat="1"/>
    <xf numFmtId="6" fontId="0" fillId="0" borderId="0" xfId="0" applyNumberForma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/>
    </xf>
    <xf numFmtId="3" fontId="23" fillId="0" borderId="0" xfId="0" applyNumberFormat="1" applyFont="1"/>
    <xf numFmtId="0" fontId="22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6" fontId="0" fillId="0" borderId="0" xfId="0" applyNumberFormat="1" applyAlignment="1">
      <alignment horizontal="left" wrapText="1"/>
    </xf>
    <xf numFmtId="164" fontId="30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/>
    </xf>
    <xf numFmtId="0" fontId="23" fillId="0" borderId="0" xfId="0" applyFont="1"/>
    <xf numFmtId="192" fontId="0" fillId="0" borderId="0" xfId="0" applyNumberFormat="1"/>
    <xf numFmtId="0" fontId="31" fillId="0" borderId="0" xfId="0" applyFont="1"/>
    <xf numFmtId="0" fontId="14" fillId="0" borderId="0" xfId="0" applyFont="1"/>
    <xf numFmtId="5" fontId="23" fillId="0" borderId="0" xfId="0" applyNumberFormat="1" applyFont="1"/>
    <xf numFmtId="0" fontId="0" fillId="0" borderId="8" xfId="0" applyBorder="1" applyAlignment="1">
      <alignment horizontal="left" wrapText="1"/>
    </xf>
    <xf numFmtId="0" fontId="14" fillId="0" borderId="0" xfId="0" applyFont="1" applyAlignment="1">
      <alignment horizontal="center"/>
    </xf>
    <xf numFmtId="9" fontId="0" fillId="0" borderId="0" xfId="35" applyNumberFormat="1" applyFont="1"/>
    <xf numFmtId="5" fontId="23" fillId="0" borderId="0" xfId="0" applyNumberFormat="1" applyFont="1" applyAlignment="1">
      <alignment horizontal="center"/>
    </xf>
    <xf numFmtId="9" fontId="32" fillId="0" borderId="0" xfId="35" applyNumberFormat="1" applyFont="1"/>
    <xf numFmtId="178" fontId="32" fillId="0" borderId="0" xfId="0" applyNumberFormat="1" applyFont="1"/>
    <xf numFmtId="9" fontId="32" fillId="0" borderId="0" xfId="40" applyFont="1"/>
    <xf numFmtId="37" fontId="23" fillId="0" borderId="0" xfId="0" applyNumberFormat="1" applyFont="1"/>
    <xf numFmtId="37" fontId="23" fillId="0" borderId="0" xfId="0" applyNumberFormat="1" applyFont="1" applyAlignment="1">
      <alignment horizontal="center"/>
    </xf>
    <xf numFmtId="172" fontId="0" fillId="0" borderId="0" xfId="39" applyNumberFormat="1" applyFont="1" applyFill="1" applyBorder="1"/>
    <xf numFmtId="173" fontId="0" fillId="0" borderId="0" xfId="35" applyNumberFormat="1" applyFont="1" applyFill="1" applyBorder="1"/>
    <xf numFmtId="41" fontId="33" fillId="0" borderId="0" xfId="39" applyNumberFormat="1" applyFont="1" applyFill="1" applyBorder="1"/>
    <xf numFmtId="0" fontId="0" fillId="0" borderId="1" xfId="0" quotePrefix="1" applyBorder="1" applyAlignment="1">
      <alignment wrapText="1"/>
    </xf>
    <xf numFmtId="0" fontId="1" fillId="0" borderId="12" xfId="0" applyFont="1" applyBorder="1"/>
    <xf numFmtId="0" fontId="0" fillId="0" borderId="8" xfId="0" applyBorder="1" applyAlignment="1">
      <alignment wrapText="1"/>
    </xf>
    <xf numFmtId="0" fontId="19" fillId="0" borderId="1" xfId="0" applyFont="1" applyBorder="1" applyAlignment="1">
      <alignment horizontal="left"/>
    </xf>
    <xf numFmtId="43" fontId="13" fillId="0" borderId="0" xfId="39" applyFont="1" applyFill="1" applyBorder="1"/>
    <xf numFmtId="191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91" fontId="32" fillId="0" borderId="0" xfId="35" applyNumberFormat="1" applyFont="1"/>
    <xf numFmtId="44" fontId="32" fillId="0" borderId="0" xfId="35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19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6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0" xfId="0" applyFill="1"/>
    <xf numFmtId="5" fontId="0" fillId="0" borderId="0" xfId="0" applyNumberFormat="1" applyFill="1"/>
    <xf numFmtId="37" fontId="0" fillId="0" borderId="0" xfId="0" applyNumberFormat="1" applyFill="1"/>
    <xf numFmtId="37" fontId="23" fillId="0" borderId="0" xfId="0" applyNumberFormat="1" applyFont="1" applyFill="1"/>
    <xf numFmtId="37" fontId="23" fillId="0" borderId="0" xfId="0" applyNumberFormat="1" applyFont="1" applyFill="1" applyAlignment="1">
      <alignment horizontal="center"/>
    </xf>
    <xf numFmtId="172" fontId="23" fillId="0" borderId="0" xfId="39" applyNumberFormat="1" applyFont="1" applyFill="1" applyAlignment="1">
      <alignment horizontal="center"/>
    </xf>
    <xf numFmtId="196" fontId="23" fillId="0" borderId="0" xfId="0" applyNumberFormat="1" applyFont="1" applyFill="1"/>
    <xf numFmtId="196" fontId="0" fillId="0" borderId="0" xfId="0" applyNumberFormat="1" applyFill="1"/>
    <xf numFmtId="44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  <xf numFmtId="3" fontId="0" fillId="0" borderId="0" xfId="0" applyNumberFormat="1" applyFill="1"/>
    <xf numFmtId="5" fontId="2" fillId="0" borderId="0" xfId="38" applyNumberFormat="1" applyFont="1" applyFill="1" applyAlignment="1">
      <alignment horizontal="left" vertical="center"/>
    </xf>
    <xf numFmtId="0" fontId="2" fillId="0" borderId="0" xfId="38" applyFont="1" applyFill="1" applyAlignment="1">
      <alignment horizontal="left"/>
    </xf>
    <xf numFmtId="5" fontId="13" fillId="0" borderId="0" xfId="0" applyNumberFormat="1" applyFont="1" applyFill="1"/>
    <xf numFmtId="172" fontId="0" fillId="0" borderId="0" xfId="0" applyNumberFormat="1" applyFill="1"/>
    <xf numFmtId="37" fontId="0" fillId="0" borderId="0" xfId="0" applyNumberFormat="1" applyFill="1" applyAlignment="1">
      <alignment horizontal="center"/>
    </xf>
    <xf numFmtId="41" fontId="0" fillId="0" borderId="0" xfId="0" applyNumberFormat="1" applyFill="1"/>
    <xf numFmtId="6" fontId="0" fillId="0" borderId="0" xfId="0" applyNumberFormat="1" applyFill="1"/>
    <xf numFmtId="0" fontId="0" fillId="0" borderId="0" xfId="0" applyFill="1" applyAlignment="1">
      <alignment wrapText="1"/>
    </xf>
    <xf numFmtId="5" fontId="0" fillId="0" borderId="0" xfId="0" applyNumberFormat="1" applyFill="1" applyAlignment="1">
      <alignment horizontal="right"/>
    </xf>
    <xf numFmtId="192" fontId="0" fillId="0" borderId="0" xfId="35" applyNumberFormat="1" applyFont="1" applyFill="1" applyAlignment="1">
      <alignment horizontal="center"/>
    </xf>
    <xf numFmtId="0" fontId="20" fillId="0" borderId="0" xfId="0" applyFont="1" applyFill="1" applyAlignment="1">
      <alignment horizontal="right"/>
    </xf>
    <xf numFmtId="172" fontId="34" fillId="0" borderId="0" xfId="39" applyNumberFormat="1" applyFont="1" applyFill="1" applyBorder="1"/>
    <xf numFmtId="0" fontId="35" fillId="0" borderId="0" xfId="0" applyFont="1"/>
    <xf numFmtId="37" fontId="0" fillId="8" borderId="0" xfId="0" applyNumberFormat="1" applyFill="1"/>
    <xf numFmtId="0" fontId="14" fillId="0" borderId="0" xfId="0" applyFont="1" applyFill="1" applyAlignment="1"/>
    <xf numFmtId="0" fontId="35" fillId="0" borderId="0" xfId="0" applyFont="1" applyFill="1"/>
    <xf numFmtId="172" fontId="0" fillId="8" borderId="0" xfId="39" applyNumberFormat="1" applyFont="1" applyFill="1"/>
    <xf numFmtId="172" fontId="0" fillId="8" borderId="0" xfId="0" applyNumberFormat="1" applyFill="1"/>
    <xf numFmtId="172" fontId="34" fillId="8" borderId="0" xfId="39" applyNumberFormat="1" applyFont="1" applyFill="1" applyBorder="1"/>
    <xf numFmtId="0" fontId="0" fillId="0" borderId="0" xfId="0" applyBorder="1"/>
    <xf numFmtId="37" fontId="0" fillId="0" borderId="0" xfId="0" applyNumberFormat="1" applyBorder="1"/>
  </cellXfs>
  <cellStyles count="59">
    <cellStyle name="_x0010_“+ˆÉ•?pý¤" xfId="53" xr:uid="{AAB2CC73-5E4D-4702-9A54-3B17F4170E9D}"/>
    <cellStyle name="Actual Date" xfId="2" xr:uid="{90A20703-E73F-4FFB-9D41-11B9B8598C31}"/>
    <cellStyle name="Actual Date 2" xfId="54" xr:uid="{5081DE82-2029-4827-9AF9-7B1AE9A73FE2}"/>
    <cellStyle name="Comma" xfId="39" builtinId="3"/>
    <cellStyle name="Comma [0] 2" xfId="45" xr:uid="{162F856C-75E3-4868-B3AC-6EF06F17C4FC}"/>
    <cellStyle name="Comma 2" xfId="3" xr:uid="{A463B59C-A829-4CA9-983F-290777244053}"/>
    <cellStyle name="Comma 3" xfId="44" xr:uid="{0963D63D-5763-4CFE-AD42-240379CC31C8}"/>
    <cellStyle name="Comma 31 2" xfId="36" xr:uid="{6112A572-923D-4AF2-B44E-C0DB9129578D}"/>
    <cellStyle name="Comma0" xfId="4" xr:uid="{BFA70494-24E7-4EB4-8245-3E92DE30AB79}"/>
    <cellStyle name="Currency" xfId="35" builtinId="4"/>
    <cellStyle name="Currency [0] 2" xfId="43" xr:uid="{70280F9D-97C7-42DD-9BF4-C98DADE21D70}"/>
    <cellStyle name="Currency 2" xfId="6" xr:uid="{C853109E-BA78-4949-AE6E-97FBB2C947A2}"/>
    <cellStyle name="Currency 3" xfId="5" xr:uid="{71193358-ACE2-4128-B76E-A894406DE180}"/>
    <cellStyle name="Currency 4" xfId="42" xr:uid="{B9EED9D9-BAA1-4E8B-B70D-8CFF8975C509}"/>
    <cellStyle name="Currency0" xfId="7" xr:uid="{11C847DE-D199-4798-B8A6-6DF371C1596F}"/>
    <cellStyle name="Date" xfId="8" xr:uid="{55B42165-9C35-400C-8039-99C32BF8F8D1}"/>
    <cellStyle name="Date 2" xfId="55" xr:uid="{8138A17D-8AFB-4CE2-A576-861FB754B1B2}"/>
    <cellStyle name="Fixed" xfId="9" xr:uid="{73C8C8B8-EF3A-48A3-A48A-A4A6A3CEB441}"/>
    <cellStyle name="Fixed 2" xfId="56" xr:uid="{BF0AF9AB-9D8D-48FC-AA77-6CCFE11077C5}"/>
    <cellStyle name="Grey" xfId="10" xr:uid="{B049FF98-EED1-44B0-B326-4132EA93C5E2}"/>
    <cellStyle name="Grey 2" xfId="46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Input [yellow]" xfId="17" xr:uid="{483402D1-6D66-4584-B91A-9EFB4E29CD72}"/>
    <cellStyle name="Input [yellow] 2" xfId="47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48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58" xr:uid="{4110C643-72A2-48D0-AB32-72BED6862E98}"/>
    <cellStyle name="Normal 2 2" xfId="20" xr:uid="{768976F9-6BF3-4C64-A7A2-0699BE302438}"/>
    <cellStyle name="Normal 2 2 3" xfId="51" xr:uid="{F097BE2F-C1DF-4808-8B93-136DAFC079D0}"/>
    <cellStyle name="Normal 2 3" xfId="50" xr:uid="{7BDDD26F-CD0D-48AB-AB15-4F2082187FD0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2" xr:uid="{294F292F-C751-4760-BBE6-DF7528BFFF64}"/>
    <cellStyle name="Normal 5" xfId="57" xr:uid="{50F6C0A5-95DF-447C-B0B3-342AF1735AC0}"/>
    <cellStyle name="Normal 9" xfId="32" xr:uid="{74F7FB52-B68E-44BF-B225-318676247797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1" xr:uid="{E63A8815-2CE5-4B23-BCD9-1050A93745E5}"/>
    <cellStyle name="Total 2" xfId="26" xr:uid="{B7044CB5-68EF-42DF-AE5D-9CDC42788CD9}"/>
    <cellStyle name="Unprot" xfId="27" xr:uid="{C5877B4C-C00B-4575-97C3-8AFFB3689A95}"/>
    <cellStyle name="Unprot 2" xfId="49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D2BDE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A790-2D78-4145-AC9D-66037D64CEE9}">
  <sheetPr>
    <tabColor rgb="FFFFC000"/>
  </sheetPr>
  <dimension ref="A1:AC66"/>
  <sheetViews>
    <sheetView tabSelected="1" workbookViewId="0"/>
  </sheetViews>
  <sheetFormatPr defaultRowHeight="14.4"/>
  <cols>
    <col min="1" max="1" width="8.88671875" style="107"/>
    <col min="2" max="2" width="4.44140625" customWidth="1"/>
    <col min="3" max="3" width="18.109375" customWidth="1"/>
    <col min="16" max="16" width="18.6640625" customWidth="1"/>
    <col min="17" max="17" width="11.88671875" bestFit="1" customWidth="1"/>
    <col min="18" max="18" width="10.6640625" customWidth="1"/>
    <col min="20" max="21" width="10" bestFit="1" customWidth="1"/>
    <col min="23" max="24" width="8.33203125" style="65" customWidth="1"/>
    <col min="25" max="25" width="8.21875" bestFit="1" customWidth="1"/>
    <col min="28" max="28" width="10.44140625" style="65" bestFit="1" customWidth="1"/>
    <col min="29" max="29" width="9.6640625" style="65" customWidth="1"/>
  </cols>
  <sheetData>
    <row r="1" spans="1:25" ht="21">
      <c r="A1" s="132" t="s">
        <v>311</v>
      </c>
      <c r="Q1" s="65"/>
    </row>
    <row r="2" spans="1:25" ht="21">
      <c r="A2" s="132" t="s">
        <v>246</v>
      </c>
      <c r="Q2" s="61" t="s">
        <v>127</v>
      </c>
    </row>
    <row r="3" spans="1:25" ht="21">
      <c r="A3" s="132" t="s">
        <v>267</v>
      </c>
      <c r="Q3" s="61" t="s">
        <v>199</v>
      </c>
    </row>
    <row r="4" spans="1:25" ht="21">
      <c r="A4" s="132" t="s">
        <v>312</v>
      </c>
      <c r="Q4" s="62" t="s">
        <v>215</v>
      </c>
    </row>
    <row r="5" spans="1:25">
      <c r="A5" s="107">
        <v>1</v>
      </c>
      <c r="B5" s="63" t="s">
        <v>200</v>
      </c>
      <c r="Q5" s="3">
        <f>'Authorized Rev Req'!$E$160</f>
        <v>4192794.6521918182</v>
      </c>
      <c r="R5" s="3"/>
    </row>
    <row r="6" spans="1:25">
      <c r="B6" s="64" t="s">
        <v>201</v>
      </c>
      <c r="C6" t="s">
        <v>202</v>
      </c>
      <c r="Q6" s="3">
        <f>Q5*0.01</f>
        <v>41927.94652191818</v>
      </c>
      <c r="R6" s="3"/>
    </row>
    <row r="7" spans="1:25">
      <c r="B7" s="64"/>
      <c r="Q7" s="3"/>
    </row>
    <row r="8" spans="1:25">
      <c r="A8" s="107">
        <v>2</v>
      </c>
      <c r="B8" s="63" t="s">
        <v>203</v>
      </c>
      <c r="Q8" s="72" t="s">
        <v>185</v>
      </c>
      <c r="V8" s="73"/>
      <c r="W8" s="76"/>
      <c r="X8" s="76"/>
      <c r="Y8" s="73"/>
    </row>
    <row r="9" spans="1:25">
      <c r="B9" s="66" t="s">
        <v>201</v>
      </c>
      <c r="C9" s="30" t="s">
        <v>180</v>
      </c>
      <c r="D9" s="30" t="s">
        <v>216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67">
        <f>('Incremental Rev Req'!F84+'Incremental Rev Req'!F85)+('Incremental Rev Req'!G84-'Incremental Rev Req'!F84)+('Incremental Rev Req'!G85-'Incremental Rev Req'!F85)+('Incremental Rev Req'!H84-'Incremental Rev Req'!G84)+('Incremental Rev Req'!H85-'Incremental Rev Req'!G85)+('Incremental Rev Req'!I84-'Incremental Rev Req'!H84)+('Incremental Rev Req'!I85-'Incremental Rev Req'!H85)</f>
        <v>1145137.1177497997</v>
      </c>
      <c r="R9" s="3"/>
    </row>
    <row r="10" spans="1:25">
      <c r="B10" s="64" t="s">
        <v>204</v>
      </c>
      <c r="C10" t="s">
        <v>219</v>
      </c>
      <c r="D10" t="s">
        <v>197</v>
      </c>
      <c r="Q10" s="3">
        <f>'Incremental Rev Req'!G86+'Incremental Rev Req'!H86</f>
        <v>72898.440336650194</v>
      </c>
      <c r="R10" s="3"/>
      <c r="T10" s="17"/>
      <c r="U10" s="71"/>
    </row>
    <row r="11" spans="1:25">
      <c r="B11" s="64" t="s">
        <v>205</v>
      </c>
      <c r="C11" t="s">
        <v>228</v>
      </c>
      <c r="D11" t="s">
        <v>262</v>
      </c>
      <c r="Q11" s="3">
        <f>SUM('Incremental Rev Req'!H88:J88)</f>
        <v>363807.04593678832</v>
      </c>
      <c r="R11" s="3"/>
      <c r="T11" s="17"/>
      <c r="U11" s="71"/>
      <c r="V11" s="74"/>
      <c r="W11" s="78"/>
      <c r="X11" s="78"/>
      <c r="Y11" s="74"/>
    </row>
    <row r="12" spans="1:25">
      <c r="B12" s="64"/>
      <c r="R12" s="3"/>
      <c r="T12" s="17"/>
      <c r="U12" s="71"/>
      <c r="V12" s="74"/>
      <c r="W12" s="78"/>
      <c r="X12" s="78"/>
      <c r="Y12" s="74"/>
    </row>
    <row r="14" spans="1:25">
      <c r="A14" s="107">
        <v>3</v>
      </c>
      <c r="B14" s="68" t="s">
        <v>208</v>
      </c>
      <c r="Q14" s="72" t="s">
        <v>185</v>
      </c>
    </row>
    <row r="15" spans="1:25">
      <c r="B15" s="17" t="s">
        <v>201</v>
      </c>
      <c r="C15" t="s">
        <v>180</v>
      </c>
      <c r="D15" t="s">
        <v>216</v>
      </c>
      <c r="Q15" s="3">
        <f>Q9</f>
        <v>1145137.1177497997</v>
      </c>
      <c r="R15" s="3"/>
    </row>
    <row r="16" spans="1:25">
      <c r="B16" s="64" t="s">
        <v>204</v>
      </c>
      <c r="C16" t="s">
        <v>248</v>
      </c>
      <c r="D16" t="s">
        <v>226</v>
      </c>
      <c r="Q16" s="71">
        <v>0</v>
      </c>
      <c r="R16" s="3"/>
    </row>
    <row r="17" spans="1:29">
      <c r="B17" s="64" t="s">
        <v>205</v>
      </c>
      <c r="C17" t="s">
        <v>219</v>
      </c>
      <c r="D17" t="s">
        <v>197</v>
      </c>
      <c r="Q17" s="3">
        <f>Q10</f>
        <v>72898.440336650194</v>
      </c>
      <c r="R17" s="3"/>
    </row>
    <row r="18" spans="1:29">
      <c r="B18" s="64" t="s">
        <v>206</v>
      </c>
      <c r="C18" t="s">
        <v>228</v>
      </c>
      <c r="D18" t="s">
        <v>262</v>
      </c>
      <c r="Q18" s="3">
        <f>Q11</f>
        <v>363807.04593678832</v>
      </c>
      <c r="R18" s="3"/>
    </row>
    <row r="20" spans="1:29">
      <c r="A20" s="107">
        <v>4</v>
      </c>
      <c r="B20" t="s">
        <v>209</v>
      </c>
      <c r="Q20" s="72" t="s">
        <v>185</v>
      </c>
    </row>
    <row r="21" spans="1:29">
      <c r="B21" s="17" t="s">
        <v>201</v>
      </c>
      <c r="C21" t="s">
        <v>184</v>
      </c>
      <c r="D21" t="s">
        <v>183</v>
      </c>
      <c r="Q21" s="3">
        <f>'Incremental Rev Req'!G87+'Incremental Rev Req'!H87+'Incremental Rev Req'!I87</f>
        <v>32238.316412999997</v>
      </c>
      <c r="R21" s="3"/>
      <c r="V21" s="74"/>
      <c r="W21" s="78"/>
      <c r="X21" s="78"/>
      <c r="Y21" s="74"/>
    </row>
    <row r="22" spans="1:29">
      <c r="B22" s="17" t="s">
        <v>204</v>
      </c>
      <c r="C22" t="s">
        <v>269</v>
      </c>
      <c r="D22" t="s">
        <v>270</v>
      </c>
      <c r="Q22" s="71">
        <f>'Incremental Rev Req'!G89</f>
        <v>34295</v>
      </c>
      <c r="R22" s="3"/>
    </row>
    <row r="23" spans="1:29">
      <c r="B23" s="17" t="s">
        <v>205</v>
      </c>
      <c r="C23" t="s">
        <v>271</v>
      </c>
      <c r="D23" t="s">
        <v>240</v>
      </c>
      <c r="Q23" s="3">
        <f>SUMIF('Incremental Rev Req'!A92:A107,D23,'Incremental Rev Req'!D92:D107)</f>
        <v>-253265.66246796091</v>
      </c>
      <c r="R23" s="3"/>
    </row>
    <row r="24" spans="1:29">
      <c r="R24" s="65"/>
      <c r="S24" s="65"/>
      <c r="AB24"/>
      <c r="AC24"/>
    </row>
    <row r="25" spans="1:29">
      <c r="A25" s="107">
        <v>5</v>
      </c>
      <c r="B25" s="96" t="s">
        <v>210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R25" s="65"/>
      <c r="S25" s="65"/>
      <c r="AB25"/>
      <c r="AC25"/>
    </row>
    <row r="26" spans="1:29">
      <c r="B26" s="17" t="s">
        <v>201</v>
      </c>
      <c r="C26" s="17" t="s">
        <v>211</v>
      </c>
      <c r="Q26" s="3">
        <f>'Incremental Rev Req'!P97</f>
        <v>4574714.7745999061</v>
      </c>
      <c r="R26" s="65"/>
      <c r="S26" s="65"/>
      <c r="AB26"/>
      <c r="AC26"/>
    </row>
    <row r="27" spans="1:29">
      <c r="B27" s="17" t="s">
        <v>204</v>
      </c>
      <c r="C27" s="17" t="s">
        <v>212</v>
      </c>
      <c r="Q27" s="3">
        <f>'Incremental Rev Req'!Q97</f>
        <v>4595489.9361384064</v>
      </c>
      <c r="R27" s="65"/>
      <c r="S27" s="65"/>
      <c r="AB27"/>
      <c r="AC27"/>
    </row>
    <row r="28" spans="1:29">
      <c r="B28" s="17" t="s">
        <v>205</v>
      </c>
      <c r="C28" s="17" t="s">
        <v>217</v>
      </c>
      <c r="Q28" s="3">
        <f>'Incremental Rev Req'!R97</f>
        <v>4822157.1577136666</v>
      </c>
      <c r="R28" s="65"/>
      <c r="S28" s="65"/>
      <c r="AB28"/>
      <c r="AC28"/>
    </row>
    <row r="29" spans="1:29">
      <c r="B29" s="17" t="s">
        <v>206</v>
      </c>
      <c r="C29" s="17" t="s">
        <v>218</v>
      </c>
      <c r="Q29" s="3">
        <f>'Incremental Rev Req'!S97</f>
        <v>4989703.4956341777</v>
      </c>
      <c r="R29" s="65"/>
      <c r="S29" s="65"/>
      <c r="AB29"/>
      <c r="AC29"/>
    </row>
    <row r="30" spans="1:29">
      <c r="B30" s="17" t="s">
        <v>207</v>
      </c>
      <c r="C30" s="17" t="s">
        <v>247</v>
      </c>
      <c r="Q30" s="3">
        <f>'Incremental Rev Req'!T97</f>
        <v>4989254.5233483016</v>
      </c>
      <c r="R30" s="65"/>
      <c r="S30" s="65"/>
      <c r="AB30"/>
      <c r="AC30"/>
    </row>
    <row r="31" spans="1:29">
      <c r="R31" s="3"/>
      <c r="W31"/>
      <c r="X31"/>
      <c r="AB31"/>
      <c r="AC31"/>
    </row>
    <row r="32" spans="1:29">
      <c r="A32" s="107">
        <v>6</v>
      </c>
      <c r="B32" s="98" t="s">
        <v>213</v>
      </c>
      <c r="C32" s="98"/>
      <c r="D32" s="98"/>
      <c r="E32" s="98"/>
      <c r="F32" s="98"/>
      <c r="G32" s="98"/>
      <c r="H32" s="98"/>
      <c r="I32" s="98"/>
      <c r="J32" s="98"/>
      <c r="K32" s="98"/>
      <c r="L32" s="97"/>
      <c r="M32" s="97"/>
      <c r="N32" s="97"/>
      <c r="O32" s="97"/>
      <c r="R32" s="69" t="s">
        <v>214</v>
      </c>
      <c r="W32"/>
      <c r="X32"/>
      <c r="AB32"/>
      <c r="AC32"/>
    </row>
    <row r="33" spans="1:29">
      <c r="B33" s="17" t="s">
        <v>201</v>
      </c>
      <c r="C33" s="17" t="s">
        <v>211</v>
      </c>
      <c r="Q33" s="80"/>
      <c r="R33" s="93">
        <v>38.417227221022145</v>
      </c>
      <c r="W33"/>
      <c r="X33"/>
      <c r="AB33"/>
      <c r="AC33"/>
    </row>
    <row r="34" spans="1:29">
      <c r="B34" s="17" t="s">
        <v>204</v>
      </c>
      <c r="C34" s="17" t="s">
        <v>212</v>
      </c>
      <c r="Q34" s="81"/>
      <c r="R34" s="93">
        <v>35.916817271693887</v>
      </c>
      <c r="W34"/>
      <c r="X34"/>
      <c r="AB34"/>
      <c r="AC34"/>
    </row>
    <row r="35" spans="1:29">
      <c r="B35" s="17" t="s">
        <v>205</v>
      </c>
      <c r="C35" s="17" t="s">
        <v>217</v>
      </c>
      <c r="R35" s="93">
        <v>37.602994182427892</v>
      </c>
      <c r="W35"/>
      <c r="X35"/>
      <c r="AB35"/>
      <c r="AC35"/>
    </row>
    <row r="36" spans="1:29">
      <c r="B36" s="17" t="s">
        <v>206</v>
      </c>
      <c r="C36" s="17" t="s">
        <v>218</v>
      </c>
      <c r="R36" s="93">
        <v>38.864186197665262</v>
      </c>
      <c r="W36"/>
      <c r="X36"/>
      <c r="AB36"/>
      <c r="AC36"/>
    </row>
    <row r="37" spans="1:29">
      <c r="B37" s="17" t="s">
        <v>207</v>
      </c>
      <c r="C37" s="17" t="s">
        <v>247</v>
      </c>
      <c r="R37" s="93">
        <v>38.859597173198907</v>
      </c>
      <c r="W37"/>
      <c r="X37"/>
      <c r="AB37"/>
      <c r="AC37"/>
    </row>
    <row r="38" spans="1:29">
      <c r="W38"/>
      <c r="X38"/>
      <c r="AB38"/>
      <c r="AC38"/>
    </row>
    <row r="39" spans="1:29">
      <c r="A39" s="107">
        <v>7</v>
      </c>
      <c r="B39" s="29" t="s">
        <v>221</v>
      </c>
      <c r="S39" s="69" t="s">
        <v>120</v>
      </c>
      <c r="T39" s="69" t="s">
        <v>121</v>
      </c>
      <c r="W39"/>
      <c r="X39"/>
      <c r="AB39"/>
      <c r="AC39"/>
    </row>
    <row r="40" spans="1:29">
      <c r="B40" s="17" t="s">
        <v>201</v>
      </c>
      <c r="C40" s="17" t="s">
        <v>211</v>
      </c>
      <c r="S40" s="92">
        <v>170.07317021294904</v>
      </c>
      <c r="T40" s="92">
        <v>106.0884908586326</v>
      </c>
      <c r="W40"/>
      <c r="X40"/>
      <c r="AB40"/>
      <c r="AC40"/>
    </row>
    <row r="41" spans="1:29">
      <c r="B41" s="17" t="s">
        <v>204</v>
      </c>
      <c r="C41" s="17" t="s">
        <v>212</v>
      </c>
      <c r="Q41" s="94"/>
      <c r="R41" s="94"/>
      <c r="S41" s="92">
        <v>159.99757422715365</v>
      </c>
      <c r="T41" s="92">
        <v>98.226478800476002</v>
      </c>
      <c r="W41"/>
      <c r="X41"/>
      <c r="AB41"/>
      <c r="AC41"/>
    </row>
    <row r="42" spans="1:29">
      <c r="B42" s="17" t="s">
        <v>205</v>
      </c>
      <c r="C42" s="17" t="s">
        <v>217</v>
      </c>
      <c r="Q42" s="79"/>
      <c r="R42" s="79"/>
      <c r="S42" s="92">
        <v>167.33062411136595</v>
      </c>
      <c r="T42" s="92">
        <v>102.99150798236326</v>
      </c>
      <c r="W42"/>
      <c r="X42"/>
      <c r="AB42"/>
      <c r="AC42"/>
    </row>
    <row r="43" spans="1:29">
      <c r="B43" s="17" t="s">
        <v>206</v>
      </c>
      <c r="C43" s="17" t="s">
        <v>218</v>
      </c>
      <c r="Q43" s="77"/>
      <c r="R43" s="77"/>
      <c r="S43" s="92">
        <v>172.81544833261566</v>
      </c>
      <c r="T43" s="92">
        <v>106.55555675940009</v>
      </c>
      <c r="W43"/>
      <c r="X43"/>
      <c r="AB43"/>
      <c r="AC43"/>
    </row>
    <row r="44" spans="1:29">
      <c r="B44" s="17" t="s">
        <v>207</v>
      </c>
      <c r="C44" s="17" t="s">
        <v>247</v>
      </c>
      <c r="Q44" s="77"/>
      <c r="R44" s="77"/>
      <c r="S44" s="92">
        <v>172.79549102854071</v>
      </c>
      <c r="T44" s="92">
        <v>106.54258846683278</v>
      </c>
      <c r="W44"/>
      <c r="X44"/>
      <c r="AB44"/>
      <c r="AC44"/>
    </row>
    <row r="45" spans="1:29">
      <c r="B45" s="70"/>
      <c r="W45"/>
      <c r="X45"/>
      <c r="AB45"/>
      <c r="AC45"/>
    </row>
    <row r="46" spans="1:29">
      <c r="A46" s="107">
        <v>8</v>
      </c>
      <c r="B46" s="98" t="s">
        <v>265</v>
      </c>
      <c r="C46" s="98"/>
      <c r="D46" s="98"/>
      <c r="E46" s="98"/>
      <c r="F46" s="98"/>
      <c r="G46" s="98"/>
      <c r="H46" s="98"/>
      <c r="I46" s="98"/>
      <c r="J46" s="98"/>
      <c r="K46" s="98"/>
      <c r="L46" s="97"/>
      <c r="M46" s="97"/>
      <c r="N46" s="97"/>
      <c r="O46" s="97"/>
      <c r="R46" s="69" t="s">
        <v>214</v>
      </c>
      <c r="W46"/>
      <c r="X46"/>
      <c r="AB46"/>
      <c r="AC46"/>
    </row>
    <row r="47" spans="1:29">
      <c r="B47" s="17" t="s">
        <v>201</v>
      </c>
      <c r="C47" s="17" t="s">
        <v>211</v>
      </c>
      <c r="Q47" s="80"/>
      <c r="R47" s="93">
        <v>37.856013662508005</v>
      </c>
      <c r="W47"/>
      <c r="X47"/>
      <c r="AB47"/>
      <c r="AC47"/>
    </row>
    <row r="48" spans="1:29">
      <c r="B48" s="17" t="s">
        <v>204</v>
      </c>
      <c r="C48" s="17" t="s">
        <v>212</v>
      </c>
      <c r="R48" s="93">
        <v>37.237390082318086</v>
      </c>
      <c r="W48"/>
      <c r="X48"/>
      <c r="AB48"/>
      <c r="AC48"/>
    </row>
    <row r="49" spans="1:29">
      <c r="B49" s="17" t="s">
        <v>205</v>
      </c>
      <c r="C49" s="17" t="s">
        <v>217</v>
      </c>
      <c r="R49" s="93">
        <v>38.849335213341405</v>
      </c>
      <c r="W49"/>
      <c r="X49"/>
      <c r="AB49"/>
      <c r="AC49"/>
    </row>
    <row r="50" spans="1:29">
      <c r="B50" s="17" t="s">
        <v>206</v>
      </c>
      <c r="C50" s="17" t="s">
        <v>218</v>
      </c>
      <c r="R50" s="93">
        <v>40.052764646508905</v>
      </c>
      <c r="W50"/>
      <c r="X50"/>
      <c r="AB50"/>
      <c r="AC50"/>
    </row>
    <row r="51" spans="1:29">
      <c r="B51" s="17" t="s">
        <v>207</v>
      </c>
      <c r="C51" s="17" t="s">
        <v>247</v>
      </c>
      <c r="R51" s="93">
        <v>40.048466239416044</v>
      </c>
      <c r="W51"/>
      <c r="X51"/>
      <c r="AB51"/>
      <c r="AC51"/>
    </row>
    <row r="52" spans="1:29">
      <c r="W52"/>
      <c r="X52"/>
      <c r="AB52"/>
      <c r="AC52"/>
    </row>
    <row r="53" spans="1:29">
      <c r="A53" s="107">
        <v>9</v>
      </c>
      <c r="B53" s="29" t="s">
        <v>266</v>
      </c>
      <c r="S53" s="69" t="s">
        <v>243</v>
      </c>
      <c r="T53" s="69" t="s">
        <v>244</v>
      </c>
      <c r="U53" s="69" t="s">
        <v>245</v>
      </c>
      <c r="W53"/>
      <c r="X53"/>
      <c r="AB53"/>
      <c r="AC53"/>
    </row>
    <row r="54" spans="1:29">
      <c r="B54" s="17" t="s">
        <v>201</v>
      </c>
      <c r="C54" s="17" t="s">
        <v>211</v>
      </c>
      <c r="P54" s="94"/>
      <c r="Q54" s="94"/>
      <c r="R54" s="94"/>
      <c r="S54" s="92">
        <v>435.29897282044834</v>
      </c>
      <c r="T54" s="92">
        <v>439.03507982182037</v>
      </c>
      <c r="U54" s="92">
        <v>1064.7631025786859</v>
      </c>
      <c r="W54"/>
      <c r="X54"/>
      <c r="AB54"/>
      <c r="AC54"/>
    </row>
    <row r="55" spans="1:29">
      <c r="B55" s="17" t="s">
        <v>204</v>
      </c>
      <c r="C55" s="17" t="s">
        <v>212</v>
      </c>
      <c r="R55" s="95"/>
      <c r="S55" s="92">
        <v>431.76468679507917</v>
      </c>
      <c r="T55" s="92">
        <v>435.52688026604693</v>
      </c>
      <c r="U55" s="92">
        <v>1056.0369049746298</v>
      </c>
      <c r="W55"/>
      <c r="X55"/>
      <c r="AB55"/>
      <c r="AC55"/>
    </row>
    <row r="56" spans="1:29">
      <c r="B56" s="17" t="s">
        <v>205</v>
      </c>
      <c r="C56" s="17" t="s">
        <v>217</v>
      </c>
      <c r="R56" s="79"/>
      <c r="S56" s="92">
        <v>449.45473094710042</v>
      </c>
      <c r="T56" s="92">
        <v>453.08635468047305</v>
      </c>
      <c r="U56" s="92">
        <v>1099.7138512622157</v>
      </c>
      <c r="W56"/>
      <c r="X56"/>
      <c r="AB56"/>
      <c r="AC56"/>
    </row>
    <row r="57" spans="1:29">
      <c r="B57" s="17" t="s">
        <v>206</v>
      </c>
      <c r="C57" s="17" t="s">
        <v>218</v>
      </c>
      <c r="R57" s="77"/>
      <c r="S57" s="92">
        <v>462.66158234474091</v>
      </c>
      <c r="T57" s="92">
        <v>466.19572666502501</v>
      </c>
      <c r="U57" s="92">
        <v>1132.3217370405534</v>
      </c>
      <c r="W57"/>
      <c r="X57"/>
      <c r="AB57"/>
      <c r="AC57"/>
    </row>
    <row r="58" spans="1:29">
      <c r="B58" s="17" t="s">
        <v>207</v>
      </c>
      <c r="C58" s="17" t="s">
        <v>247</v>
      </c>
      <c r="R58" s="77"/>
      <c r="S58" s="92">
        <v>462.61441013658532</v>
      </c>
      <c r="T58" s="92">
        <v>466.14890263366237</v>
      </c>
      <c r="U58" s="92">
        <v>1132.2052682525634</v>
      </c>
      <c r="W58"/>
      <c r="X58"/>
      <c r="AB58"/>
      <c r="AC58"/>
    </row>
    <row r="59" spans="1:29">
      <c r="B59" s="70"/>
      <c r="W59"/>
      <c r="X59"/>
      <c r="AB59"/>
      <c r="AC59"/>
    </row>
    <row r="60" spans="1:29">
      <c r="B60" s="70"/>
    </row>
    <row r="61" spans="1:29">
      <c r="B61" s="70"/>
    </row>
    <row r="62" spans="1:29">
      <c r="B62" s="70"/>
    </row>
    <row r="63" spans="1:29">
      <c r="B63" s="70"/>
    </row>
    <row r="64" spans="1:29">
      <c r="B64" s="70"/>
    </row>
    <row r="65" spans="2:3">
      <c r="B65" s="17" t="s">
        <v>225</v>
      </c>
      <c r="C65" t="s">
        <v>223</v>
      </c>
    </row>
    <row r="66" spans="2:3">
      <c r="B66" s="17" t="s">
        <v>263</v>
      </c>
      <c r="C66" s="29" t="s">
        <v>272</v>
      </c>
    </row>
  </sheetData>
  <mergeCells count="3">
    <mergeCell ref="B46:O46"/>
    <mergeCell ref="B25:P25"/>
    <mergeCell ref="B32:O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K166"/>
  <sheetViews>
    <sheetView zoomScale="80" zoomScaleNormal="80" workbookViewId="0"/>
  </sheetViews>
  <sheetFormatPr defaultRowHeight="14.4"/>
  <cols>
    <col min="1" max="1" width="78.44140625" customWidth="1"/>
    <col min="2" max="2" width="61.88671875" customWidth="1"/>
    <col min="3" max="5" width="14.44140625" customWidth="1"/>
    <col min="6" max="6" width="40.88671875" bestFit="1" customWidth="1"/>
    <col min="7" max="7" width="12" customWidth="1"/>
    <col min="8" max="8" width="9.109375" customWidth="1"/>
    <col min="9" max="9" width="14.44140625" customWidth="1"/>
    <col min="10" max="10" width="14.109375" bestFit="1" customWidth="1"/>
    <col min="11" max="11" width="15" style="54" bestFit="1" customWidth="1"/>
  </cols>
  <sheetData>
    <row r="1" spans="1:11" s="107" customFormat="1" ht="21">
      <c r="A1" s="132" t="s">
        <v>311</v>
      </c>
      <c r="B1" s="134"/>
      <c r="C1" s="134"/>
      <c r="D1" s="134"/>
      <c r="E1" s="134"/>
      <c r="F1" s="134"/>
      <c r="G1" s="134"/>
      <c r="K1" s="116"/>
    </row>
    <row r="2" spans="1:11" ht="21">
      <c r="A2" s="132" t="s">
        <v>246</v>
      </c>
      <c r="B2" s="6"/>
      <c r="C2" s="7"/>
      <c r="D2" s="7"/>
      <c r="E2" s="7"/>
      <c r="I2" s="7"/>
    </row>
    <row r="3" spans="1:11" ht="21">
      <c r="A3" s="132" t="s">
        <v>267</v>
      </c>
      <c r="B3" s="6"/>
      <c r="C3" s="7"/>
      <c r="D3" s="7"/>
      <c r="E3" s="7"/>
      <c r="I3" s="7"/>
    </row>
    <row r="4" spans="1:11" ht="21">
      <c r="A4" s="132" t="s">
        <v>312</v>
      </c>
      <c r="B4" s="6"/>
      <c r="C4" s="60"/>
      <c r="D4" s="60"/>
      <c r="E4" s="60"/>
      <c r="I4" s="7"/>
    </row>
    <row r="5" spans="1:11">
      <c r="B5" t="s">
        <v>17</v>
      </c>
      <c r="C5" s="41">
        <v>44927</v>
      </c>
      <c r="D5" s="41">
        <v>45292</v>
      </c>
      <c r="E5" s="41">
        <v>45352</v>
      </c>
      <c r="I5" s="41"/>
    </row>
    <row r="6" spans="1:11">
      <c r="B6" t="s">
        <v>18</v>
      </c>
      <c r="C6" t="s">
        <v>231</v>
      </c>
      <c r="D6" t="s">
        <v>242</v>
      </c>
      <c r="E6" t="s">
        <v>316</v>
      </c>
    </row>
    <row r="7" spans="1:11" ht="62.25" customHeight="1">
      <c r="A7" s="9" t="s">
        <v>0</v>
      </c>
      <c r="B7" s="87" t="s">
        <v>313</v>
      </c>
      <c r="C7" s="1" t="s">
        <v>16</v>
      </c>
      <c r="D7" s="1" t="s">
        <v>16</v>
      </c>
      <c r="E7" s="1" t="s">
        <v>16</v>
      </c>
      <c r="F7" s="1" t="s">
        <v>1</v>
      </c>
      <c r="G7" s="1" t="s">
        <v>15</v>
      </c>
      <c r="I7" s="23"/>
    </row>
    <row r="8" spans="1:11">
      <c r="A8" s="8" t="s">
        <v>2</v>
      </c>
    </row>
    <row r="9" spans="1:11">
      <c r="A9" t="s">
        <v>19</v>
      </c>
      <c r="B9" s="2" t="s">
        <v>273</v>
      </c>
      <c r="C9" s="2">
        <v>1673262.9692801998</v>
      </c>
      <c r="D9" s="2">
        <v>1673262.9692801998</v>
      </c>
      <c r="E9" s="2">
        <v>1720272.5372833791</v>
      </c>
      <c r="F9" t="s">
        <v>5</v>
      </c>
      <c r="G9" t="s">
        <v>24</v>
      </c>
      <c r="H9" s="2"/>
      <c r="I9" s="2"/>
      <c r="J9" s="2"/>
      <c r="K9" s="55"/>
    </row>
    <row r="10" spans="1:11">
      <c r="A10" t="s">
        <v>19</v>
      </c>
      <c r="B10" s="2" t="s">
        <v>274</v>
      </c>
      <c r="C10" s="2">
        <v>202592.5097464</v>
      </c>
      <c r="D10" s="2">
        <v>202592.5097464</v>
      </c>
      <c r="E10" s="2">
        <v>206976.1183843688</v>
      </c>
      <c r="F10" t="s">
        <v>3</v>
      </c>
      <c r="G10" t="s">
        <v>24</v>
      </c>
      <c r="H10" s="2"/>
      <c r="I10" s="2"/>
      <c r="J10" s="2"/>
      <c r="K10" s="55"/>
    </row>
    <row r="11" spans="1:11">
      <c r="A11" t="s">
        <v>132</v>
      </c>
      <c r="B11" s="2" t="s">
        <v>196</v>
      </c>
      <c r="C11" s="2">
        <v>0</v>
      </c>
      <c r="D11" s="2">
        <v>0</v>
      </c>
      <c r="E11" s="2">
        <v>0</v>
      </c>
      <c r="F11" t="s">
        <v>5</v>
      </c>
      <c r="G11" t="s">
        <v>26</v>
      </c>
      <c r="H11" s="2"/>
      <c r="I11" s="2"/>
      <c r="J11" s="2"/>
      <c r="K11" s="55"/>
    </row>
    <row r="12" spans="1:11">
      <c r="A12" t="s">
        <v>132</v>
      </c>
      <c r="B12" s="2" t="s">
        <v>196</v>
      </c>
      <c r="C12" s="2">
        <v>0</v>
      </c>
      <c r="D12" s="2">
        <v>0</v>
      </c>
      <c r="E12" s="2">
        <v>0</v>
      </c>
      <c r="F12" t="s">
        <v>3</v>
      </c>
      <c r="G12" t="s">
        <v>26</v>
      </c>
      <c r="H12" s="2"/>
      <c r="I12" s="2"/>
      <c r="J12" s="2"/>
      <c r="K12" s="55"/>
    </row>
    <row r="13" spans="1:11">
      <c r="A13" t="s">
        <v>130</v>
      </c>
      <c r="B13" s="2" t="s">
        <v>275</v>
      </c>
      <c r="C13" s="2">
        <v>0</v>
      </c>
      <c r="D13" s="2">
        <v>0</v>
      </c>
      <c r="E13" s="2">
        <v>0</v>
      </c>
      <c r="F13" t="s">
        <v>5</v>
      </c>
      <c r="G13" t="s">
        <v>24</v>
      </c>
      <c r="H13" s="2"/>
      <c r="I13" s="2"/>
      <c r="J13" s="2"/>
      <c r="K13" s="55"/>
    </row>
    <row r="14" spans="1:11">
      <c r="A14" t="s">
        <v>130</v>
      </c>
      <c r="B14" s="2" t="s">
        <v>196</v>
      </c>
      <c r="C14" s="2">
        <v>0</v>
      </c>
      <c r="D14" s="2">
        <v>0</v>
      </c>
      <c r="E14" s="2">
        <v>0</v>
      </c>
      <c r="F14" t="s">
        <v>3</v>
      </c>
      <c r="G14" t="s">
        <v>24</v>
      </c>
      <c r="H14" s="2"/>
      <c r="I14" s="2"/>
      <c r="J14" s="2"/>
      <c r="K14" s="55"/>
    </row>
    <row r="15" spans="1:11">
      <c r="A15" s="3" t="s">
        <v>140</v>
      </c>
      <c r="B15" s="2" t="s">
        <v>276</v>
      </c>
      <c r="C15" s="2">
        <v>0</v>
      </c>
      <c r="D15" s="2">
        <v>0</v>
      </c>
      <c r="E15" s="2">
        <v>0</v>
      </c>
      <c r="F15" t="s">
        <v>5</v>
      </c>
      <c r="G15" t="s">
        <v>26</v>
      </c>
      <c r="H15" s="2"/>
      <c r="I15" s="2"/>
      <c r="J15" s="2"/>
      <c r="K15" s="55"/>
    </row>
    <row r="16" spans="1:11">
      <c r="A16" s="3" t="s">
        <v>139</v>
      </c>
      <c r="B16" s="2" t="s">
        <v>196</v>
      </c>
      <c r="C16" s="2">
        <v>0</v>
      </c>
      <c r="D16" s="2">
        <v>0</v>
      </c>
      <c r="E16" s="2">
        <v>0</v>
      </c>
      <c r="F16" t="s">
        <v>3</v>
      </c>
      <c r="G16" t="s">
        <v>26</v>
      </c>
      <c r="H16" s="82"/>
      <c r="I16" s="83"/>
      <c r="J16" s="83"/>
      <c r="K16" s="55"/>
    </row>
    <row r="17" spans="1:11" s="107" customFormat="1">
      <c r="A17" s="108" t="s">
        <v>40</v>
      </c>
      <c r="B17" s="109" t="s">
        <v>277</v>
      </c>
      <c r="C17" s="109">
        <v>545074.22041898174</v>
      </c>
      <c r="D17" s="109">
        <v>487032.04468507774</v>
      </c>
      <c r="E17" s="109">
        <v>487032.04468507774</v>
      </c>
      <c r="F17" s="107" t="s">
        <v>3</v>
      </c>
      <c r="G17" s="107" t="s">
        <v>24</v>
      </c>
      <c r="H17" s="110"/>
      <c r="I17" s="111"/>
      <c r="J17" s="111"/>
      <c r="K17" s="112"/>
    </row>
    <row r="18" spans="1:11" s="107" customFormat="1">
      <c r="A18" s="108" t="s">
        <v>41</v>
      </c>
      <c r="B18" s="109" t="s">
        <v>278</v>
      </c>
      <c r="C18" s="109">
        <v>-4541.853247395592</v>
      </c>
      <c r="D18" s="109">
        <v>0</v>
      </c>
      <c r="E18" s="109">
        <v>0</v>
      </c>
      <c r="F18" s="107" t="s">
        <v>3</v>
      </c>
      <c r="G18" s="107" t="s">
        <v>24</v>
      </c>
      <c r="H18" s="110"/>
      <c r="I18" s="113"/>
      <c r="J18" s="114"/>
      <c r="K18" s="112"/>
    </row>
    <row r="19" spans="1:11" s="107" customFormat="1">
      <c r="A19" s="107" t="s">
        <v>54</v>
      </c>
      <c r="B19" s="109" t="s">
        <v>279</v>
      </c>
      <c r="C19" s="109">
        <v>106558.60764250722</v>
      </c>
      <c r="D19" s="109">
        <v>-78073.242312040151</v>
      </c>
      <c r="E19" s="109">
        <v>-78073.242312040151</v>
      </c>
      <c r="F19" s="107" t="s">
        <v>3</v>
      </c>
      <c r="G19" s="107" t="s">
        <v>26</v>
      </c>
      <c r="H19" s="109"/>
      <c r="I19" s="109"/>
      <c r="J19" s="109"/>
      <c r="K19" s="115"/>
    </row>
    <row r="20" spans="1:11" s="107" customFormat="1">
      <c r="A20" s="107" t="s">
        <v>181</v>
      </c>
      <c r="B20" s="109" t="s">
        <v>249</v>
      </c>
      <c r="C20" s="109">
        <v>41.484471775096608</v>
      </c>
      <c r="D20" s="109">
        <v>-94445.891028563361</v>
      </c>
      <c r="E20" s="109">
        <v>-97290.830192037392</v>
      </c>
      <c r="F20" s="107" t="s">
        <v>3</v>
      </c>
      <c r="G20" s="107" t="s">
        <v>24</v>
      </c>
      <c r="H20" s="109"/>
      <c r="I20" s="109"/>
      <c r="J20" s="109"/>
      <c r="K20" s="115"/>
    </row>
    <row r="21" spans="1:11" s="107" customFormat="1">
      <c r="A21" s="107" t="s">
        <v>129</v>
      </c>
      <c r="B21" s="109" t="s">
        <v>252</v>
      </c>
      <c r="C21" s="109">
        <v>-7303.5433951182349</v>
      </c>
      <c r="D21" s="109">
        <v>51403.58499015007</v>
      </c>
      <c r="E21" s="109">
        <v>50883.296223820733</v>
      </c>
      <c r="F21" s="107" t="s">
        <v>3</v>
      </c>
      <c r="G21" s="107" t="s">
        <v>26</v>
      </c>
      <c r="H21" s="109"/>
      <c r="I21" s="109"/>
      <c r="J21" s="109"/>
      <c r="K21" s="115"/>
    </row>
    <row r="22" spans="1:11" s="107" customFormat="1">
      <c r="A22" s="107" t="s">
        <v>176</v>
      </c>
      <c r="B22" s="109" t="s">
        <v>279</v>
      </c>
      <c r="C22" s="109">
        <v>-428.1251468284795</v>
      </c>
      <c r="D22" s="109">
        <v>0</v>
      </c>
      <c r="E22" s="109">
        <v>0</v>
      </c>
      <c r="F22" s="107" t="s">
        <v>3</v>
      </c>
      <c r="G22" s="107" t="s">
        <v>24</v>
      </c>
      <c r="H22" s="109"/>
      <c r="I22" s="109"/>
      <c r="J22" s="109"/>
      <c r="K22" s="115"/>
    </row>
    <row r="23" spans="1:11" s="107" customFormat="1">
      <c r="A23" s="107" t="s">
        <v>177</v>
      </c>
      <c r="B23" s="109" t="s">
        <v>280</v>
      </c>
      <c r="C23" s="109">
        <v>0</v>
      </c>
      <c r="D23" s="109">
        <v>0</v>
      </c>
      <c r="E23" s="109">
        <v>0</v>
      </c>
      <c r="F23" s="107" t="s">
        <v>3</v>
      </c>
      <c r="G23" s="107" t="s">
        <v>24</v>
      </c>
      <c r="H23" s="109"/>
      <c r="I23" s="109"/>
      <c r="J23" s="109"/>
      <c r="K23" s="115"/>
    </row>
    <row r="24" spans="1:11" s="107" customFormat="1">
      <c r="A24" s="107" t="s">
        <v>160</v>
      </c>
      <c r="B24" s="109" t="s">
        <v>281</v>
      </c>
      <c r="C24" s="109">
        <v>-2700.7391953273445</v>
      </c>
      <c r="D24" s="109">
        <v>0</v>
      </c>
      <c r="E24" s="109">
        <v>0</v>
      </c>
      <c r="F24" s="107" t="s">
        <v>153</v>
      </c>
      <c r="G24" s="107" t="s">
        <v>24</v>
      </c>
      <c r="H24" s="109"/>
      <c r="I24" s="109"/>
      <c r="J24" s="109"/>
      <c r="K24" s="115"/>
    </row>
    <row r="25" spans="1:11" s="107" customFormat="1">
      <c r="A25" s="107" t="s">
        <v>182</v>
      </c>
      <c r="B25" s="109" t="s">
        <v>253</v>
      </c>
      <c r="C25" s="109">
        <v>97929.459201915961</v>
      </c>
      <c r="D25" s="109">
        <v>60194.209131811956</v>
      </c>
      <c r="E25" s="109">
        <v>63009.916720960238</v>
      </c>
      <c r="F25" s="107" t="s">
        <v>153</v>
      </c>
      <c r="G25" s="107" t="s">
        <v>24</v>
      </c>
      <c r="H25" s="109"/>
      <c r="I25" s="109"/>
      <c r="J25" s="109"/>
      <c r="K25" s="115"/>
    </row>
    <row r="26" spans="1:11" s="107" customFormat="1">
      <c r="A26" s="107" t="s">
        <v>152</v>
      </c>
      <c r="B26" s="109" t="s">
        <v>253</v>
      </c>
      <c r="C26" s="109">
        <v>-7362.4888490041121</v>
      </c>
      <c r="D26" s="109">
        <v>52533.713465837092</v>
      </c>
      <c r="E26" s="109">
        <v>53048.656297202651</v>
      </c>
      <c r="F26" s="107" t="s">
        <v>153</v>
      </c>
      <c r="G26" s="107" t="s">
        <v>26</v>
      </c>
      <c r="H26" s="109"/>
      <c r="I26" s="109"/>
      <c r="J26" s="109"/>
      <c r="K26" s="115"/>
    </row>
    <row r="27" spans="1:11" s="107" customFormat="1">
      <c r="A27" s="107" t="s">
        <v>161</v>
      </c>
      <c r="B27" s="109" t="s">
        <v>281</v>
      </c>
      <c r="C27" s="109">
        <v>0</v>
      </c>
      <c r="D27" s="109">
        <v>0</v>
      </c>
      <c r="E27" s="109">
        <v>0</v>
      </c>
      <c r="F27" s="107" t="s">
        <v>153</v>
      </c>
      <c r="G27" s="107" t="s">
        <v>24</v>
      </c>
      <c r="H27" s="109"/>
      <c r="I27" s="109"/>
      <c r="J27" s="109"/>
      <c r="K27" s="115"/>
    </row>
    <row r="28" spans="1:11" s="107" customFormat="1">
      <c r="A28" s="107" t="s">
        <v>162</v>
      </c>
      <c r="B28" s="109" t="s">
        <v>281</v>
      </c>
      <c r="C28" s="109">
        <v>0</v>
      </c>
      <c r="D28" s="109">
        <v>0</v>
      </c>
      <c r="E28" s="109">
        <v>0</v>
      </c>
      <c r="F28" s="107" t="s">
        <v>153</v>
      </c>
      <c r="G28" s="107" t="s">
        <v>24</v>
      </c>
      <c r="H28" s="109"/>
      <c r="I28" s="109"/>
      <c r="J28" s="109"/>
      <c r="K28" s="115"/>
    </row>
    <row r="29" spans="1:11" s="107" customFormat="1">
      <c r="A29" s="107" t="s">
        <v>250</v>
      </c>
      <c r="B29" s="109" t="s">
        <v>281</v>
      </c>
      <c r="C29" s="109">
        <v>52668.024321018689</v>
      </c>
      <c r="D29" s="109">
        <v>-14112.271914700001</v>
      </c>
      <c r="E29" s="109">
        <v>-14112.271914700001</v>
      </c>
      <c r="F29" s="107" t="s">
        <v>153</v>
      </c>
      <c r="G29" s="107" t="s">
        <v>24</v>
      </c>
      <c r="H29" s="109"/>
      <c r="I29" s="109"/>
      <c r="J29" s="109"/>
      <c r="K29" s="115"/>
    </row>
    <row r="30" spans="1:11" s="107" customFormat="1">
      <c r="A30" s="107" t="s">
        <v>25</v>
      </c>
      <c r="B30" s="109" t="s">
        <v>254</v>
      </c>
      <c r="C30" s="109">
        <v>-17637.3861</v>
      </c>
      <c r="D30" s="109">
        <v>60174.611399999994</v>
      </c>
      <c r="E30" s="109">
        <v>60174.611399999994</v>
      </c>
      <c r="F30" s="107" t="s">
        <v>5</v>
      </c>
      <c r="G30" s="107" t="s">
        <v>26</v>
      </c>
      <c r="H30" s="109"/>
      <c r="I30" s="109"/>
      <c r="J30" s="109"/>
      <c r="K30" s="115"/>
    </row>
    <row r="31" spans="1:11" s="107" customFormat="1">
      <c r="A31" s="107" t="s">
        <v>27</v>
      </c>
      <c r="B31" s="109" t="s">
        <v>219</v>
      </c>
      <c r="C31" s="109">
        <v>0</v>
      </c>
      <c r="D31" s="109">
        <v>0</v>
      </c>
      <c r="E31" s="109">
        <v>0</v>
      </c>
      <c r="F31" s="107" t="s">
        <v>5</v>
      </c>
      <c r="G31" s="107" t="s">
        <v>26</v>
      </c>
      <c r="H31" s="109"/>
      <c r="I31" s="109"/>
      <c r="J31" s="109"/>
      <c r="K31" s="115"/>
    </row>
    <row r="32" spans="1:11" s="107" customFormat="1">
      <c r="A32" s="107" t="s">
        <v>30</v>
      </c>
      <c r="B32" s="109" t="s">
        <v>254</v>
      </c>
      <c r="C32" s="109">
        <v>-4106.3984813999996</v>
      </c>
      <c r="D32" s="109">
        <v>-3725.6384402999997</v>
      </c>
      <c r="E32" s="109">
        <v>-3725.6384402999997</v>
      </c>
      <c r="F32" s="107" t="s">
        <v>5</v>
      </c>
      <c r="G32" s="107" t="s">
        <v>26</v>
      </c>
      <c r="H32" s="109"/>
      <c r="I32" s="109"/>
      <c r="J32" s="109"/>
      <c r="K32" s="115"/>
    </row>
    <row r="33" spans="1:11" s="107" customFormat="1">
      <c r="A33" s="107" t="s">
        <v>39</v>
      </c>
      <c r="B33" s="109" t="s">
        <v>254</v>
      </c>
      <c r="C33" s="109">
        <v>-1381.9410756</v>
      </c>
      <c r="D33" s="109">
        <v>-1145.3926031999999</v>
      </c>
      <c r="E33" s="109">
        <v>-1145.3926031999999</v>
      </c>
      <c r="F33" s="107" t="s">
        <v>5</v>
      </c>
      <c r="G33" s="107" t="s">
        <v>26</v>
      </c>
      <c r="H33" s="109"/>
      <c r="I33" s="109"/>
      <c r="J33" s="109"/>
      <c r="K33" s="115"/>
    </row>
    <row r="34" spans="1:11" s="107" customFormat="1">
      <c r="A34" s="107" t="s">
        <v>31</v>
      </c>
      <c r="B34" s="109" t="s">
        <v>254</v>
      </c>
      <c r="C34" s="109">
        <v>-467.90947829999999</v>
      </c>
      <c r="D34" s="109">
        <v>641.17085939999993</v>
      </c>
      <c r="E34" s="109">
        <v>641.17085939999993</v>
      </c>
      <c r="F34" s="107" t="s">
        <v>5</v>
      </c>
      <c r="G34" s="107" t="s">
        <v>26</v>
      </c>
      <c r="H34" s="109"/>
      <c r="I34" s="109"/>
      <c r="J34" s="109"/>
      <c r="K34" s="115"/>
    </row>
    <row r="35" spans="1:11" s="107" customFormat="1">
      <c r="A35" s="107" t="s">
        <v>34</v>
      </c>
      <c r="B35" s="109" t="s">
        <v>254</v>
      </c>
      <c r="C35" s="109">
        <v>132.79914239999999</v>
      </c>
      <c r="D35" s="109">
        <v>161.8489548</v>
      </c>
      <c r="E35" s="109">
        <v>161.8489548</v>
      </c>
      <c r="F35" s="107" t="s">
        <v>5</v>
      </c>
      <c r="G35" s="107" t="s">
        <v>26</v>
      </c>
      <c r="H35" s="109"/>
      <c r="I35" s="109"/>
      <c r="J35" s="109"/>
      <c r="K35" s="115"/>
    </row>
    <row r="36" spans="1:11" s="107" customFormat="1">
      <c r="A36" s="108" t="s">
        <v>42</v>
      </c>
      <c r="B36" s="109" t="s">
        <v>196</v>
      </c>
      <c r="C36" s="109">
        <v>0</v>
      </c>
      <c r="D36" s="109">
        <v>0</v>
      </c>
      <c r="E36" s="109">
        <v>0</v>
      </c>
      <c r="F36" s="107" t="s">
        <v>3</v>
      </c>
      <c r="G36" s="107" t="s">
        <v>24</v>
      </c>
      <c r="H36" s="109"/>
      <c r="I36" s="109"/>
      <c r="J36" s="109"/>
      <c r="K36" s="115"/>
    </row>
    <row r="37" spans="1:11" s="107" customFormat="1">
      <c r="A37" s="108" t="s">
        <v>51</v>
      </c>
      <c r="B37" s="109" t="s">
        <v>282</v>
      </c>
      <c r="C37" s="109">
        <v>1540.4658171999999</v>
      </c>
      <c r="D37" s="109">
        <v>1540.4658171999999</v>
      </c>
      <c r="E37" s="109">
        <v>1540.4658171999999</v>
      </c>
      <c r="F37" s="107" t="s">
        <v>3</v>
      </c>
      <c r="G37" s="107" t="s">
        <v>24</v>
      </c>
      <c r="H37" s="109"/>
      <c r="I37" s="109"/>
      <c r="J37" s="109"/>
      <c r="K37" s="115"/>
    </row>
    <row r="38" spans="1:11" s="107" customFormat="1">
      <c r="A38" s="108" t="s">
        <v>52</v>
      </c>
      <c r="B38" s="109" t="s">
        <v>196</v>
      </c>
      <c r="C38" s="109">
        <v>0</v>
      </c>
      <c r="D38" s="109">
        <v>0</v>
      </c>
      <c r="E38" s="109">
        <v>0</v>
      </c>
      <c r="F38" s="107" t="s">
        <v>3</v>
      </c>
      <c r="G38" s="107" t="s">
        <v>24</v>
      </c>
      <c r="H38" s="109"/>
      <c r="I38" s="109"/>
      <c r="J38" s="109"/>
      <c r="K38" s="115"/>
    </row>
    <row r="39" spans="1:11" s="107" customFormat="1">
      <c r="A39" s="108" t="s">
        <v>53</v>
      </c>
      <c r="B39" s="109" t="s">
        <v>254</v>
      </c>
      <c r="C39" s="109">
        <v>-82533.698187948947</v>
      </c>
      <c r="D39" s="109">
        <v>-48774.079285199696</v>
      </c>
      <c r="E39" s="109">
        <v>-48774.079285199696</v>
      </c>
      <c r="F39" s="107" t="s">
        <v>3</v>
      </c>
      <c r="G39" s="107" t="s">
        <v>26</v>
      </c>
      <c r="H39" s="109"/>
      <c r="I39" s="109"/>
      <c r="J39" s="109"/>
      <c r="K39" s="115"/>
    </row>
    <row r="40" spans="1:11" s="107" customFormat="1">
      <c r="A40" s="108" t="s">
        <v>57</v>
      </c>
      <c r="B40" s="109" t="s">
        <v>283</v>
      </c>
      <c r="C40" s="109">
        <v>10765.967043677038</v>
      </c>
      <c r="D40" s="109">
        <v>4978.0553645074278</v>
      </c>
      <c r="E40" s="109">
        <v>4978.0553645074278</v>
      </c>
      <c r="F40" s="107" t="s">
        <v>14</v>
      </c>
      <c r="G40" s="107" t="s">
        <v>24</v>
      </c>
      <c r="H40" s="109"/>
      <c r="I40" s="109"/>
      <c r="J40" s="109"/>
      <c r="K40" s="115"/>
    </row>
    <row r="41" spans="1:11" s="107" customFormat="1">
      <c r="A41" s="108" t="s">
        <v>58</v>
      </c>
      <c r="B41" s="109" t="s">
        <v>254</v>
      </c>
      <c r="C41" s="109">
        <v>15866.190637599999</v>
      </c>
      <c r="D41" s="109">
        <v>4920.9887011999999</v>
      </c>
      <c r="E41" s="109">
        <v>4920.9887011999999</v>
      </c>
      <c r="F41" s="107" t="s">
        <v>14</v>
      </c>
      <c r="G41" s="107" t="s">
        <v>26</v>
      </c>
      <c r="H41" s="109"/>
      <c r="I41" s="109"/>
      <c r="J41" s="109"/>
      <c r="K41" s="115"/>
    </row>
    <row r="42" spans="1:11" s="107" customFormat="1">
      <c r="A42" s="108" t="s">
        <v>59</v>
      </c>
      <c r="B42" s="109" t="s">
        <v>277</v>
      </c>
      <c r="C42" s="109">
        <v>189848.65786940834</v>
      </c>
      <c r="D42" s="109">
        <v>207539.6836296336</v>
      </c>
      <c r="E42" s="109">
        <v>207539.6836296336</v>
      </c>
      <c r="F42" s="107" t="s">
        <v>60</v>
      </c>
      <c r="G42" s="107" t="s">
        <v>24</v>
      </c>
      <c r="H42" s="109"/>
      <c r="I42" s="109"/>
      <c r="J42" s="109"/>
      <c r="K42" s="115"/>
    </row>
    <row r="43" spans="1:11" s="107" customFormat="1">
      <c r="A43" s="108" t="s">
        <v>61</v>
      </c>
      <c r="B43" s="109" t="s">
        <v>256</v>
      </c>
      <c r="C43" s="109">
        <v>400.31599999999997</v>
      </c>
      <c r="D43" s="109">
        <v>161229.56037695956</v>
      </c>
      <c r="E43" s="109">
        <v>161229.56037695956</v>
      </c>
      <c r="F43" s="107" t="s">
        <v>60</v>
      </c>
      <c r="G43" s="107" t="s">
        <v>26</v>
      </c>
      <c r="H43" s="109"/>
      <c r="I43" s="109"/>
      <c r="J43" s="109"/>
      <c r="K43" s="115"/>
    </row>
    <row r="44" spans="1:11" s="107" customFormat="1">
      <c r="A44" s="107" t="s">
        <v>80</v>
      </c>
      <c r="B44" s="109" t="s">
        <v>284</v>
      </c>
      <c r="C44" s="109">
        <v>1342.6576582538</v>
      </c>
      <c r="D44" s="109">
        <v>1301.010426029</v>
      </c>
      <c r="E44" s="109">
        <v>1301.010426029</v>
      </c>
      <c r="F44" s="107" t="s">
        <v>81</v>
      </c>
      <c r="G44" s="107" t="s">
        <v>24</v>
      </c>
      <c r="H44" s="109"/>
      <c r="I44" s="109"/>
      <c r="J44" s="109"/>
      <c r="K44" s="115"/>
    </row>
    <row r="45" spans="1:11" s="107" customFormat="1">
      <c r="A45" s="107" t="s">
        <v>82</v>
      </c>
      <c r="B45" s="109" t="s">
        <v>242</v>
      </c>
      <c r="C45" s="109">
        <v>21.254784599999997</v>
      </c>
      <c r="D45" s="109">
        <v>141.698564</v>
      </c>
      <c r="E45" s="109">
        <v>141.698564</v>
      </c>
      <c r="F45" s="107" t="s">
        <v>81</v>
      </c>
      <c r="G45" s="107" t="s">
        <v>26</v>
      </c>
      <c r="H45" s="109"/>
      <c r="I45" s="109"/>
      <c r="J45" s="109"/>
      <c r="K45" s="115"/>
    </row>
    <row r="46" spans="1:11" s="107" customFormat="1">
      <c r="A46" s="107" t="s">
        <v>83</v>
      </c>
      <c r="B46" s="109" t="s">
        <v>285</v>
      </c>
      <c r="C46" s="109">
        <v>0</v>
      </c>
      <c r="D46" s="109">
        <v>0</v>
      </c>
      <c r="E46" s="109">
        <v>0</v>
      </c>
      <c r="F46" s="107" t="s">
        <v>97</v>
      </c>
      <c r="G46" s="107" t="s">
        <v>24</v>
      </c>
      <c r="H46" s="109"/>
      <c r="I46" s="109"/>
      <c r="J46" s="109"/>
      <c r="K46" s="115"/>
    </row>
    <row r="47" spans="1:11" s="107" customFormat="1">
      <c r="A47" s="107" t="s">
        <v>135</v>
      </c>
      <c r="B47" s="109" t="s">
        <v>286</v>
      </c>
      <c r="C47" s="109">
        <v>75464.804373230654</v>
      </c>
      <c r="D47" s="109">
        <v>84674.29105918284</v>
      </c>
      <c r="E47" s="109">
        <v>84674.29105918284</v>
      </c>
      <c r="F47" s="107" t="s">
        <v>135</v>
      </c>
      <c r="G47" s="107" t="s">
        <v>24</v>
      </c>
      <c r="H47" s="109"/>
      <c r="I47" s="109"/>
      <c r="J47" s="109"/>
      <c r="K47" s="115"/>
    </row>
    <row r="48" spans="1:11" s="107" customFormat="1">
      <c r="A48" s="107" t="s">
        <v>186</v>
      </c>
      <c r="B48" s="109" t="s">
        <v>287</v>
      </c>
      <c r="C48" s="109">
        <v>49157.3050858653</v>
      </c>
      <c r="D48" s="109">
        <v>0</v>
      </c>
      <c r="E48" s="109">
        <v>0</v>
      </c>
      <c r="F48" s="107" t="s">
        <v>5</v>
      </c>
      <c r="G48" s="107" t="s">
        <v>24</v>
      </c>
      <c r="H48" s="109"/>
      <c r="I48" s="109"/>
      <c r="J48" s="109"/>
      <c r="K48" s="115"/>
    </row>
    <row r="49" spans="1:11" s="107" customFormat="1">
      <c r="A49" s="107" t="s">
        <v>187</v>
      </c>
      <c r="B49" s="109" t="s">
        <v>288</v>
      </c>
      <c r="C49" s="109">
        <v>20399.187039640197</v>
      </c>
      <c r="D49" s="109">
        <v>0</v>
      </c>
      <c r="E49" s="109">
        <v>0</v>
      </c>
      <c r="F49" s="107" t="s">
        <v>5</v>
      </c>
      <c r="G49" s="107" t="s">
        <v>24</v>
      </c>
      <c r="H49" s="109"/>
      <c r="I49" s="109"/>
      <c r="J49" s="109"/>
      <c r="K49" s="115"/>
    </row>
    <row r="50" spans="1:11" s="107" customFormat="1">
      <c r="A50" s="107" t="s">
        <v>188</v>
      </c>
      <c r="B50" s="109" t="s">
        <v>289</v>
      </c>
      <c r="C50" s="109">
        <v>5846.3905841522819</v>
      </c>
      <c r="D50" s="109">
        <v>0</v>
      </c>
      <c r="E50" s="109">
        <v>0</v>
      </c>
      <c r="F50" s="107" t="s">
        <v>3</v>
      </c>
      <c r="G50" s="107" t="s">
        <v>24</v>
      </c>
      <c r="H50" s="109"/>
      <c r="I50" s="109"/>
      <c r="J50" s="109"/>
      <c r="K50" s="115"/>
    </row>
    <row r="51" spans="1:11" s="107" customFormat="1">
      <c r="A51" s="107" t="s">
        <v>188</v>
      </c>
      <c r="B51" s="109" t="s">
        <v>289</v>
      </c>
      <c r="C51" s="109">
        <v>45706.503939637616</v>
      </c>
      <c r="D51" s="109">
        <v>0</v>
      </c>
      <c r="E51" s="109">
        <v>0</v>
      </c>
      <c r="F51" s="107" t="s">
        <v>5</v>
      </c>
      <c r="G51" s="107" t="s">
        <v>24</v>
      </c>
      <c r="H51" s="109"/>
      <c r="I51" s="109"/>
      <c r="J51" s="109"/>
      <c r="K51" s="115"/>
    </row>
    <row r="52" spans="1:11" s="107" customFormat="1">
      <c r="A52" s="107" t="s">
        <v>191</v>
      </c>
      <c r="B52" s="109" t="s">
        <v>290</v>
      </c>
      <c r="C52" s="109">
        <v>10746.45935073</v>
      </c>
      <c r="D52" s="109">
        <v>0</v>
      </c>
      <c r="E52" s="109">
        <v>0</v>
      </c>
      <c r="F52" s="107" t="s">
        <v>5</v>
      </c>
      <c r="G52" s="107" t="s">
        <v>24</v>
      </c>
      <c r="H52" s="109"/>
      <c r="I52" s="109"/>
      <c r="J52" s="109"/>
      <c r="K52" s="115"/>
    </row>
    <row r="53" spans="1:11" s="107" customFormat="1">
      <c r="A53" s="107" t="s">
        <v>235</v>
      </c>
      <c r="B53" s="109" t="s">
        <v>291</v>
      </c>
      <c r="C53" s="109">
        <v>0</v>
      </c>
      <c r="D53" s="109">
        <v>5509.0894229999994</v>
      </c>
      <c r="E53" s="109">
        <v>5509.0894229999994</v>
      </c>
      <c r="F53" s="107" t="s">
        <v>5</v>
      </c>
      <c r="G53" s="107" t="s">
        <v>24</v>
      </c>
      <c r="H53" s="109"/>
      <c r="I53" s="109"/>
      <c r="J53" s="109"/>
      <c r="K53" s="115"/>
    </row>
    <row r="54" spans="1:11" s="107" customFormat="1">
      <c r="A54" s="107" t="s">
        <v>236</v>
      </c>
      <c r="B54" s="109" t="s">
        <v>277</v>
      </c>
      <c r="C54" s="109">
        <v>0</v>
      </c>
      <c r="D54" s="109">
        <v>646.63774141190402</v>
      </c>
      <c r="E54" s="109">
        <v>646.63774141190402</v>
      </c>
      <c r="F54" s="107" t="s">
        <v>236</v>
      </c>
      <c r="G54" s="107" t="s">
        <v>24</v>
      </c>
      <c r="H54" s="109"/>
      <c r="I54" s="109"/>
      <c r="J54" s="109"/>
      <c r="K54" s="115"/>
    </row>
    <row r="55" spans="1:11" s="107" customFormat="1">
      <c r="A55" s="107" t="s">
        <v>241</v>
      </c>
      <c r="B55" s="109" t="s">
        <v>292</v>
      </c>
      <c r="C55" s="109">
        <v>0</v>
      </c>
      <c r="D55" s="109">
        <v>0</v>
      </c>
      <c r="E55" s="109">
        <v>241288.05862842887</v>
      </c>
      <c r="F55" s="107" t="s">
        <v>5</v>
      </c>
      <c r="G55" s="107" t="s">
        <v>24</v>
      </c>
      <c r="H55" s="109"/>
      <c r="I55" s="109"/>
      <c r="J55" s="109"/>
      <c r="K55" s="115"/>
    </row>
    <row r="56" spans="1:11" s="107" customFormat="1">
      <c r="B56" s="109"/>
      <c r="C56" s="109"/>
      <c r="D56" s="109"/>
      <c r="E56" s="109"/>
      <c r="H56" s="109"/>
      <c r="I56" s="109"/>
      <c r="J56" s="109"/>
      <c r="K56" s="116"/>
    </row>
    <row r="57" spans="1:11" s="107" customFormat="1">
      <c r="B57" s="109"/>
      <c r="C57" s="109"/>
      <c r="D57" s="109"/>
      <c r="E57" s="109"/>
      <c r="H57" s="109"/>
      <c r="I57" s="109"/>
      <c r="J57" s="109"/>
      <c r="K57" s="116"/>
    </row>
    <row r="58" spans="1:11" s="107" customFormat="1">
      <c r="B58" s="109"/>
      <c r="C58" s="109"/>
      <c r="D58" s="109"/>
      <c r="E58" s="109"/>
      <c r="F58" s="109"/>
      <c r="G58" s="109"/>
      <c r="H58" s="109"/>
      <c r="I58" s="109"/>
      <c r="J58" s="109"/>
      <c r="K58" s="116"/>
    </row>
    <row r="59" spans="1:11" s="107" customFormat="1">
      <c r="A59" s="117" t="s">
        <v>6</v>
      </c>
      <c r="B59" s="118"/>
      <c r="C59" s="118">
        <f t="shared" ref="C59:E59" si="0">SUM(C9:C58)</f>
        <v>2976902.1512522702</v>
      </c>
      <c r="D59" s="118">
        <f t="shared" si="0"/>
        <v>2820201.6280327979</v>
      </c>
      <c r="E59" s="118">
        <f t="shared" si="0"/>
        <v>3112848.2857930851</v>
      </c>
      <c r="F59" s="119"/>
      <c r="H59" s="109"/>
      <c r="I59" s="118"/>
      <c r="J59" s="109"/>
      <c r="K59" s="116"/>
    </row>
    <row r="60" spans="1:11" s="107" customFormat="1">
      <c r="H60" s="109"/>
      <c r="J60" s="109"/>
      <c r="K60" s="116"/>
    </row>
    <row r="61" spans="1:11" s="107" customFormat="1">
      <c r="A61" s="117" t="s">
        <v>7</v>
      </c>
      <c r="H61" s="109"/>
      <c r="J61" s="109"/>
      <c r="K61" s="116"/>
    </row>
    <row r="62" spans="1:11" s="107" customFormat="1">
      <c r="A62" s="107" t="s">
        <v>20</v>
      </c>
      <c r="B62" s="109" t="s">
        <v>254</v>
      </c>
      <c r="C62" s="109">
        <v>0</v>
      </c>
      <c r="D62" s="109">
        <v>3065.9919002135998</v>
      </c>
      <c r="E62" s="109">
        <v>3065.9919002135998</v>
      </c>
      <c r="F62" s="107" t="s">
        <v>5</v>
      </c>
      <c r="G62" s="107" t="s">
        <v>24</v>
      </c>
      <c r="H62" s="109"/>
      <c r="I62" s="109"/>
      <c r="J62" s="109"/>
      <c r="K62" s="115"/>
    </row>
    <row r="63" spans="1:11" s="107" customFormat="1">
      <c r="A63" s="107" t="s">
        <v>21</v>
      </c>
      <c r="B63" s="109" t="s">
        <v>293</v>
      </c>
      <c r="C63" s="109">
        <v>6782.9873780056369</v>
      </c>
      <c r="D63" s="109">
        <v>0</v>
      </c>
      <c r="E63" s="109">
        <v>0</v>
      </c>
      <c r="F63" s="107" t="s">
        <v>5</v>
      </c>
      <c r="G63" s="107" t="s">
        <v>24</v>
      </c>
      <c r="H63" s="109"/>
      <c r="I63" s="109"/>
      <c r="J63" s="109"/>
      <c r="K63" s="115"/>
    </row>
    <row r="64" spans="1:11" s="107" customFormat="1">
      <c r="A64" s="107" t="s">
        <v>110</v>
      </c>
      <c r="B64" s="109" t="s">
        <v>294</v>
      </c>
      <c r="C64" s="109">
        <v>-10098.269566881992</v>
      </c>
      <c r="D64" s="109">
        <v>-9628.1291666901761</v>
      </c>
      <c r="E64" s="109">
        <v>-10421.975347421361</v>
      </c>
      <c r="F64" s="107" t="s">
        <v>5</v>
      </c>
      <c r="G64" s="107" t="s">
        <v>24</v>
      </c>
      <c r="H64" s="109"/>
      <c r="I64" s="109"/>
      <c r="J64" s="109"/>
      <c r="K64" s="115"/>
    </row>
    <row r="65" spans="1:11" s="107" customFormat="1">
      <c r="A65" s="107" t="s">
        <v>111</v>
      </c>
      <c r="B65" s="109" t="s">
        <v>295</v>
      </c>
      <c r="C65" s="109">
        <v>14749.202182647461</v>
      </c>
      <c r="D65" s="109">
        <v>17874.03602115027</v>
      </c>
      <c r="E65" s="109">
        <v>18549.958611841474</v>
      </c>
      <c r="F65" s="107" t="s">
        <v>5</v>
      </c>
      <c r="G65" s="107" t="s">
        <v>24</v>
      </c>
      <c r="H65" s="109"/>
      <c r="I65" s="109"/>
      <c r="J65" s="109"/>
      <c r="K65" s="115"/>
    </row>
    <row r="66" spans="1:11" s="107" customFormat="1">
      <c r="A66" s="107" t="s">
        <v>112</v>
      </c>
      <c r="B66" s="109" t="s">
        <v>296</v>
      </c>
      <c r="C66" s="109">
        <v>3521.4260113924061</v>
      </c>
      <c r="D66" s="109">
        <v>3442.8771572392989</v>
      </c>
      <c r="E66" s="109">
        <v>3619.679406389409</v>
      </c>
      <c r="F66" s="107" t="s">
        <v>5</v>
      </c>
      <c r="G66" s="107" t="s">
        <v>24</v>
      </c>
      <c r="H66" s="109"/>
      <c r="I66" s="109"/>
      <c r="J66" s="109"/>
      <c r="K66" s="115"/>
    </row>
    <row r="67" spans="1:11" s="107" customFormat="1">
      <c r="A67" s="107" t="s">
        <v>114</v>
      </c>
      <c r="B67" s="109" t="s">
        <v>297</v>
      </c>
      <c r="C67" s="109">
        <v>224.82059047319851</v>
      </c>
      <c r="D67" s="109">
        <v>222.196486445505</v>
      </c>
      <c r="E67" s="109">
        <v>228.67458897609933</v>
      </c>
      <c r="F67" s="107" t="s">
        <v>5</v>
      </c>
      <c r="G67" s="107" t="s">
        <v>24</v>
      </c>
      <c r="H67" s="109"/>
      <c r="I67" s="109"/>
      <c r="J67" s="109"/>
      <c r="K67" s="115"/>
    </row>
    <row r="68" spans="1:11" s="107" customFormat="1">
      <c r="A68" s="107" t="s">
        <v>102</v>
      </c>
      <c r="B68" s="109" t="s">
        <v>298</v>
      </c>
      <c r="C68" s="109">
        <v>0</v>
      </c>
      <c r="D68" s="109">
        <v>0</v>
      </c>
      <c r="E68" s="109">
        <v>0</v>
      </c>
      <c r="F68" s="107" t="s">
        <v>5</v>
      </c>
      <c r="G68" s="107" t="s">
        <v>24</v>
      </c>
      <c r="H68" s="109"/>
      <c r="I68" s="109"/>
      <c r="J68" s="109"/>
      <c r="K68" s="115"/>
    </row>
    <row r="69" spans="1:11" s="107" customFormat="1">
      <c r="A69" s="107" t="s">
        <v>23</v>
      </c>
      <c r="B69" s="109" t="s">
        <v>242</v>
      </c>
      <c r="C69" s="109">
        <v>11416.542000504454</v>
      </c>
      <c r="D69" s="109">
        <v>3285.8960466428071</v>
      </c>
      <c r="E69" s="109">
        <v>3285.8960466428071</v>
      </c>
      <c r="F69" s="107" t="s">
        <v>5</v>
      </c>
      <c r="G69" s="107" t="s">
        <v>24</v>
      </c>
      <c r="H69" s="109"/>
      <c r="I69" s="109"/>
      <c r="J69" s="109"/>
      <c r="K69" s="115"/>
    </row>
    <row r="70" spans="1:11" s="107" customFormat="1">
      <c r="A70" s="120" t="s">
        <v>173</v>
      </c>
      <c r="B70" s="109" t="s">
        <v>156</v>
      </c>
      <c r="C70" s="109">
        <v>0</v>
      </c>
      <c r="D70" s="109">
        <v>0</v>
      </c>
      <c r="E70" s="109">
        <v>0</v>
      </c>
      <c r="F70" s="107" t="s">
        <v>5</v>
      </c>
      <c r="G70" s="107" t="s">
        <v>24</v>
      </c>
      <c r="H70" s="109"/>
      <c r="I70" s="109"/>
      <c r="J70" s="109"/>
      <c r="K70" s="115"/>
    </row>
    <row r="71" spans="1:11" s="107" customFormat="1">
      <c r="A71" s="107" t="s">
        <v>198</v>
      </c>
      <c r="B71" s="109" t="s">
        <v>299</v>
      </c>
      <c r="C71" s="109">
        <v>19553.413197438818</v>
      </c>
      <c r="D71" s="109">
        <v>6630.1442245618264</v>
      </c>
      <c r="E71" s="109">
        <v>6947.6822545118957</v>
      </c>
      <c r="F71" s="107" t="s">
        <v>5</v>
      </c>
      <c r="G71" s="107" t="s">
        <v>24</v>
      </c>
      <c r="H71" s="109"/>
      <c r="I71" s="109"/>
      <c r="J71" s="109"/>
      <c r="K71" s="115"/>
    </row>
    <row r="72" spans="1:11" s="107" customFormat="1">
      <c r="A72" s="120" t="s">
        <v>137</v>
      </c>
      <c r="B72" s="109" t="s">
        <v>196</v>
      </c>
      <c r="C72" s="109">
        <v>0</v>
      </c>
      <c r="D72" s="109">
        <v>0</v>
      </c>
      <c r="E72" s="109">
        <v>0</v>
      </c>
      <c r="F72" s="107" t="s">
        <v>5</v>
      </c>
      <c r="G72" s="107" t="s">
        <v>26</v>
      </c>
      <c r="H72" s="109"/>
      <c r="I72" s="109"/>
      <c r="J72" s="109"/>
      <c r="K72" s="115"/>
    </row>
    <row r="73" spans="1:11" s="107" customFormat="1">
      <c r="A73" s="120" t="s">
        <v>138</v>
      </c>
      <c r="B73" s="109" t="s">
        <v>254</v>
      </c>
      <c r="C73" s="109">
        <v>96619.676042399995</v>
      </c>
      <c r="D73" s="109">
        <v>85598.38471649999</v>
      </c>
      <c r="E73" s="109">
        <v>85598.38471649999</v>
      </c>
      <c r="F73" s="107" t="s">
        <v>5</v>
      </c>
      <c r="G73" s="107" t="s">
        <v>26</v>
      </c>
      <c r="H73" s="109"/>
      <c r="I73" s="109"/>
      <c r="J73" s="109"/>
      <c r="K73" s="115"/>
    </row>
    <row r="74" spans="1:11" s="107" customFormat="1">
      <c r="A74" s="107" t="s">
        <v>28</v>
      </c>
      <c r="B74" s="109" t="s">
        <v>254</v>
      </c>
      <c r="C74" s="109">
        <v>11368.8515814</v>
      </c>
      <c r="D74" s="109">
        <v>10448.595024299999</v>
      </c>
      <c r="E74" s="109">
        <v>10448.595024299999</v>
      </c>
      <c r="F74" s="107" t="s">
        <v>5</v>
      </c>
      <c r="G74" s="107" t="s">
        <v>26</v>
      </c>
      <c r="H74" s="109"/>
      <c r="I74" s="109"/>
      <c r="J74" s="109"/>
      <c r="K74" s="115"/>
    </row>
    <row r="75" spans="1:11" s="107" customFormat="1">
      <c r="A75" s="107" t="s">
        <v>29</v>
      </c>
      <c r="B75" s="109" t="s">
        <v>254</v>
      </c>
      <c r="C75" s="109">
        <v>-63.2870913</v>
      </c>
      <c r="D75" s="109">
        <v>1908.7884732863999</v>
      </c>
      <c r="E75" s="109">
        <v>1908.7884732863999</v>
      </c>
      <c r="F75" s="107" t="s">
        <v>5</v>
      </c>
      <c r="G75" s="107" t="s">
        <v>26</v>
      </c>
      <c r="H75" s="109"/>
      <c r="I75" s="109"/>
      <c r="J75" s="109"/>
      <c r="K75" s="115"/>
    </row>
    <row r="76" spans="1:11" s="107" customFormat="1">
      <c r="A76" s="107" t="s">
        <v>32</v>
      </c>
      <c r="B76" s="109" t="s">
        <v>196</v>
      </c>
      <c r="C76" s="109">
        <v>0</v>
      </c>
      <c r="D76" s="109">
        <v>0</v>
      </c>
      <c r="E76" s="109">
        <v>0</v>
      </c>
      <c r="F76" s="107" t="s">
        <v>5</v>
      </c>
      <c r="G76" s="107" t="s">
        <v>26</v>
      </c>
      <c r="H76" s="109"/>
      <c r="I76" s="109"/>
      <c r="J76" s="109"/>
      <c r="K76" s="115"/>
    </row>
    <row r="77" spans="1:11" s="107" customFormat="1">
      <c r="A77" s="107" t="s">
        <v>33</v>
      </c>
      <c r="B77" s="109" t="s">
        <v>254</v>
      </c>
      <c r="C77" s="109">
        <v>1615.3770680999999</v>
      </c>
      <c r="D77" s="109">
        <v>-631.83341969999992</v>
      </c>
      <c r="E77" s="109">
        <v>-631.83341969999992</v>
      </c>
      <c r="F77" s="107" t="s">
        <v>5</v>
      </c>
      <c r="G77" s="107" t="s">
        <v>26</v>
      </c>
      <c r="H77" s="109"/>
      <c r="I77" s="109"/>
      <c r="J77" s="109"/>
      <c r="K77" s="115"/>
    </row>
    <row r="78" spans="1:11" s="107" customFormat="1">
      <c r="A78" s="107" t="s">
        <v>167</v>
      </c>
      <c r="B78" s="109" t="s">
        <v>254</v>
      </c>
      <c r="C78" s="109">
        <v>3.1124798999999999</v>
      </c>
      <c r="D78" s="109">
        <v>0</v>
      </c>
      <c r="E78" s="109">
        <v>0</v>
      </c>
      <c r="F78" s="107" t="s">
        <v>5</v>
      </c>
      <c r="G78" s="107" t="s">
        <v>26</v>
      </c>
      <c r="H78" s="109"/>
      <c r="I78" s="109"/>
      <c r="J78" s="109"/>
      <c r="K78" s="115"/>
    </row>
    <row r="79" spans="1:11" s="107" customFormat="1">
      <c r="A79" s="107" t="s">
        <v>168</v>
      </c>
      <c r="B79" s="109" t="s">
        <v>254</v>
      </c>
      <c r="C79" s="109">
        <v>17014.89012</v>
      </c>
      <c r="D79" s="109">
        <v>60589.608719999997</v>
      </c>
      <c r="E79" s="109">
        <v>60589.608719999997</v>
      </c>
      <c r="F79" s="107" t="s">
        <v>5</v>
      </c>
      <c r="G79" s="107" t="s">
        <v>26</v>
      </c>
      <c r="H79" s="109"/>
      <c r="I79" s="109"/>
      <c r="J79" s="109"/>
      <c r="K79" s="115"/>
    </row>
    <row r="80" spans="1:11" s="107" customFormat="1">
      <c r="A80" s="108" t="s">
        <v>35</v>
      </c>
      <c r="B80" s="109" t="s">
        <v>254</v>
      </c>
      <c r="C80" s="109">
        <v>18197.632482000001</v>
      </c>
      <c r="D80" s="109">
        <v>17949.671583299998</v>
      </c>
      <c r="E80" s="109">
        <v>17949.671583299998</v>
      </c>
      <c r="F80" s="107" t="s">
        <v>5</v>
      </c>
      <c r="G80" s="107" t="s">
        <v>26</v>
      </c>
      <c r="H80" s="109"/>
      <c r="I80" s="109"/>
      <c r="J80" s="109"/>
      <c r="K80" s="115"/>
    </row>
    <row r="81" spans="1:11" s="107" customFormat="1">
      <c r="A81" s="108" t="s">
        <v>36</v>
      </c>
      <c r="B81" s="109" t="s">
        <v>254</v>
      </c>
      <c r="C81" s="109">
        <v>756.33261570000002</v>
      </c>
      <c r="D81" s="109">
        <v>599.67112739999993</v>
      </c>
      <c r="E81" s="109">
        <v>599.67112739999993</v>
      </c>
      <c r="F81" s="107" t="s">
        <v>5</v>
      </c>
      <c r="G81" s="107" t="s">
        <v>26</v>
      </c>
      <c r="H81" s="109"/>
      <c r="I81" s="109"/>
      <c r="J81" s="109"/>
      <c r="K81" s="115"/>
    </row>
    <row r="82" spans="1:11" s="107" customFormat="1">
      <c r="A82" s="108" t="s">
        <v>37</v>
      </c>
      <c r="B82" s="109" t="s">
        <v>196</v>
      </c>
      <c r="C82" s="109">
        <v>0</v>
      </c>
      <c r="D82" s="109">
        <v>0</v>
      </c>
      <c r="E82" s="109">
        <v>0</v>
      </c>
      <c r="F82" s="107" t="s">
        <v>5</v>
      </c>
      <c r="G82" s="107" t="s">
        <v>26</v>
      </c>
      <c r="H82" s="109"/>
      <c r="I82" s="109"/>
      <c r="J82" s="109"/>
      <c r="K82" s="115"/>
    </row>
    <row r="83" spans="1:11" s="107" customFormat="1">
      <c r="A83" s="121" t="s">
        <v>147</v>
      </c>
      <c r="B83" s="109" t="s">
        <v>254</v>
      </c>
      <c r="C83" s="109">
        <v>-18.674879399999998</v>
      </c>
      <c r="D83" s="109">
        <v>179.48634089999999</v>
      </c>
      <c r="E83" s="109">
        <v>179.48634089999999</v>
      </c>
      <c r="F83" s="107" t="s">
        <v>5</v>
      </c>
      <c r="G83" s="107" t="s">
        <v>26</v>
      </c>
      <c r="H83" s="109"/>
      <c r="I83" s="109"/>
      <c r="J83" s="109"/>
      <c r="K83" s="115"/>
    </row>
    <row r="84" spans="1:11" s="107" customFormat="1">
      <c r="A84" s="121" t="s">
        <v>148</v>
      </c>
      <c r="B84" s="109" t="s">
        <v>254</v>
      </c>
      <c r="C84" s="109">
        <v>0</v>
      </c>
      <c r="D84" s="109">
        <v>-3.1124798999999999</v>
      </c>
      <c r="E84" s="109">
        <v>-3.1124798999999999</v>
      </c>
      <c r="F84" s="107" t="s">
        <v>5</v>
      </c>
      <c r="G84" s="107" t="s">
        <v>26</v>
      </c>
      <c r="H84" s="109"/>
      <c r="I84" s="109"/>
      <c r="J84" s="109"/>
      <c r="K84" s="115"/>
    </row>
    <row r="85" spans="1:11" s="107" customFormat="1">
      <c r="A85" s="108" t="s">
        <v>38</v>
      </c>
      <c r="B85" s="109" t="s">
        <v>196</v>
      </c>
      <c r="C85" s="109">
        <v>0</v>
      </c>
      <c r="D85" s="109">
        <v>0</v>
      </c>
      <c r="E85" s="109">
        <v>0</v>
      </c>
      <c r="F85" s="107" t="s">
        <v>5</v>
      </c>
      <c r="G85" s="107" t="s">
        <v>26</v>
      </c>
      <c r="H85" s="109"/>
      <c r="I85" s="109"/>
      <c r="J85" s="109"/>
      <c r="K85" s="115"/>
    </row>
    <row r="86" spans="1:11" s="107" customFormat="1">
      <c r="A86" s="108" t="s">
        <v>131</v>
      </c>
      <c r="B86" s="109" t="s">
        <v>254</v>
      </c>
      <c r="C86" s="109">
        <v>0</v>
      </c>
      <c r="D86" s="109">
        <v>0</v>
      </c>
      <c r="E86" s="109">
        <v>0</v>
      </c>
      <c r="F86" s="107" t="s">
        <v>5</v>
      </c>
      <c r="G86" s="107" t="s">
        <v>26</v>
      </c>
      <c r="H86" s="109"/>
      <c r="I86" s="109"/>
      <c r="J86" s="109"/>
      <c r="K86" s="115"/>
    </row>
    <row r="87" spans="1:11" s="107" customFormat="1">
      <c r="A87" s="108" t="s">
        <v>159</v>
      </c>
      <c r="B87" s="109" t="s">
        <v>254</v>
      </c>
      <c r="C87" s="109">
        <v>5482.1145971999995</v>
      </c>
      <c r="D87" s="109">
        <v>70662.631169699991</v>
      </c>
      <c r="E87" s="109">
        <v>70662.631169699991</v>
      </c>
      <c r="F87" s="107" t="s">
        <v>5</v>
      </c>
      <c r="G87" s="107" t="s">
        <v>26</v>
      </c>
      <c r="H87" s="109"/>
      <c r="I87" s="109"/>
      <c r="J87" s="109"/>
      <c r="K87" s="115"/>
    </row>
    <row r="88" spans="1:11" s="107" customFormat="1">
      <c r="A88" s="108" t="s">
        <v>174</v>
      </c>
      <c r="B88" s="109" t="s">
        <v>254</v>
      </c>
      <c r="C88" s="109">
        <v>3295.5037456</v>
      </c>
      <c r="D88" s="109">
        <v>11326.775926599999</v>
      </c>
      <c r="E88" s="109">
        <v>11326.775926599999</v>
      </c>
      <c r="F88" s="107" t="s">
        <v>3</v>
      </c>
      <c r="G88" s="107" t="s">
        <v>26</v>
      </c>
      <c r="H88" s="109"/>
      <c r="I88" s="109"/>
      <c r="J88" s="109"/>
      <c r="K88" s="115"/>
    </row>
    <row r="89" spans="1:11" s="107" customFormat="1">
      <c r="A89" s="107" t="s">
        <v>166</v>
      </c>
      <c r="B89" s="109" t="s">
        <v>254</v>
      </c>
      <c r="C89" s="109">
        <v>-173.07467459999998</v>
      </c>
      <c r="D89" s="109">
        <v>282.38499539999998</v>
      </c>
      <c r="E89" s="109">
        <v>282.38499539999998</v>
      </c>
      <c r="F89" s="107" t="s">
        <v>3</v>
      </c>
      <c r="G89" s="107" t="s">
        <v>26</v>
      </c>
      <c r="H89" s="109"/>
      <c r="I89" s="109"/>
      <c r="J89" s="109"/>
      <c r="K89" s="115"/>
    </row>
    <row r="90" spans="1:11" s="107" customFormat="1">
      <c r="A90" s="107" t="s">
        <v>22</v>
      </c>
      <c r="B90" s="109" t="s">
        <v>300</v>
      </c>
      <c r="C90" s="109">
        <v>17468.285040000002</v>
      </c>
      <c r="D90" s="109">
        <v>21772.850630000012</v>
      </c>
      <c r="E90" s="109">
        <v>21772.850630000012</v>
      </c>
      <c r="F90" s="107" t="s">
        <v>5</v>
      </c>
      <c r="G90" s="107" t="s">
        <v>24</v>
      </c>
      <c r="H90" s="109"/>
      <c r="I90" s="109"/>
      <c r="J90" s="109"/>
      <c r="K90" s="115"/>
    </row>
    <row r="91" spans="1:11" s="107" customFormat="1">
      <c r="A91" s="108" t="s">
        <v>43</v>
      </c>
      <c r="B91" s="109" t="s">
        <v>301</v>
      </c>
      <c r="C91" s="109">
        <v>-1178.0985599999967</v>
      </c>
      <c r="D91" s="109">
        <v>-1423.5695200000023</v>
      </c>
      <c r="E91" s="109">
        <v>-1423.5695200000023</v>
      </c>
      <c r="F91" s="107" t="s">
        <v>44</v>
      </c>
      <c r="G91" s="107" t="s">
        <v>24</v>
      </c>
      <c r="H91" s="109"/>
      <c r="I91" s="109"/>
      <c r="J91" s="109"/>
      <c r="K91" s="115"/>
    </row>
    <row r="92" spans="1:11" s="107" customFormat="1">
      <c r="A92" s="108" t="s">
        <v>45</v>
      </c>
      <c r="B92" s="109" t="s">
        <v>301</v>
      </c>
      <c r="C92" s="109">
        <v>8785.1610399999317</v>
      </c>
      <c r="D92" s="109">
        <v>7929.8560599999728</v>
      </c>
      <c r="E92" s="109">
        <v>7929.8560599999728</v>
      </c>
      <c r="F92" s="107" t="s">
        <v>44</v>
      </c>
      <c r="G92" s="107" t="s">
        <v>24</v>
      </c>
      <c r="H92" s="109"/>
      <c r="I92" s="109"/>
      <c r="J92" s="109"/>
      <c r="K92" s="115"/>
    </row>
    <row r="93" spans="1:11" s="107" customFormat="1">
      <c r="A93" s="108" t="s">
        <v>46</v>
      </c>
      <c r="B93" s="109" t="s">
        <v>302</v>
      </c>
      <c r="C93" s="109">
        <v>455.58558000001125</v>
      </c>
      <c r="D93" s="109">
        <v>329.55970000000065</v>
      </c>
      <c r="E93" s="109">
        <v>329.55970000000065</v>
      </c>
      <c r="F93" s="107" t="s">
        <v>44</v>
      </c>
      <c r="G93" s="107" t="s">
        <v>24</v>
      </c>
      <c r="H93" s="109"/>
      <c r="I93" s="109"/>
      <c r="J93" s="109"/>
      <c r="K93" s="115"/>
    </row>
    <row r="94" spans="1:11" s="107" customFormat="1">
      <c r="A94" s="108" t="s">
        <v>47</v>
      </c>
      <c r="B94" s="109" t="s">
        <v>300</v>
      </c>
      <c r="C94" s="109">
        <v>103.88005999999493</v>
      </c>
      <c r="D94" s="109">
        <v>1346.6115899999961</v>
      </c>
      <c r="E94" s="109">
        <v>1346.6115899999961</v>
      </c>
      <c r="F94" s="107" t="s">
        <v>44</v>
      </c>
      <c r="G94" s="107" t="s">
        <v>24</v>
      </c>
      <c r="H94" s="109"/>
      <c r="I94" s="109"/>
      <c r="J94" s="109"/>
      <c r="K94" s="115"/>
    </row>
    <row r="95" spans="1:11" s="107" customFormat="1">
      <c r="A95" s="122" t="s">
        <v>48</v>
      </c>
      <c r="B95" s="109" t="s">
        <v>303</v>
      </c>
      <c r="C95" s="109">
        <v>1447.6496099999938</v>
      </c>
      <c r="D95" s="109">
        <v>477.35870999999997</v>
      </c>
      <c r="E95" s="109">
        <v>477.35870999999997</v>
      </c>
      <c r="F95" s="107" t="s">
        <v>44</v>
      </c>
      <c r="G95" s="107" t="s">
        <v>24</v>
      </c>
      <c r="H95" s="109"/>
      <c r="I95" s="109"/>
      <c r="J95" s="109"/>
      <c r="K95" s="115"/>
    </row>
    <row r="96" spans="1:11" s="107" customFormat="1">
      <c r="A96" s="122" t="s">
        <v>49</v>
      </c>
      <c r="B96" s="109" t="s">
        <v>303</v>
      </c>
      <c r="C96" s="109">
        <v>5532.6434999999701</v>
      </c>
      <c r="D96" s="109">
        <v>1773.2363299999981</v>
      </c>
      <c r="E96" s="109">
        <v>1773.2363299999981</v>
      </c>
      <c r="F96" s="107" t="s">
        <v>44</v>
      </c>
      <c r="G96" s="107" t="s">
        <v>24</v>
      </c>
      <c r="H96" s="109"/>
      <c r="I96" s="109"/>
      <c r="J96" s="109"/>
      <c r="K96" s="115"/>
    </row>
    <row r="97" spans="1:11" s="107" customFormat="1">
      <c r="A97" s="122" t="s">
        <v>50</v>
      </c>
      <c r="B97" s="109" t="s">
        <v>303</v>
      </c>
      <c r="C97" s="109">
        <v>22.662190000000002</v>
      </c>
      <c r="D97" s="109">
        <v>9.902400000000009</v>
      </c>
      <c r="E97" s="109">
        <v>9.902400000000009</v>
      </c>
      <c r="F97" s="107" t="s">
        <v>44</v>
      </c>
      <c r="G97" s="107" t="s">
        <v>24</v>
      </c>
      <c r="H97" s="109"/>
      <c r="I97" s="109"/>
      <c r="J97" s="109"/>
      <c r="K97" s="115"/>
    </row>
    <row r="98" spans="1:11" s="107" customFormat="1">
      <c r="A98" s="122" t="s">
        <v>55</v>
      </c>
      <c r="B98" s="109" t="s">
        <v>196</v>
      </c>
      <c r="C98" s="109">
        <v>0</v>
      </c>
      <c r="D98" s="109">
        <v>0</v>
      </c>
      <c r="E98" s="109">
        <v>0</v>
      </c>
      <c r="F98" s="107" t="s">
        <v>98</v>
      </c>
      <c r="G98" s="107" t="s">
        <v>24</v>
      </c>
      <c r="H98" s="109"/>
      <c r="I98" s="109"/>
      <c r="J98" s="109"/>
      <c r="K98" s="115"/>
    </row>
    <row r="99" spans="1:11" s="107" customFormat="1">
      <c r="A99" s="122" t="s">
        <v>56</v>
      </c>
      <c r="B99" s="109" t="s">
        <v>283</v>
      </c>
      <c r="C99" s="109">
        <v>-182489.27020956861</v>
      </c>
      <c r="D99" s="109">
        <v>-232593.89170328664</v>
      </c>
      <c r="E99" s="109">
        <v>-232593.89170328664</v>
      </c>
      <c r="F99" s="107" t="s">
        <v>98</v>
      </c>
      <c r="G99" s="107" t="s">
        <v>24</v>
      </c>
      <c r="H99" s="109"/>
      <c r="I99" s="109"/>
      <c r="J99" s="109"/>
      <c r="K99" s="115"/>
    </row>
    <row r="100" spans="1:11" s="107" customFormat="1">
      <c r="A100" s="107" t="s">
        <v>155</v>
      </c>
      <c r="B100" s="109" t="s">
        <v>304</v>
      </c>
      <c r="C100" s="109">
        <v>186051.41</v>
      </c>
      <c r="D100" s="109">
        <v>220326.85200000001</v>
      </c>
      <c r="E100" s="109">
        <v>220326.85200000001</v>
      </c>
      <c r="F100" s="107" t="s">
        <v>100</v>
      </c>
      <c r="G100" s="107" t="s">
        <v>24</v>
      </c>
      <c r="H100" s="109"/>
      <c r="I100" s="109"/>
      <c r="J100" s="109"/>
      <c r="K100" s="115"/>
    </row>
    <row r="101" spans="1:11" s="107" customFormat="1">
      <c r="A101" s="107" t="s">
        <v>62</v>
      </c>
      <c r="B101" s="109" t="s">
        <v>304</v>
      </c>
      <c r="C101" s="109">
        <v>14728.338</v>
      </c>
      <c r="D101" s="109">
        <v>16389.363000000001</v>
      </c>
      <c r="E101" s="109">
        <v>16389.363000000001</v>
      </c>
      <c r="F101" s="107" t="s">
        <v>100</v>
      </c>
      <c r="G101" s="107" t="s">
        <v>24</v>
      </c>
      <c r="H101" s="109"/>
      <c r="I101" s="109"/>
      <c r="J101" s="109"/>
      <c r="K101" s="115"/>
    </row>
    <row r="102" spans="1:11" s="107" customFormat="1">
      <c r="A102" s="107" t="s">
        <v>251</v>
      </c>
      <c r="B102" s="109" t="s">
        <v>304</v>
      </c>
      <c r="C102" s="109">
        <v>117574.094</v>
      </c>
      <c r="D102" s="109">
        <v>56297.355000000003</v>
      </c>
      <c r="E102" s="109">
        <v>56297.355000000003</v>
      </c>
      <c r="F102" s="107" t="s">
        <v>100</v>
      </c>
      <c r="G102" s="107" t="s">
        <v>24</v>
      </c>
      <c r="H102" s="109"/>
      <c r="I102" s="109"/>
      <c r="J102" s="109"/>
      <c r="K102" s="115"/>
    </row>
    <row r="103" spans="1:11" s="107" customFormat="1">
      <c r="A103" s="107" t="s">
        <v>63</v>
      </c>
      <c r="B103" s="109" t="s">
        <v>304</v>
      </c>
      <c r="C103" s="109">
        <v>16279.999999999998</v>
      </c>
      <c r="D103" s="109">
        <v>16279.999999999998</v>
      </c>
      <c r="E103" s="109">
        <v>16279.999999999998</v>
      </c>
      <c r="F103" s="107" t="s">
        <v>100</v>
      </c>
      <c r="G103" s="107" t="s">
        <v>24</v>
      </c>
      <c r="H103" s="109"/>
      <c r="I103" s="109"/>
      <c r="J103" s="109"/>
      <c r="K103" s="115"/>
    </row>
    <row r="104" spans="1:11" s="107" customFormat="1">
      <c r="A104" s="107" t="s">
        <v>64</v>
      </c>
      <c r="B104" s="109" t="s">
        <v>304</v>
      </c>
      <c r="C104" s="109">
        <v>4783.058</v>
      </c>
      <c r="D104" s="109">
        <v>5102.9219999999996</v>
      </c>
      <c r="E104" s="109">
        <v>5102.9219999999996</v>
      </c>
      <c r="F104" s="107" t="s">
        <v>100</v>
      </c>
      <c r="G104" s="107" t="s">
        <v>24</v>
      </c>
      <c r="H104" s="109"/>
      <c r="I104" s="109"/>
      <c r="J104" s="109"/>
      <c r="K104" s="115"/>
    </row>
    <row r="105" spans="1:11" s="107" customFormat="1">
      <c r="A105" s="107" t="s">
        <v>65</v>
      </c>
      <c r="B105" s="109" t="s">
        <v>304</v>
      </c>
      <c r="C105" s="109">
        <v>20069.400000000001</v>
      </c>
      <c r="D105" s="109">
        <v>22022.400000000001</v>
      </c>
      <c r="E105" s="109">
        <v>22022.400000000001</v>
      </c>
      <c r="F105" s="107" t="s">
        <v>100</v>
      </c>
      <c r="G105" s="107" t="s">
        <v>24</v>
      </c>
      <c r="H105" s="109"/>
      <c r="I105" s="109"/>
      <c r="J105" s="109"/>
      <c r="K105" s="115"/>
    </row>
    <row r="106" spans="1:11" s="107" customFormat="1">
      <c r="A106" s="107" t="s">
        <v>66</v>
      </c>
      <c r="B106" s="109" t="s">
        <v>304</v>
      </c>
      <c r="C106" s="109">
        <v>0</v>
      </c>
      <c r="D106" s="109">
        <v>0</v>
      </c>
      <c r="E106" s="109">
        <v>0</v>
      </c>
      <c r="F106" s="107" t="s">
        <v>100</v>
      </c>
      <c r="G106" s="107" t="s">
        <v>24</v>
      </c>
      <c r="H106" s="109"/>
      <c r="I106" s="109"/>
      <c r="J106" s="109"/>
      <c r="K106" s="115"/>
    </row>
    <row r="107" spans="1:11" s="107" customFormat="1">
      <c r="A107" s="107" t="s">
        <v>67</v>
      </c>
      <c r="B107" s="109" t="s">
        <v>304</v>
      </c>
      <c r="C107" s="109">
        <v>35.700000000000003</v>
      </c>
      <c r="D107" s="109">
        <v>32</v>
      </c>
      <c r="E107" s="109">
        <v>32</v>
      </c>
      <c r="F107" s="107" t="s">
        <v>100</v>
      </c>
      <c r="G107" s="107" t="s">
        <v>24</v>
      </c>
      <c r="H107" s="109"/>
      <c r="I107" s="109"/>
      <c r="J107" s="109"/>
      <c r="K107" s="115"/>
    </row>
    <row r="108" spans="1:11" s="107" customFormat="1">
      <c r="A108" s="107" t="s">
        <v>141</v>
      </c>
      <c r="B108" s="109" t="s">
        <v>304</v>
      </c>
      <c r="C108" s="109">
        <v>0</v>
      </c>
      <c r="D108" s="109">
        <v>0</v>
      </c>
      <c r="E108" s="109">
        <v>0</v>
      </c>
      <c r="F108" s="107" t="s">
        <v>100</v>
      </c>
      <c r="G108" s="107" t="s">
        <v>24</v>
      </c>
      <c r="H108" s="109"/>
      <c r="I108" s="109"/>
      <c r="J108" s="109"/>
      <c r="K108" s="115"/>
    </row>
    <row r="109" spans="1:11" s="107" customFormat="1">
      <c r="A109" s="107" t="s">
        <v>142</v>
      </c>
      <c r="B109" s="109" t="s">
        <v>304</v>
      </c>
      <c r="C109" s="109">
        <v>0</v>
      </c>
      <c r="D109" s="109">
        <v>0</v>
      </c>
      <c r="E109" s="109">
        <v>0</v>
      </c>
      <c r="F109" s="107" t="s">
        <v>100</v>
      </c>
      <c r="G109" s="107" t="s">
        <v>24</v>
      </c>
      <c r="H109" s="109"/>
      <c r="I109" s="109"/>
      <c r="J109" s="109"/>
      <c r="K109" s="115"/>
    </row>
    <row r="110" spans="1:11" s="107" customFormat="1">
      <c r="A110" s="107" t="s">
        <v>157</v>
      </c>
      <c r="B110" s="109" t="s">
        <v>304</v>
      </c>
      <c r="C110" s="109">
        <v>18884.133900000001</v>
      </c>
      <c r="D110" s="109">
        <v>0</v>
      </c>
      <c r="E110" s="109">
        <v>0</v>
      </c>
      <c r="F110" s="107" t="s">
        <v>100</v>
      </c>
      <c r="G110" s="107" t="s">
        <v>24</v>
      </c>
      <c r="H110" s="109"/>
      <c r="I110" s="109"/>
      <c r="J110" s="109"/>
      <c r="K110" s="115"/>
    </row>
    <row r="111" spans="1:11" s="107" customFormat="1">
      <c r="A111" s="107" t="s">
        <v>163</v>
      </c>
      <c r="B111" s="109" t="s">
        <v>304</v>
      </c>
      <c r="C111" s="109">
        <v>0</v>
      </c>
      <c r="D111" s="109">
        <v>0</v>
      </c>
      <c r="E111" s="109">
        <v>0</v>
      </c>
      <c r="F111" s="107" t="s">
        <v>100</v>
      </c>
      <c r="G111" s="107" t="s">
        <v>24</v>
      </c>
      <c r="H111" s="109"/>
      <c r="I111" s="109"/>
      <c r="J111" s="109"/>
      <c r="K111" s="115"/>
    </row>
    <row r="112" spans="1:11" s="107" customFormat="1">
      <c r="A112" s="107" t="s">
        <v>164</v>
      </c>
      <c r="B112" s="109" t="s">
        <v>304</v>
      </c>
      <c r="C112" s="109">
        <v>3200</v>
      </c>
      <c r="D112" s="109">
        <v>0</v>
      </c>
      <c r="E112" s="109">
        <v>0</v>
      </c>
      <c r="F112" s="107" t="s">
        <v>100</v>
      </c>
      <c r="G112" s="107" t="s">
        <v>24</v>
      </c>
      <c r="H112" s="109"/>
      <c r="I112" s="109"/>
      <c r="J112" s="109"/>
      <c r="K112" s="115"/>
    </row>
    <row r="113" spans="1:11" s="107" customFormat="1">
      <c r="A113" s="107" t="s">
        <v>165</v>
      </c>
      <c r="B113" s="109" t="s">
        <v>304</v>
      </c>
      <c r="C113" s="109">
        <v>192</v>
      </c>
      <c r="D113" s="109">
        <v>503</v>
      </c>
      <c r="E113" s="109">
        <v>503</v>
      </c>
      <c r="F113" s="107" t="s">
        <v>100</v>
      </c>
      <c r="G113" s="107" t="s">
        <v>24</v>
      </c>
      <c r="H113" s="109"/>
      <c r="I113" s="109"/>
      <c r="J113" s="109"/>
      <c r="K113" s="115"/>
    </row>
    <row r="114" spans="1:11" s="107" customFormat="1">
      <c r="A114" s="107" t="s">
        <v>158</v>
      </c>
      <c r="B114" s="109" t="s">
        <v>304</v>
      </c>
      <c r="C114" s="109">
        <v>0</v>
      </c>
      <c r="D114" s="109">
        <v>0</v>
      </c>
      <c r="E114" s="109">
        <v>0</v>
      </c>
      <c r="F114" s="107" t="s">
        <v>100</v>
      </c>
      <c r="G114" s="107" t="s">
        <v>24</v>
      </c>
      <c r="H114" s="109"/>
      <c r="I114" s="109"/>
      <c r="J114" s="109"/>
      <c r="K114" s="115"/>
    </row>
    <row r="115" spans="1:11" s="107" customFormat="1">
      <c r="A115" s="107" t="s">
        <v>193</v>
      </c>
      <c r="B115" s="109" t="s">
        <v>257</v>
      </c>
      <c r="C115" s="109">
        <v>300</v>
      </c>
      <c r="D115" s="109">
        <v>0</v>
      </c>
      <c r="E115" s="109">
        <v>0</v>
      </c>
      <c r="F115" s="107" t="s">
        <v>100</v>
      </c>
      <c r="G115" s="107" t="s">
        <v>26</v>
      </c>
      <c r="H115" s="109"/>
      <c r="I115" s="109"/>
      <c r="J115" s="109"/>
      <c r="K115" s="115"/>
    </row>
    <row r="116" spans="1:11" s="107" customFormat="1">
      <c r="A116" s="107" t="s">
        <v>143</v>
      </c>
      <c r="B116" s="109" t="s">
        <v>304</v>
      </c>
      <c r="C116" s="109">
        <v>0</v>
      </c>
      <c r="D116" s="109">
        <v>0</v>
      </c>
      <c r="E116" s="109">
        <v>0</v>
      </c>
      <c r="F116" s="107" t="s">
        <v>100</v>
      </c>
      <c r="G116" s="107" t="s">
        <v>24</v>
      </c>
      <c r="H116" s="109"/>
      <c r="I116" s="109"/>
      <c r="J116" s="109"/>
      <c r="K116" s="115"/>
    </row>
    <row r="117" spans="1:11">
      <c r="A117" t="s">
        <v>317</v>
      </c>
      <c r="B117" s="109" t="s">
        <v>280</v>
      </c>
      <c r="C117" s="133"/>
      <c r="D117" s="133"/>
      <c r="E117" s="133"/>
      <c r="F117" t="s">
        <v>100</v>
      </c>
      <c r="G117" t="s">
        <v>24</v>
      </c>
      <c r="H117" s="2"/>
      <c r="I117" s="2"/>
      <c r="J117" s="2"/>
      <c r="K117" s="55"/>
    </row>
    <row r="118" spans="1:11">
      <c r="A118" t="s">
        <v>68</v>
      </c>
      <c r="B118" s="2" t="s">
        <v>257</v>
      </c>
      <c r="C118" s="2">
        <v>79000</v>
      </c>
      <c r="D118" s="2">
        <v>39000</v>
      </c>
      <c r="E118" s="2">
        <v>39000</v>
      </c>
      <c r="F118" t="s">
        <v>100</v>
      </c>
      <c r="G118" t="s">
        <v>26</v>
      </c>
      <c r="H118" s="2"/>
      <c r="I118" s="2"/>
      <c r="J118" s="2"/>
      <c r="K118" s="55"/>
    </row>
    <row r="119" spans="1:11">
      <c r="A119" t="s">
        <v>69</v>
      </c>
      <c r="B119" s="2" t="s">
        <v>257</v>
      </c>
      <c r="C119" s="2">
        <v>0</v>
      </c>
      <c r="D119" s="2">
        <v>-8500</v>
      </c>
      <c r="E119" s="2">
        <v>-8500</v>
      </c>
      <c r="F119" t="s">
        <v>100</v>
      </c>
      <c r="G119" t="s">
        <v>26</v>
      </c>
      <c r="H119" s="2"/>
      <c r="I119" s="2"/>
      <c r="J119" s="2"/>
      <c r="K119" s="55"/>
    </row>
    <row r="120" spans="1:11">
      <c r="A120" t="s">
        <v>70</v>
      </c>
      <c r="B120" s="2" t="s">
        <v>257</v>
      </c>
      <c r="C120" s="2">
        <v>0</v>
      </c>
      <c r="D120" s="2">
        <v>-31000</v>
      </c>
      <c r="E120" s="2">
        <v>-31000</v>
      </c>
      <c r="F120" t="s">
        <v>100</v>
      </c>
      <c r="G120" t="s">
        <v>26</v>
      </c>
      <c r="H120" s="2"/>
      <c r="I120" s="2"/>
      <c r="J120" s="2"/>
      <c r="K120" s="55"/>
    </row>
    <row r="121" spans="1:11">
      <c r="A121" t="s">
        <v>71</v>
      </c>
      <c r="B121" s="2" t="s">
        <v>257</v>
      </c>
      <c r="C121" s="2">
        <v>0</v>
      </c>
      <c r="D121" s="2">
        <v>0</v>
      </c>
      <c r="E121" s="2">
        <v>0</v>
      </c>
      <c r="F121" t="s">
        <v>100</v>
      </c>
      <c r="G121" t="s">
        <v>26</v>
      </c>
      <c r="H121" s="2"/>
      <c r="I121" s="2"/>
      <c r="J121" s="2"/>
      <c r="K121" s="55"/>
    </row>
    <row r="122" spans="1:11">
      <c r="A122" t="s">
        <v>72</v>
      </c>
      <c r="B122" s="2" t="s">
        <v>257</v>
      </c>
      <c r="C122" s="2">
        <v>0</v>
      </c>
      <c r="D122" s="2">
        <v>0</v>
      </c>
      <c r="E122" s="2">
        <v>0</v>
      </c>
      <c r="F122" t="s">
        <v>100</v>
      </c>
      <c r="G122" t="s">
        <v>26</v>
      </c>
      <c r="H122" s="2"/>
      <c r="I122" s="2"/>
      <c r="J122" s="2"/>
      <c r="K122" s="55"/>
    </row>
    <row r="123" spans="1:11">
      <c r="A123" t="s">
        <v>73</v>
      </c>
      <c r="B123" s="2" t="s">
        <v>257</v>
      </c>
      <c r="C123" s="2">
        <v>1000</v>
      </c>
      <c r="D123" s="2">
        <v>0</v>
      </c>
      <c r="E123" s="2">
        <v>0</v>
      </c>
      <c r="F123" t="s">
        <v>100</v>
      </c>
      <c r="G123" t="s">
        <v>26</v>
      </c>
      <c r="H123" s="2"/>
      <c r="I123" s="2"/>
      <c r="J123" s="2"/>
      <c r="K123" s="55"/>
    </row>
    <row r="124" spans="1:11">
      <c r="A124" t="s">
        <v>74</v>
      </c>
      <c r="B124" s="2" t="s">
        <v>257</v>
      </c>
      <c r="C124" s="2">
        <v>0</v>
      </c>
      <c r="D124" s="2">
        <v>0</v>
      </c>
      <c r="E124" s="2">
        <v>0</v>
      </c>
      <c r="F124" t="s">
        <v>100</v>
      </c>
      <c r="G124" t="s">
        <v>26</v>
      </c>
      <c r="H124" s="2"/>
      <c r="I124" s="2"/>
      <c r="J124" s="2"/>
      <c r="K124" s="55"/>
    </row>
    <row r="125" spans="1:11">
      <c r="A125" t="s">
        <v>75</v>
      </c>
      <c r="B125" s="2" t="s">
        <v>257</v>
      </c>
      <c r="C125" s="2">
        <v>0</v>
      </c>
      <c r="D125" s="2">
        <v>0</v>
      </c>
      <c r="E125" s="2">
        <v>0</v>
      </c>
      <c r="F125" t="s">
        <v>100</v>
      </c>
      <c r="G125" t="s">
        <v>26</v>
      </c>
      <c r="H125" s="2"/>
      <c r="I125" s="2"/>
      <c r="J125" s="2"/>
      <c r="K125" s="55"/>
    </row>
    <row r="126" spans="1:11">
      <c r="A126" t="s">
        <v>76</v>
      </c>
      <c r="B126" s="2" t="s">
        <v>305</v>
      </c>
      <c r="C126" s="2">
        <v>0</v>
      </c>
      <c r="D126" s="2">
        <v>-9942.5857699999997</v>
      </c>
      <c r="E126" s="2">
        <v>-9942.5857699999997</v>
      </c>
      <c r="F126" t="s">
        <v>100</v>
      </c>
      <c r="G126" t="s">
        <v>26</v>
      </c>
      <c r="H126" s="2"/>
      <c r="I126" s="2"/>
      <c r="J126" s="2"/>
      <c r="K126" s="55"/>
    </row>
    <row r="127" spans="1:11">
      <c r="A127" t="s">
        <v>77</v>
      </c>
      <c r="B127" s="2" t="s">
        <v>257</v>
      </c>
      <c r="C127" s="2">
        <v>11</v>
      </c>
      <c r="D127" s="2">
        <v>31</v>
      </c>
      <c r="E127" s="2">
        <v>31</v>
      </c>
      <c r="F127" t="s">
        <v>100</v>
      </c>
      <c r="G127" t="s">
        <v>26</v>
      </c>
      <c r="H127" s="2"/>
      <c r="I127" s="2"/>
      <c r="J127" s="2"/>
      <c r="K127" s="55"/>
    </row>
    <row r="128" spans="1:11">
      <c r="A128" s="49" t="s">
        <v>144</v>
      </c>
      <c r="B128" s="2" t="s">
        <v>257</v>
      </c>
      <c r="C128" s="2">
        <v>0</v>
      </c>
      <c r="D128" s="2">
        <v>-411.07335</v>
      </c>
      <c r="E128" s="2">
        <v>-411.07335</v>
      </c>
      <c r="F128" t="s">
        <v>100</v>
      </c>
      <c r="G128" t="s">
        <v>26</v>
      </c>
      <c r="H128" s="2"/>
      <c r="I128" s="2"/>
      <c r="J128" s="2"/>
      <c r="K128" s="55"/>
    </row>
    <row r="129" spans="1:11">
      <c r="A129" s="49" t="s">
        <v>145</v>
      </c>
      <c r="B129" s="2" t="s">
        <v>257</v>
      </c>
      <c r="C129" s="2">
        <v>-985.40700000000004</v>
      </c>
      <c r="D129" s="2">
        <v>0</v>
      </c>
      <c r="E129" s="2">
        <v>0</v>
      </c>
      <c r="F129" t="s">
        <v>100</v>
      </c>
      <c r="G129" t="s">
        <v>26</v>
      </c>
      <c r="H129" s="2"/>
      <c r="I129" s="2"/>
      <c r="J129" s="2"/>
      <c r="K129" s="55"/>
    </row>
    <row r="130" spans="1:11">
      <c r="A130" s="49" t="s">
        <v>146</v>
      </c>
      <c r="B130" s="2" t="s">
        <v>257</v>
      </c>
      <c r="C130" s="2">
        <v>0</v>
      </c>
      <c r="D130" s="2">
        <v>0</v>
      </c>
      <c r="E130" s="2">
        <v>0</v>
      </c>
      <c r="F130" t="s">
        <v>100</v>
      </c>
      <c r="G130" t="s">
        <v>26</v>
      </c>
      <c r="H130" s="2"/>
      <c r="I130" s="2"/>
      <c r="J130" s="2"/>
      <c r="K130" s="55"/>
    </row>
    <row r="131" spans="1:11">
      <c r="A131" s="49" t="s">
        <v>169</v>
      </c>
      <c r="B131" s="2" t="s">
        <v>257</v>
      </c>
      <c r="C131" s="2">
        <v>6700</v>
      </c>
      <c r="D131" s="2">
        <v>8100</v>
      </c>
      <c r="E131" s="2">
        <v>8100</v>
      </c>
      <c r="F131" s="107" t="s">
        <v>100</v>
      </c>
      <c r="G131" s="107" t="s">
        <v>26</v>
      </c>
      <c r="H131" s="2"/>
      <c r="I131" s="2"/>
      <c r="J131" s="2"/>
      <c r="K131" s="55"/>
    </row>
    <row r="132" spans="1:11">
      <c r="A132" s="49" t="s">
        <v>170</v>
      </c>
      <c r="B132" s="2" t="s">
        <v>257</v>
      </c>
      <c r="C132" s="2">
        <v>600</v>
      </c>
      <c r="D132" s="2">
        <v>-300</v>
      </c>
      <c r="E132" s="2">
        <v>-300</v>
      </c>
      <c r="F132" s="107" t="s">
        <v>100</v>
      </c>
      <c r="G132" s="107" t="s">
        <v>26</v>
      </c>
      <c r="H132" s="2"/>
      <c r="I132" s="2"/>
      <c r="J132" s="2"/>
      <c r="K132" s="55"/>
    </row>
    <row r="133" spans="1:11">
      <c r="A133" s="49" t="s">
        <v>171</v>
      </c>
      <c r="B133" s="2" t="s">
        <v>257</v>
      </c>
      <c r="C133" s="2">
        <v>0</v>
      </c>
      <c r="D133" s="2">
        <v>2900</v>
      </c>
      <c r="E133" s="2">
        <v>2900</v>
      </c>
      <c r="F133" s="107" t="s">
        <v>100</v>
      </c>
      <c r="G133" s="107" t="s">
        <v>26</v>
      </c>
      <c r="H133" s="2"/>
      <c r="I133" s="2"/>
      <c r="J133" s="2"/>
      <c r="K133" s="55"/>
    </row>
    <row r="134" spans="1:11">
      <c r="A134" s="49" t="s">
        <v>172</v>
      </c>
      <c r="B134" s="2" t="s">
        <v>257</v>
      </c>
      <c r="C134" s="2">
        <v>140</v>
      </c>
      <c r="D134" s="2">
        <v>430</v>
      </c>
      <c r="E134" s="2">
        <v>430</v>
      </c>
      <c r="F134" s="107" t="s">
        <v>100</v>
      </c>
      <c r="G134" s="107" t="s">
        <v>26</v>
      </c>
      <c r="H134" s="2"/>
      <c r="I134" s="2"/>
      <c r="J134" s="2"/>
      <c r="K134" s="55"/>
    </row>
    <row r="135" spans="1:11">
      <c r="A135" t="s">
        <v>128</v>
      </c>
      <c r="B135" s="2" t="s">
        <v>257</v>
      </c>
      <c r="C135" s="2">
        <v>18725.337</v>
      </c>
      <c r="D135" s="2">
        <v>-37450.673999999999</v>
      </c>
      <c r="E135" s="2">
        <v>-37450.673999999999</v>
      </c>
      <c r="F135" s="107" t="s">
        <v>100</v>
      </c>
      <c r="G135" s="107" t="s">
        <v>26</v>
      </c>
      <c r="H135" s="2"/>
      <c r="I135" s="2"/>
      <c r="J135" s="2"/>
      <c r="K135" s="55"/>
    </row>
    <row r="136" spans="1:11">
      <c r="A136" t="s">
        <v>78</v>
      </c>
      <c r="B136" s="2" t="s">
        <v>258</v>
      </c>
      <c r="C136" s="2">
        <v>1000</v>
      </c>
      <c r="D136" s="2">
        <v>9000</v>
      </c>
      <c r="E136" s="2">
        <v>9000</v>
      </c>
      <c r="F136" s="107" t="s">
        <v>79</v>
      </c>
      <c r="G136" s="107" t="s">
        <v>26</v>
      </c>
      <c r="H136" s="2"/>
      <c r="I136" s="2"/>
      <c r="J136" s="2"/>
      <c r="K136" s="55"/>
    </row>
    <row r="137" spans="1:11">
      <c r="A137" t="s">
        <v>192</v>
      </c>
      <c r="B137" s="2" t="s">
        <v>254</v>
      </c>
      <c r="C137" s="2">
        <v>67.437064499999991</v>
      </c>
      <c r="D137" s="2">
        <v>376.61006789999999</v>
      </c>
      <c r="E137" s="2">
        <v>376.61006789999999</v>
      </c>
      <c r="F137" s="107" t="s">
        <v>5</v>
      </c>
      <c r="G137" s="107" t="s">
        <v>26</v>
      </c>
      <c r="H137" s="2"/>
      <c r="I137" s="2"/>
      <c r="J137" s="2"/>
      <c r="K137" s="55"/>
    </row>
    <row r="138" spans="1:11">
      <c r="A138" t="s">
        <v>189</v>
      </c>
      <c r="B138" s="2" t="s">
        <v>306</v>
      </c>
      <c r="C138" s="2">
        <v>336</v>
      </c>
      <c r="D138" s="2">
        <v>379.5</v>
      </c>
      <c r="E138" s="2">
        <v>379.5</v>
      </c>
      <c r="F138" s="107" t="s">
        <v>100</v>
      </c>
      <c r="G138" s="107" t="s">
        <v>24</v>
      </c>
      <c r="H138" s="2"/>
      <c r="I138" s="2"/>
      <c r="J138" s="2"/>
      <c r="K138" s="55"/>
    </row>
    <row r="139" spans="1:11">
      <c r="A139" t="s">
        <v>190</v>
      </c>
      <c r="B139" s="2" t="s">
        <v>306</v>
      </c>
      <c r="C139" s="2">
        <v>295.5</v>
      </c>
      <c r="D139" s="2">
        <v>325.5</v>
      </c>
      <c r="E139" s="2">
        <v>325.5</v>
      </c>
      <c r="F139" s="107" t="s">
        <v>100</v>
      </c>
      <c r="G139" s="107" t="s">
        <v>24</v>
      </c>
      <c r="H139" s="2"/>
      <c r="I139" s="2"/>
      <c r="J139" s="2"/>
      <c r="K139" s="55"/>
    </row>
    <row r="140" spans="1:11">
      <c r="A140" t="s">
        <v>232</v>
      </c>
      <c r="B140" s="2" t="s">
        <v>257</v>
      </c>
      <c r="C140" s="2">
        <v>0</v>
      </c>
      <c r="D140" s="2">
        <v>400</v>
      </c>
      <c r="E140" s="2">
        <v>400</v>
      </c>
      <c r="F140" s="107" t="s">
        <v>100</v>
      </c>
      <c r="G140" s="107" t="s">
        <v>26</v>
      </c>
      <c r="H140" s="2"/>
      <c r="I140" s="2"/>
      <c r="J140" s="2"/>
      <c r="K140" s="55"/>
    </row>
    <row r="141" spans="1:11">
      <c r="A141" t="s">
        <v>233</v>
      </c>
      <c r="B141" s="2" t="s">
        <v>257</v>
      </c>
      <c r="C141" s="2">
        <v>0</v>
      </c>
      <c r="D141" s="2">
        <v>300</v>
      </c>
      <c r="E141" s="2">
        <v>300</v>
      </c>
      <c r="F141" s="107" t="s">
        <v>100</v>
      </c>
      <c r="G141" s="107" t="s">
        <v>26</v>
      </c>
      <c r="H141" s="2"/>
      <c r="I141" s="2"/>
      <c r="J141" s="2"/>
      <c r="K141" s="55"/>
    </row>
    <row r="142" spans="1:11">
      <c r="A142" t="s">
        <v>234</v>
      </c>
      <c r="B142" s="2" t="s">
        <v>257</v>
      </c>
      <c r="C142" s="2">
        <v>0</v>
      </c>
      <c r="D142" s="2">
        <v>0</v>
      </c>
      <c r="E142" s="2">
        <v>0</v>
      </c>
      <c r="F142" s="107" t="s">
        <v>100</v>
      </c>
      <c r="G142" s="107" t="s">
        <v>26</v>
      </c>
      <c r="H142" s="2"/>
      <c r="I142" s="2"/>
      <c r="J142" s="2"/>
      <c r="K142" s="55"/>
    </row>
    <row r="143" spans="1:11">
      <c r="A143" t="s">
        <v>237</v>
      </c>
      <c r="B143" s="2" t="s">
        <v>254</v>
      </c>
      <c r="C143" s="2">
        <v>0</v>
      </c>
      <c r="D143" s="2">
        <v>248.998392</v>
      </c>
      <c r="E143" s="2">
        <v>248.998392</v>
      </c>
      <c r="F143" s="107" t="s">
        <v>100</v>
      </c>
      <c r="G143" s="107" t="s">
        <v>26</v>
      </c>
      <c r="H143" s="2"/>
      <c r="I143" s="2"/>
      <c r="J143" s="2"/>
      <c r="K143" s="55"/>
    </row>
    <row r="144" spans="1:11">
      <c r="A144" t="s">
        <v>238</v>
      </c>
      <c r="B144" s="2" t="s">
        <v>254</v>
      </c>
      <c r="C144" s="2">
        <v>0</v>
      </c>
      <c r="D144" s="2">
        <v>7.2624531000000001</v>
      </c>
      <c r="E144" s="2">
        <v>7.2624531000000001</v>
      </c>
      <c r="F144" s="107" t="s">
        <v>100</v>
      </c>
      <c r="G144" s="107" t="s">
        <v>26</v>
      </c>
      <c r="H144" s="2"/>
      <c r="I144" s="2"/>
      <c r="J144" s="2"/>
      <c r="K144" s="55"/>
    </row>
    <row r="145" spans="1:11">
      <c r="A145" t="s">
        <v>239</v>
      </c>
      <c r="B145" s="2" t="s">
        <v>254</v>
      </c>
      <c r="C145" s="2">
        <v>0</v>
      </c>
      <c r="D145" s="2">
        <v>43.574718599999997</v>
      </c>
      <c r="E145" s="2">
        <v>43.574718599999997</v>
      </c>
      <c r="F145" s="107" t="s">
        <v>100</v>
      </c>
      <c r="G145" s="107" t="s">
        <v>26</v>
      </c>
      <c r="H145" s="2"/>
      <c r="I145" s="2"/>
      <c r="J145" s="2"/>
      <c r="K145" s="55"/>
    </row>
    <row r="146" spans="1:11">
      <c r="B146" s="5"/>
      <c r="C146" s="5"/>
      <c r="D146" s="5"/>
      <c r="E146" s="5"/>
      <c r="F146" s="107"/>
      <c r="G146" s="107"/>
      <c r="H146" s="2"/>
      <c r="I146" s="5"/>
      <c r="J146" s="2"/>
      <c r="K146" s="55"/>
    </row>
    <row r="147" spans="1:11">
      <c r="A147" s="3"/>
      <c r="B147" s="5"/>
      <c r="C147" s="5"/>
      <c r="D147" s="5"/>
      <c r="E147" s="5"/>
      <c r="F147" s="107"/>
      <c r="G147" s="107"/>
      <c r="H147" s="2"/>
      <c r="I147" s="5"/>
      <c r="J147" s="2"/>
      <c r="K147" s="55"/>
    </row>
    <row r="148" spans="1:11">
      <c r="A148" s="3"/>
      <c r="B148" s="5"/>
      <c r="C148" s="5"/>
      <c r="D148" s="5"/>
      <c r="E148" s="5"/>
      <c r="F148" s="107"/>
      <c r="G148" s="107"/>
      <c r="H148" s="2"/>
      <c r="I148" s="5"/>
      <c r="J148" s="2"/>
      <c r="K148" s="55"/>
    </row>
    <row r="149" spans="1:11">
      <c r="A149" s="8" t="s">
        <v>8</v>
      </c>
      <c r="B149" s="10"/>
      <c r="C149" s="10">
        <f t="shared" ref="C149:E149" si="1">SUM(C62:C148)</f>
        <v>539385.07509551116</v>
      </c>
      <c r="D149" s="10">
        <f t="shared" si="1"/>
        <v>394317.98355566274</v>
      </c>
      <c r="E149" s="10">
        <f t="shared" si="1"/>
        <v>394700.8783472536</v>
      </c>
      <c r="F149" s="107"/>
      <c r="G149" s="107"/>
      <c r="H149" s="2"/>
      <c r="I149" s="10"/>
      <c r="J149" s="2"/>
      <c r="K149" s="55"/>
    </row>
    <row r="150" spans="1:11">
      <c r="B150" s="5"/>
      <c r="C150" s="5"/>
      <c r="D150" s="5"/>
      <c r="E150" s="5"/>
      <c r="F150" s="107"/>
      <c r="G150" s="107"/>
      <c r="H150" s="2"/>
      <c r="I150" s="5"/>
      <c r="J150" s="2"/>
      <c r="K150" s="55"/>
    </row>
    <row r="151" spans="1:11">
      <c r="A151" s="8" t="s">
        <v>9</v>
      </c>
      <c r="F151" s="107"/>
      <c r="G151" s="107"/>
      <c r="H151" s="2"/>
      <c r="J151" s="2"/>
      <c r="K151" s="55"/>
    </row>
    <row r="152" spans="1:11">
      <c r="A152" t="s">
        <v>84</v>
      </c>
      <c r="B152" s="5" t="s">
        <v>307</v>
      </c>
      <c r="C152" s="5">
        <v>1193257.0559192772</v>
      </c>
      <c r="D152" s="5">
        <v>1015801.8622927812</v>
      </c>
      <c r="E152" s="5">
        <v>1015801.8622927812</v>
      </c>
      <c r="F152" s="107" t="s">
        <v>10</v>
      </c>
      <c r="G152" s="107" t="s">
        <v>24</v>
      </c>
      <c r="H152" s="2"/>
      <c r="I152" s="5"/>
      <c r="J152" s="2"/>
      <c r="K152" s="55"/>
    </row>
    <row r="153" spans="1:11">
      <c r="A153" t="s">
        <v>85</v>
      </c>
      <c r="B153" s="2" t="s">
        <v>308</v>
      </c>
      <c r="C153" s="2">
        <v>-290681.11501687701</v>
      </c>
      <c r="D153" s="2">
        <v>-281192.87689030415</v>
      </c>
      <c r="E153" s="2">
        <v>-281192.87689030415</v>
      </c>
      <c r="F153" s="107" t="s">
        <v>10</v>
      </c>
      <c r="G153" s="107" t="s">
        <v>26</v>
      </c>
      <c r="H153" s="2"/>
      <c r="I153" s="2"/>
      <c r="J153" s="2"/>
      <c r="K153" s="55"/>
    </row>
    <row r="154" spans="1:11">
      <c r="A154" t="s">
        <v>86</v>
      </c>
      <c r="B154" s="2" t="s">
        <v>309</v>
      </c>
      <c r="C154" s="2">
        <v>-42946.287503795225</v>
      </c>
      <c r="D154" s="2">
        <v>-49504.512347211225</v>
      </c>
      <c r="E154" s="2">
        <v>-49504.512347211225</v>
      </c>
      <c r="F154" s="107" t="s">
        <v>10</v>
      </c>
      <c r="G154" s="107" t="s">
        <v>26</v>
      </c>
      <c r="H154" s="2"/>
      <c r="I154" s="2"/>
      <c r="J154" s="2"/>
      <c r="K154" s="55"/>
    </row>
    <row r="155" spans="1:11">
      <c r="A155" t="s">
        <v>87</v>
      </c>
      <c r="B155" s="2" t="s">
        <v>310</v>
      </c>
      <c r="C155" s="2">
        <v>557.06449752135018</v>
      </c>
      <c r="D155" s="2">
        <v>141.01499621368913</v>
      </c>
      <c r="E155" s="2">
        <v>141.01499621368913</v>
      </c>
      <c r="F155" s="107" t="s">
        <v>88</v>
      </c>
      <c r="G155" s="107" t="s">
        <v>26</v>
      </c>
      <c r="H155" s="2"/>
      <c r="I155" s="2"/>
      <c r="J155" s="2"/>
      <c r="K155" s="55"/>
    </row>
    <row r="156" spans="1:11">
      <c r="C156" s="2"/>
      <c r="D156" s="2"/>
      <c r="E156" s="2"/>
      <c r="F156" s="107"/>
      <c r="G156" s="107"/>
      <c r="H156" s="2"/>
      <c r="I156" s="2"/>
    </row>
    <row r="157" spans="1:11">
      <c r="C157" s="5"/>
      <c r="D157" s="5"/>
      <c r="E157" s="5"/>
      <c r="F157" s="107"/>
      <c r="G157" s="107"/>
      <c r="H157" s="2"/>
      <c r="I157" s="5"/>
    </row>
    <row r="158" spans="1:11">
      <c r="A158" s="8" t="s">
        <v>11</v>
      </c>
      <c r="C158" s="10">
        <f>SUM(C152:C157)</f>
        <v>860186.71789612644</v>
      </c>
      <c r="D158" s="10">
        <f>SUM(D152:D157)</f>
        <v>685245.48805147957</v>
      </c>
      <c r="E158" s="10">
        <f>SUM(E152:E157)</f>
        <v>685245.48805147957</v>
      </c>
      <c r="F158" s="107"/>
      <c r="G158" s="107"/>
      <c r="H158" s="2"/>
      <c r="I158" s="10"/>
    </row>
    <row r="159" spans="1:11">
      <c r="F159" s="107"/>
      <c r="G159" s="107"/>
      <c r="H159" s="2"/>
    </row>
    <row r="160" spans="1:11" ht="15" thickBot="1">
      <c r="A160" s="8" t="s">
        <v>12</v>
      </c>
      <c r="C160" s="42">
        <f t="shared" ref="C160:E160" si="2">C59+C149+C158</f>
        <v>4376473.9442439079</v>
      </c>
      <c r="D160" s="42">
        <f t="shared" si="2"/>
        <v>3899765.0996399405</v>
      </c>
      <c r="E160" s="42">
        <f t="shared" si="2"/>
        <v>4192794.6521918182</v>
      </c>
      <c r="F160" s="10"/>
      <c r="I160" s="10"/>
    </row>
    <row r="161" spans="1:9" ht="15" thickTop="1">
      <c r="C161" s="5"/>
      <c r="D161" s="5"/>
      <c r="E161" s="5"/>
      <c r="F161" s="14"/>
      <c r="I161" s="5"/>
    </row>
    <row r="162" spans="1:9">
      <c r="C162" s="15"/>
      <c r="D162" s="5"/>
      <c r="E162" s="5"/>
      <c r="I162" s="15"/>
    </row>
    <row r="163" spans="1:9">
      <c r="C163" s="5"/>
      <c r="D163" s="5"/>
      <c r="E163" s="5"/>
      <c r="I163" s="5"/>
    </row>
    <row r="164" spans="1:9">
      <c r="A164" t="s">
        <v>13</v>
      </c>
      <c r="C164" s="5"/>
      <c r="D164" s="5"/>
      <c r="E164" s="5"/>
      <c r="I164" s="5"/>
    </row>
    <row r="165" spans="1:9">
      <c r="A165" t="s">
        <v>314</v>
      </c>
      <c r="C165" s="3"/>
      <c r="D165" s="3"/>
      <c r="E165" s="3"/>
      <c r="I165" s="3"/>
    </row>
    <row r="166" spans="1:9">
      <c r="A166" t="s">
        <v>315</v>
      </c>
    </row>
  </sheetData>
  <autoFilter ref="A7:G155" xr:uid="{58C69D28-87E3-445F-89CF-C3F304F54B9A}"/>
  <sortState xmlns:xlrd2="http://schemas.microsoft.com/office/spreadsheetml/2017/richdata2" ref="A63:F149">
    <sortCondition ref="F62"/>
  </sortState>
  <dataValidations count="2">
    <dataValidation type="list" allowBlank="1" showInputMessage="1" showErrorMessage="1" sqref="A2" xr:uid="{F8220AF0-0476-4475-8A4A-4E62DB8EF76B}">
      <formula1>"Annual Period 2020,Annual Period 2021,Annual Period 2022,Annual Period 2023,Annual Period 2024"</formula1>
    </dataValidation>
    <dataValidation type="list" allowBlank="1" showInputMessage="1" showErrorMessage="1" sqref="A3" xr:uid="{17BCF09E-30A3-4D07-9277-64833BF578E4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paperSize="5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Z170"/>
  <sheetViews>
    <sheetView topLeftCell="A10" zoomScale="80" zoomScaleNormal="80" workbookViewId="0">
      <selection activeCell="G47" sqref="G47"/>
    </sheetView>
  </sheetViews>
  <sheetFormatPr defaultColWidth="8.88671875" defaultRowHeight="14.4"/>
  <cols>
    <col min="1" max="1" width="86.5546875" customWidth="1"/>
    <col min="2" max="2" width="18.77734375" customWidth="1"/>
    <col min="3" max="3" width="30" customWidth="1"/>
    <col min="4" max="4" width="14.88671875" bestFit="1" customWidth="1"/>
    <col min="5" max="5" width="23" bestFit="1" customWidth="1"/>
    <col min="6" max="6" width="13.109375" customWidth="1"/>
    <col min="7" max="7" width="15.88671875" bestFit="1" customWidth="1"/>
    <col min="8" max="8" width="15.44140625" bestFit="1" customWidth="1"/>
    <col min="9" max="9" width="14.44140625" bestFit="1" customWidth="1"/>
    <col min="10" max="10" width="14.44140625" customWidth="1"/>
    <col min="11" max="11" width="23.44140625" style="2" customWidth="1"/>
    <col min="12" max="12" width="18.33203125" style="2" customWidth="1"/>
    <col min="13" max="13" width="36.109375" bestFit="1" customWidth="1"/>
    <col min="14" max="14" width="15" bestFit="1" customWidth="1"/>
    <col min="15" max="16" width="13.88671875" bestFit="1" customWidth="1"/>
    <col min="17" max="17" width="11.44140625" bestFit="1" customWidth="1"/>
    <col min="18" max="18" width="12.109375" bestFit="1" customWidth="1"/>
    <col min="19" max="19" width="14.44140625" bestFit="1" customWidth="1"/>
    <col min="20" max="20" width="12.109375" bestFit="1" customWidth="1"/>
    <col min="21" max="21" width="18.88671875" bestFit="1" customWidth="1"/>
    <col min="22" max="22" width="14.88671875" customWidth="1"/>
    <col min="23" max="24" width="13.88671875" customWidth="1"/>
    <col min="25" max="25" width="31.88671875" customWidth="1"/>
    <col min="26" max="26" width="11.5546875" bestFit="1" customWidth="1"/>
    <col min="27" max="28" width="9.109375" customWidth="1"/>
  </cols>
  <sheetData>
    <row r="1" spans="1:25" s="107" customFormat="1" ht="21">
      <c r="A1" s="135" t="s">
        <v>311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5" ht="21">
      <c r="A2" s="132" t="s">
        <v>246</v>
      </c>
      <c r="B2" s="7"/>
    </row>
    <row r="3" spans="1:25" ht="21">
      <c r="A3" s="132" t="s">
        <v>267</v>
      </c>
      <c r="B3" s="7"/>
    </row>
    <row r="4" spans="1:25" ht="21">
      <c r="A4" s="132" t="s">
        <v>312</v>
      </c>
      <c r="B4" s="7"/>
    </row>
    <row r="5" spans="1:25">
      <c r="A5" s="8"/>
      <c r="B5" s="10"/>
    </row>
    <row r="6" spans="1:25">
      <c r="A6" s="8" t="s">
        <v>89</v>
      </c>
      <c r="B6" s="11">
        <f>'Authorized Rev Req'!E5</f>
        <v>45352</v>
      </c>
    </row>
    <row r="7" spans="1:25" ht="32.25" customHeight="1">
      <c r="A7" s="104" t="s">
        <v>90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  <c r="N7" s="99" t="s">
        <v>124</v>
      </c>
      <c r="O7" s="99"/>
      <c r="P7" s="99"/>
      <c r="Q7" s="99"/>
      <c r="R7" s="99"/>
      <c r="S7" s="99"/>
    </row>
    <row r="8" spans="1:25" ht="72" customHeight="1">
      <c r="A8" s="88" t="s">
        <v>0</v>
      </c>
      <c r="B8" s="38" t="s">
        <v>91</v>
      </c>
      <c r="C8" s="39" t="s">
        <v>4</v>
      </c>
      <c r="D8" s="39" t="s">
        <v>117</v>
      </c>
      <c r="E8" s="39" t="s">
        <v>1</v>
      </c>
      <c r="F8" s="100" t="s">
        <v>118</v>
      </c>
      <c r="G8" s="100"/>
      <c r="H8" s="100"/>
      <c r="I8" s="100"/>
      <c r="J8" s="100"/>
      <c r="K8" s="39" t="s">
        <v>92</v>
      </c>
      <c r="L8" s="89"/>
      <c r="N8" s="9"/>
      <c r="O8" s="21">
        <v>2024</v>
      </c>
      <c r="P8" s="21">
        <v>2025</v>
      </c>
      <c r="Q8" s="21">
        <v>2026</v>
      </c>
      <c r="R8" s="21">
        <v>2027</v>
      </c>
      <c r="S8" s="21">
        <v>2028</v>
      </c>
      <c r="U8" s="139"/>
      <c r="V8" s="139"/>
      <c r="W8" s="139"/>
      <c r="X8" s="139"/>
      <c r="Y8" s="139"/>
    </row>
    <row r="9" spans="1:25">
      <c r="A9" s="8" t="s">
        <v>2</v>
      </c>
      <c r="D9" s="37">
        <f>B6</f>
        <v>45352</v>
      </c>
      <c r="E9" s="8"/>
      <c r="F9" s="8">
        <v>2024</v>
      </c>
      <c r="G9" s="8">
        <v>2025</v>
      </c>
      <c r="H9" s="8">
        <v>2026</v>
      </c>
      <c r="I9" s="8">
        <v>2027</v>
      </c>
      <c r="J9" s="8">
        <v>2028</v>
      </c>
      <c r="L9" s="8"/>
      <c r="M9" s="34"/>
      <c r="N9" s="34" t="s">
        <v>3</v>
      </c>
      <c r="O9" s="33">
        <f t="shared" ref="O9:O22" si="0">SUMIF($E$10:$E$75,N9,$F$10:$F$75)</f>
        <v>544345.88951319002</v>
      </c>
      <c r="P9" s="33">
        <f t="shared" ref="P9:P22" si="1">SUMIF($E$10:$E$75,N9,$G$10:$G$75)</f>
        <v>544063.88201551733</v>
      </c>
      <c r="Q9" s="33">
        <f t="shared" ref="Q9:Q22" si="2">SUMIF($E$10:$E$75,N9,$H$10:$H$75)</f>
        <v>544063.89549064601</v>
      </c>
      <c r="R9" s="33">
        <f t="shared" ref="R9:R22" si="3">SUMIF($E$10:$E$75,N9,$I$10:$I$75)</f>
        <v>544063.55820737593</v>
      </c>
      <c r="S9" s="33">
        <f t="shared" ref="S9:S22" si="4">SUMIF($E$10:$E$75,N9,$J$10:$J$75)</f>
        <v>544063.56158992311</v>
      </c>
      <c r="U9" s="140"/>
      <c r="V9" s="140"/>
      <c r="W9" s="140"/>
      <c r="X9" s="140"/>
      <c r="Y9" s="139"/>
    </row>
    <row r="10" spans="1:25">
      <c r="A10" t="s">
        <v>93</v>
      </c>
      <c r="C10" s="13" t="str">
        <f>'Authorized Rev Req'!B9</f>
        <v>D.21-05-003, D.22-12-031, AL 4310-E/3246-G, AL 4300-E</v>
      </c>
      <c r="D10" s="13">
        <f t="shared" ref="D10:D19" si="5">F10</f>
        <v>1720272.5372833791</v>
      </c>
      <c r="E10" t="s">
        <v>5</v>
      </c>
      <c r="F10" s="13">
        <f>'Authorized Rev Req'!E9</f>
        <v>1720272.5372833791</v>
      </c>
      <c r="G10" s="13">
        <f t="shared" ref="G10:G18" si="6">F10</f>
        <v>1720272.5372833791</v>
      </c>
      <c r="H10" s="13">
        <f t="shared" ref="H10:J11" si="7">G10</f>
        <v>1720272.5372833791</v>
      </c>
      <c r="I10" s="13">
        <f t="shared" si="7"/>
        <v>1720272.5372833791</v>
      </c>
      <c r="J10" s="13">
        <f t="shared" si="7"/>
        <v>1720272.5372833791</v>
      </c>
      <c r="K10" s="2" t="s">
        <v>94</v>
      </c>
      <c r="L10" s="13"/>
      <c r="N10" s="34" t="s">
        <v>236</v>
      </c>
      <c r="O10" s="33">
        <f t="shared" si="0"/>
        <v>646.63774141190402</v>
      </c>
      <c r="P10" s="33">
        <f t="shared" si="1"/>
        <v>646.63774141190402</v>
      </c>
      <c r="Q10" s="33">
        <f t="shared" si="2"/>
        <v>646.63774141190402</v>
      </c>
      <c r="R10" s="33">
        <f t="shared" si="3"/>
        <v>646.63774141190402</v>
      </c>
      <c r="S10" s="33">
        <f t="shared" si="4"/>
        <v>646.63774141190402</v>
      </c>
      <c r="T10" s="15"/>
      <c r="U10" s="139"/>
      <c r="V10" s="139"/>
      <c r="W10" s="139"/>
      <c r="X10" s="139"/>
      <c r="Y10" s="84"/>
    </row>
    <row r="11" spans="1:25" ht="16.5" customHeight="1">
      <c r="A11" t="s">
        <v>93</v>
      </c>
      <c r="C11" s="13" t="str">
        <f>'Authorized Rev Req'!B10</f>
        <v>D.21-05-003, D.22-12-031, AL 4092-E,AL 4300-E</v>
      </c>
      <c r="D11" s="13">
        <f t="shared" si="5"/>
        <v>206976.1183843688</v>
      </c>
      <c r="E11" t="s">
        <v>3</v>
      </c>
      <c r="F11" s="13">
        <f>'Authorized Rev Req'!E10</f>
        <v>206976.1183843688</v>
      </c>
      <c r="G11" s="13">
        <f t="shared" si="6"/>
        <v>206976.1183843688</v>
      </c>
      <c r="H11" s="13">
        <f t="shared" si="7"/>
        <v>206976.1183843688</v>
      </c>
      <c r="I11" s="13">
        <f t="shared" si="7"/>
        <v>206976.1183843688</v>
      </c>
      <c r="J11" s="13">
        <f t="shared" si="7"/>
        <v>206976.1183843688</v>
      </c>
      <c r="K11" s="2" t="s">
        <v>94</v>
      </c>
      <c r="L11" s="13"/>
      <c r="N11" s="34" t="s">
        <v>60</v>
      </c>
      <c r="O11" s="33">
        <f t="shared" si="0"/>
        <v>368769.24400659313</v>
      </c>
      <c r="P11" s="33">
        <f t="shared" si="1"/>
        <v>368769.24400659313</v>
      </c>
      <c r="Q11" s="33">
        <f t="shared" si="2"/>
        <v>368769.24400659313</v>
      </c>
      <c r="R11" s="33">
        <f t="shared" si="3"/>
        <v>368769.24400659313</v>
      </c>
      <c r="S11" s="33">
        <f t="shared" si="4"/>
        <v>368769.24400659313</v>
      </c>
      <c r="T11" s="15"/>
      <c r="U11" s="140"/>
      <c r="V11" s="140"/>
      <c r="W11" s="140"/>
      <c r="X11" s="140"/>
      <c r="Y11" s="139"/>
    </row>
    <row r="12" spans="1:25">
      <c r="A12" t="s">
        <v>224</v>
      </c>
      <c r="C12" s="13" t="str">
        <f>'Authorized Rev Req'!B17</f>
        <v>D.23-12-021, AL 4344-E</v>
      </c>
      <c r="D12" s="13">
        <f t="shared" si="5"/>
        <v>487032.04468507774</v>
      </c>
      <c r="E12" t="s">
        <v>3</v>
      </c>
      <c r="F12" s="13">
        <f>'Authorized Rev Req'!E17</f>
        <v>487032.04468507774</v>
      </c>
      <c r="G12" s="13">
        <f t="shared" si="6"/>
        <v>487032.04468507774</v>
      </c>
      <c r="H12" s="13">
        <f t="shared" ref="H12:I15" si="8">G12</f>
        <v>487032.04468507774</v>
      </c>
      <c r="I12" s="13">
        <f t="shared" si="8"/>
        <v>487032.04468507774</v>
      </c>
      <c r="J12" s="13">
        <f t="shared" ref="J12:J44" si="9">I12</f>
        <v>487032.04468507774</v>
      </c>
      <c r="K12" s="2" t="s">
        <v>94</v>
      </c>
      <c r="L12" s="13"/>
      <c r="N12" s="34" t="s">
        <v>5</v>
      </c>
      <c r="O12" s="33">
        <f t="shared" si="0"/>
        <v>2317903.544920349</v>
      </c>
      <c r="P12" s="33">
        <f t="shared" si="1"/>
        <v>2229221.147123009</v>
      </c>
      <c r="Q12" s="33">
        <f t="shared" si="2"/>
        <v>2127011.8182122768</v>
      </c>
      <c r="R12" s="33">
        <f t="shared" si="3"/>
        <v>2090968.9377436254</v>
      </c>
      <c r="S12" s="33">
        <f t="shared" si="4"/>
        <v>2090517.9500126</v>
      </c>
      <c r="T12" s="15"/>
      <c r="U12" s="140"/>
      <c r="V12" s="140"/>
      <c r="W12" s="140"/>
      <c r="X12" s="140"/>
      <c r="Y12" s="139"/>
    </row>
    <row r="13" spans="1:25">
      <c r="A13" t="s">
        <v>14</v>
      </c>
      <c r="C13" s="13" t="str">
        <f>'Authorized Rev Req'!B40</f>
        <v>D.23-12-021</v>
      </c>
      <c r="D13" s="13">
        <f t="shared" si="5"/>
        <v>4978.0553645074278</v>
      </c>
      <c r="E13" t="s">
        <v>14</v>
      </c>
      <c r="F13" s="13">
        <f>'Authorized Rev Req'!E40</f>
        <v>4978.0553645074278</v>
      </c>
      <c r="G13" s="13">
        <f t="shared" si="6"/>
        <v>4978.0553645074278</v>
      </c>
      <c r="H13" s="13">
        <f t="shared" si="8"/>
        <v>4978.0553645074278</v>
      </c>
      <c r="I13" s="13">
        <f t="shared" si="8"/>
        <v>4978.0553645074278</v>
      </c>
      <c r="J13" s="13">
        <f t="shared" si="9"/>
        <v>4978.0553645074278</v>
      </c>
      <c r="K13" s="2" t="s">
        <v>94</v>
      </c>
      <c r="L13" s="13"/>
      <c r="N13" s="34" t="s">
        <v>98</v>
      </c>
      <c r="O13" s="33">
        <f t="shared" si="0"/>
        <v>-232593.89170328664</v>
      </c>
      <c r="P13" s="33">
        <f t="shared" si="1"/>
        <v>-232593.89170328664</v>
      </c>
      <c r="Q13" s="33">
        <f t="shared" si="2"/>
        <v>-232593.89170328664</v>
      </c>
      <c r="R13" s="33">
        <f t="shared" si="3"/>
        <v>-232593.89170328664</v>
      </c>
      <c r="S13" s="33">
        <f t="shared" si="4"/>
        <v>-232593.89170328664</v>
      </c>
      <c r="T13" s="15"/>
      <c r="U13" s="2"/>
      <c r="V13" s="2"/>
      <c r="W13" s="2"/>
      <c r="X13" s="2"/>
    </row>
    <row r="14" spans="1:25">
      <c r="A14" t="s">
        <v>60</v>
      </c>
      <c r="C14" s="13" t="str">
        <f>'Authorized Rev Req'!B42</f>
        <v>D.23-12-021, AL 4344-E</v>
      </c>
      <c r="D14" s="13">
        <f t="shared" si="5"/>
        <v>207539.6836296336</v>
      </c>
      <c r="E14" t="s">
        <v>60</v>
      </c>
      <c r="F14" s="13">
        <f>'Authorized Rev Req'!E42</f>
        <v>207539.6836296336</v>
      </c>
      <c r="G14" s="13">
        <f t="shared" si="6"/>
        <v>207539.6836296336</v>
      </c>
      <c r="H14" s="13">
        <f t="shared" si="8"/>
        <v>207539.6836296336</v>
      </c>
      <c r="I14" s="13">
        <f t="shared" si="8"/>
        <v>207539.6836296336</v>
      </c>
      <c r="J14" s="13">
        <f t="shared" si="9"/>
        <v>207539.6836296336</v>
      </c>
      <c r="K14" s="2" t="s">
        <v>94</v>
      </c>
      <c r="L14" s="13"/>
      <c r="N14" s="34" t="s">
        <v>14</v>
      </c>
      <c r="O14" s="33">
        <f t="shared" si="0"/>
        <v>9899.0440657074287</v>
      </c>
      <c r="P14" s="33">
        <f t="shared" si="1"/>
        <v>9899.0440657074287</v>
      </c>
      <c r="Q14" s="33">
        <f t="shared" si="2"/>
        <v>9899.0440657074287</v>
      </c>
      <c r="R14" s="33">
        <f t="shared" si="3"/>
        <v>9899.0440657074287</v>
      </c>
      <c r="S14" s="33">
        <f t="shared" si="4"/>
        <v>9899.0440657074287</v>
      </c>
      <c r="T14" s="15"/>
      <c r="U14" s="2"/>
      <c r="V14" s="2"/>
      <c r="W14" s="2"/>
      <c r="X14" s="2"/>
    </row>
    <row r="15" spans="1:25">
      <c r="A15" t="s">
        <v>95</v>
      </c>
      <c r="C15" s="15" t="str">
        <f>'Authorized Rev Req'!B44</f>
        <v>D.22-12-042, D.23-12-021, Resolution E-5217</v>
      </c>
      <c r="D15" s="13">
        <f t="shared" si="5"/>
        <v>1301.010426029</v>
      </c>
      <c r="E15" t="s">
        <v>81</v>
      </c>
      <c r="F15" s="15">
        <f>'Authorized Rev Req'!E44</f>
        <v>1301.010426029</v>
      </c>
      <c r="G15" s="13">
        <f t="shared" si="6"/>
        <v>1301.010426029</v>
      </c>
      <c r="H15" s="13">
        <f t="shared" si="8"/>
        <v>1301.010426029</v>
      </c>
      <c r="I15" s="13">
        <f t="shared" si="8"/>
        <v>1301.010426029</v>
      </c>
      <c r="J15" s="13">
        <f t="shared" si="9"/>
        <v>1301.010426029</v>
      </c>
      <c r="K15" s="2" t="s">
        <v>94</v>
      </c>
      <c r="L15" s="84"/>
      <c r="N15" s="34" t="s">
        <v>81</v>
      </c>
      <c r="O15" s="33">
        <f t="shared" si="0"/>
        <v>1442.708990029</v>
      </c>
      <c r="P15" s="33">
        <f t="shared" si="1"/>
        <v>1442.708990029</v>
      </c>
      <c r="Q15" s="33">
        <f t="shared" si="2"/>
        <v>1442.708990029</v>
      </c>
      <c r="R15" s="33">
        <f t="shared" si="3"/>
        <v>1442.708990029</v>
      </c>
      <c r="S15" s="33">
        <f t="shared" si="4"/>
        <v>1442.708990029</v>
      </c>
      <c r="T15" s="15"/>
      <c r="U15" s="2"/>
      <c r="V15" s="2"/>
      <c r="W15" s="2"/>
      <c r="X15" s="2"/>
    </row>
    <row r="16" spans="1:25">
      <c r="A16" t="s">
        <v>96</v>
      </c>
      <c r="C16" s="13" t="str">
        <f>'Authorized Rev Req'!B37</f>
        <v>D.21-05-003, AL 4092-E</v>
      </c>
      <c r="D16" s="13">
        <f t="shared" si="5"/>
        <v>1540.4658171999999</v>
      </c>
      <c r="E16" t="s">
        <v>3</v>
      </c>
      <c r="F16" s="13">
        <f>'Authorized Rev Req'!E37</f>
        <v>1540.4658171999999</v>
      </c>
      <c r="G16" s="13">
        <f t="shared" si="6"/>
        <v>1540.4658171999999</v>
      </c>
      <c r="H16" s="13">
        <f t="shared" ref="H16:I19" si="10">G16</f>
        <v>1540.4658171999999</v>
      </c>
      <c r="I16" s="13">
        <f t="shared" si="10"/>
        <v>1540.4658171999999</v>
      </c>
      <c r="J16" s="13">
        <f t="shared" si="9"/>
        <v>1540.4658171999999</v>
      </c>
      <c r="K16" s="2" t="s">
        <v>94</v>
      </c>
      <c r="L16" s="13"/>
      <c r="N16" s="35" t="s">
        <v>100</v>
      </c>
      <c r="O16" s="33">
        <f t="shared" si="0"/>
        <v>301515.39444370003</v>
      </c>
      <c r="P16" s="33">
        <f t="shared" si="1"/>
        <v>277602.9943854938</v>
      </c>
      <c r="Q16" s="33">
        <f t="shared" si="2"/>
        <v>277602.9943854938</v>
      </c>
      <c r="R16" s="33">
        <f t="shared" si="3"/>
        <v>277602.9943854938</v>
      </c>
      <c r="S16" s="33">
        <f t="shared" si="4"/>
        <v>278207.71783709689</v>
      </c>
      <c r="T16" s="15"/>
      <c r="U16" s="2"/>
      <c r="V16" s="2"/>
      <c r="W16" s="2"/>
      <c r="X16" s="2"/>
    </row>
    <row r="17" spans="1:24">
      <c r="A17" t="s">
        <v>135</v>
      </c>
      <c r="C17" s="15" t="str">
        <f>'Authorized Rev Req'!B47</f>
        <v>D.23-11-090</v>
      </c>
      <c r="D17" s="13">
        <f t="shared" si="5"/>
        <v>84674.29105918284</v>
      </c>
      <c r="E17" t="s">
        <v>135</v>
      </c>
      <c r="F17" s="15">
        <f>'Authorized Rev Req'!E47</f>
        <v>84674.29105918284</v>
      </c>
      <c r="G17" s="15">
        <f t="shared" si="6"/>
        <v>84674.29105918284</v>
      </c>
      <c r="H17" s="15">
        <f t="shared" si="10"/>
        <v>84674.29105918284</v>
      </c>
      <c r="I17" s="15">
        <f t="shared" si="10"/>
        <v>84674.29105918284</v>
      </c>
      <c r="J17" s="13">
        <f t="shared" si="9"/>
        <v>84674.29105918284</v>
      </c>
      <c r="K17" s="2" t="s">
        <v>94</v>
      </c>
      <c r="L17" s="84"/>
      <c r="N17" s="34" t="s">
        <v>97</v>
      </c>
      <c r="O17" s="33">
        <f t="shared" si="0"/>
        <v>0</v>
      </c>
      <c r="P17" s="33">
        <f t="shared" si="1"/>
        <v>0</v>
      </c>
      <c r="Q17" s="33">
        <f t="shared" si="2"/>
        <v>0</v>
      </c>
      <c r="R17" s="33">
        <f t="shared" si="3"/>
        <v>0</v>
      </c>
      <c r="S17" s="33">
        <f t="shared" si="4"/>
        <v>0</v>
      </c>
      <c r="T17" s="15"/>
      <c r="U17" s="2"/>
      <c r="V17" s="2"/>
      <c r="W17" s="2"/>
      <c r="X17" s="2"/>
    </row>
    <row r="18" spans="1:24">
      <c r="A18" t="s">
        <v>175</v>
      </c>
      <c r="C18" s="15" t="str">
        <f>'Authorized Rev Req'!B20</f>
        <v>D.23-12-021, AL 4344-E,AL 4300-E, D.22-12-042, A.23-05-013</v>
      </c>
      <c r="D18" s="13">
        <f t="shared" si="5"/>
        <v>-97290.830192037392</v>
      </c>
      <c r="E18" t="s">
        <v>3</v>
      </c>
      <c r="F18" s="15">
        <f>'Authorized Rev Req'!E20</f>
        <v>-97290.830192037392</v>
      </c>
      <c r="G18" s="13">
        <f t="shared" si="6"/>
        <v>-97290.830192037392</v>
      </c>
      <c r="H18" s="13">
        <f>G18</f>
        <v>-97290.830192037392</v>
      </c>
      <c r="I18" s="13">
        <f>H18</f>
        <v>-97290.830192037392</v>
      </c>
      <c r="J18" s="13">
        <f t="shared" si="9"/>
        <v>-97290.830192037392</v>
      </c>
      <c r="K18" s="2" t="s">
        <v>94</v>
      </c>
      <c r="L18" s="84"/>
      <c r="N18" s="34" t="s">
        <v>153</v>
      </c>
      <c r="O18" s="33">
        <f t="shared" si="0"/>
        <v>101946.30110346289</v>
      </c>
      <c r="P18" s="33">
        <f t="shared" si="1"/>
        <v>101946.30110346289</v>
      </c>
      <c r="Q18" s="33">
        <f t="shared" si="2"/>
        <v>101946.30110346289</v>
      </c>
      <c r="R18" s="33">
        <f t="shared" si="3"/>
        <v>101946.30110346289</v>
      </c>
      <c r="S18" s="33">
        <f t="shared" si="4"/>
        <v>101946.30110346289</v>
      </c>
      <c r="T18" s="15"/>
      <c r="U18" s="2"/>
      <c r="V18" s="2"/>
      <c r="W18" s="2"/>
      <c r="X18" s="2"/>
    </row>
    <row r="19" spans="1:24">
      <c r="A19" t="s">
        <v>178</v>
      </c>
      <c r="C19" s="15" t="str">
        <f>'Authorized Rev Req'!B25</f>
        <v>D.22-12-042, AL 4344-E, Resolution E-5217, AL 4300-E</v>
      </c>
      <c r="D19" s="13">
        <f t="shared" si="5"/>
        <v>63009.916720960238</v>
      </c>
      <c r="E19" t="s">
        <v>153</v>
      </c>
      <c r="F19" s="15">
        <f>'Authorized Rev Req'!E25</f>
        <v>63009.916720960238</v>
      </c>
      <c r="G19" s="13">
        <f t="shared" ref="G19:H21" si="11">F19</f>
        <v>63009.916720960238</v>
      </c>
      <c r="H19" s="13">
        <f t="shared" si="11"/>
        <v>63009.916720960238</v>
      </c>
      <c r="I19" s="13">
        <f t="shared" si="10"/>
        <v>63009.916720960238</v>
      </c>
      <c r="J19" s="13">
        <f t="shared" si="9"/>
        <v>63009.916720960238</v>
      </c>
      <c r="K19" s="2" t="s">
        <v>94</v>
      </c>
      <c r="L19" s="84"/>
      <c r="N19" s="34" t="s">
        <v>10</v>
      </c>
      <c r="O19" s="33">
        <f t="shared" si="0"/>
        <v>685104.47305526584</v>
      </c>
      <c r="P19" s="33">
        <f t="shared" si="1"/>
        <v>685104.47305526584</v>
      </c>
      <c r="Q19" s="33">
        <f t="shared" si="2"/>
        <v>685104.47305526584</v>
      </c>
      <c r="R19" s="33">
        <f t="shared" si="3"/>
        <v>685104.47305526584</v>
      </c>
      <c r="S19" s="33">
        <f t="shared" si="4"/>
        <v>685104.47305526584</v>
      </c>
      <c r="T19" s="15"/>
      <c r="U19" s="2"/>
      <c r="V19" s="2"/>
      <c r="W19" s="2"/>
      <c r="X19" s="2"/>
    </row>
    <row r="20" spans="1:24">
      <c r="A20" t="s">
        <v>236</v>
      </c>
      <c r="C20" s="15" t="str">
        <f>'Authorized Rev Req'!B54</f>
        <v>D.23-12-021, AL 4344-E</v>
      </c>
      <c r="D20" s="13">
        <f>F20</f>
        <v>646.63774141190402</v>
      </c>
      <c r="E20" t="s">
        <v>236</v>
      </c>
      <c r="F20" s="15">
        <f>'Authorized Rev Req'!E54</f>
        <v>646.63774141190402</v>
      </c>
      <c r="G20" s="13">
        <f t="shared" si="11"/>
        <v>646.63774141190402</v>
      </c>
      <c r="H20" s="13">
        <f t="shared" si="11"/>
        <v>646.63774141190402</v>
      </c>
      <c r="I20" s="13">
        <f>H20</f>
        <v>646.63774141190402</v>
      </c>
      <c r="J20" s="13">
        <f>I20</f>
        <v>646.63774141190402</v>
      </c>
      <c r="K20" s="2" t="s">
        <v>94</v>
      </c>
      <c r="L20" s="84"/>
      <c r="N20" s="34" t="s">
        <v>88</v>
      </c>
      <c r="O20" s="33">
        <f t="shared" si="0"/>
        <v>141.01499621368913</v>
      </c>
      <c r="P20" s="33">
        <f t="shared" si="1"/>
        <v>141.01499621368913</v>
      </c>
      <c r="Q20" s="33">
        <f t="shared" si="2"/>
        <v>141.01499621368913</v>
      </c>
      <c r="R20" s="33">
        <f t="shared" si="3"/>
        <v>141.01499621368913</v>
      </c>
      <c r="S20" s="33">
        <f t="shared" si="4"/>
        <v>141.01499621368913</v>
      </c>
      <c r="T20" s="15"/>
      <c r="U20" s="2"/>
      <c r="V20" s="2"/>
      <c r="W20" s="2"/>
      <c r="X20" s="2"/>
    </row>
    <row r="21" spans="1:24">
      <c r="A21" t="s">
        <v>250</v>
      </c>
      <c r="C21" s="15" t="str">
        <f>'Authorized Rev Req'!B29</f>
        <v>D.22-12-042, AL 4344-E, Resolution E-5217</v>
      </c>
      <c r="D21" s="13">
        <f>F21</f>
        <v>-14112.271914700001</v>
      </c>
      <c r="E21" t="s">
        <v>153</v>
      </c>
      <c r="F21" s="15">
        <f>'Authorized Rev Req'!E29</f>
        <v>-14112.271914700001</v>
      </c>
      <c r="G21" s="13">
        <f t="shared" si="11"/>
        <v>-14112.271914700001</v>
      </c>
      <c r="H21" s="13">
        <f t="shared" si="11"/>
        <v>-14112.271914700001</v>
      </c>
      <c r="I21" s="13">
        <f>H21</f>
        <v>-14112.271914700001</v>
      </c>
      <c r="J21" s="13">
        <f>I21</f>
        <v>-14112.271914700001</v>
      </c>
      <c r="K21" s="2" t="s">
        <v>94</v>
      </c>
      <c r="L21"/>
      <c r="N21" s="34" t="s">
        <v>79</v>
      </c>
      <c r="O21" s="33">
        <f t="shared" si="0"/>
        <v>9000</v>
      </c>
      <c r="P21" s="33">
        <f t="shared" si="1"/>
        <v>9000</v>
      </c>
      <c r="Q21" s="33">
        <f t="shared" si="2"/>
        <v>9000</v>
      </c>
      <c r="R21" s="33">
        <f t="shared" si="3"/>
        <v>9000</v>
      </c>
      <c r="S21" s="33">
        <f t="shared" si="4"/>
        <v>9000</v>
      </c>
      <c r="T21" s="15"/>
      <c r="U21" s="2"/>
      <c r="V21" s="2"/>
      <c r="W21" s="2"/>
      <c r="X21" s="2"/>
    </row>
    <row r="22" spans="1:24">
      <c r="C22" s="15"/>
      <c r="D22" s="13"/>
      <c r="F22" s="15"/>
      <c r="G22" s="13"/>
      <c r="H22" s="13"/>
      <c r="I22" s="13"/>
      <c r="J22" s="13"/>
      <c r="L22" s="84"/>
      <c r="N22" s="34" t="s">
        <v>135</v>
      </c>
      <c r="O22" s="33">
        <f t="shared" si="0"/>
        <v>84674.29105918284</v>
      </c>
      <c r="P22" s="33">
        <f t="shared" si="1"/>
        <v>84674.29105918284</v>
      </c>
      <c r="Q22" s="33">
        <f t="shared" si="2"/>
        <v>84674.29105918284</v>
      </c>
      <c r="R22" s="33">
        <f t="shared" si="3"/>
        <v>84674.29105918284</v>
      </c>
      <c r="S22" s="33">
        <f t="shared" si="4"/>
        <v>84674.29105918284</v>
      </c>
      <c r="T22" s="15"/>
      <c r="U22" s="2"/>
      <c r="V22" s="2"/>
      <c r="W22" s="2"/>
      <c r="X22" s="2"/>
    </row>
    <row r="23" spans="1:24">
      <c r="C23" s="15"/>
      <c r="D23" s="13"/>
      <c r="F23" s="15"/>
      <c r="G23" s="13"/>
      <c r="H23" s="13"/>
      <c r="I23" s="13"/>
      <c r="J23" s="13"/>
      <c r="L23" s="84"/>
      <c r="N23" s="34" t="s">
        <v>113</v>
      </c>
      <c r="O23" s="2">
        <f>SUM(O9:O22)</f>
        <v>4192794.6521918196</v>
      </c>
      <c r="P23" s="33">
        <f>SUM(P9:P22)</f>
        <v>4079917.8468386005</v>
      </c>
      <c r="Q23" s="33">
        <f>SUM(Q9:Q22)</f>
        <v>3977708.5314029972</v>
      </c>
      <c r="R23" s="33">
        <f>SUM(R9:R22)</f>
        <v>3941665.3136510756</v>
      </c>
      <c r="S23" s="33">
        <f>SUM(S9:S22)</f>
        <v>3941819.0527542005</v>
      </c>
      <c r="T23" s="15"/>
      <c r="U23" s="2"/>
      <c r="V23" s="2"/>
      <c r="W23" s="2"/>
      <c r="X23" s="2"/>
    </row>
    <row r="24" spans="1:24">
      <c r="A24" s="8" t="s">
        <v>7</v>
      </c>
      <c r="B24" s="8"/>
      <c r="C24" s="43"/>
      <c r="D24" s="13"/>
      <c r="F24" s="43"/>
      <c r="G24" s="13"/>
      <c r="H24" s="13"/>
      <c r="I24" s="13"/>
      <c r="J24" s="13"/>
      <c r="L24" s="85"/>
      <c r="N24" s="34" t="s">
        <v>150</v>
      </c>
      <c r="O24" s="52">
        <v>1E-3</v>
      </c>
      <c r="T24" s="15"/>
      <c r="U24" s="2"/>
      <c r="V24" s="2"/>
      <c r="W24" s="2"/>
      <c r="X24" s="2"/>
    </row>
    <row r="25" spans="1:24">
      <c r="A25" t="s">
        <v>98</v>
      </c>
      <c r="B25" s="8"/>
      <c r="C25" s="13" t="str">
        <f>'Authorized Rev Req'!B99</f>
        <v>D.23-12-021</v>
      </c>
      <c r="D25" s="13">
        <f t="shared" ref="D25:D43" si="12">F25</f>
        <v>-232593.89170328664</v>
      </c>
      <c r="E25" t="s">
        <v>98</v>
      </c>
      <c r="F25" s="13">
        <f>'Authorized Rev Req'!E98+'Authorized Rev Req'!E99</f>
        <v>-232593.89170328664</v>
      </c>
      <c r="G25" s="13">
        <f>F25</f>
        <v>-232593.89170328664</v>
      </c>
      <c r="H25" s="13">
        <f>G25</f>
        <v>-232593.89170328664</v>
      </c>
      <c r="I25" s="13">
        <f>H25</f>
        <v>-232593.89170328664</v>
      </c>
      <c r="J25" s="13">
        <f t="shared" si="9"/>
        <v>-232593.89170328664</v>
      </c>
      <c r="K25" s="2" t="s">
        <v>94</v>
      </c>
      <c r="L25" s="13"/>
      <c r="N25" s="47"/>
      <c r="O25" s="48"/>
      <c r="P25" s="48"/>
      <c r="Q25" s="48"/>
      <c r="R25" s="48"/>
      <c r="S25" s="48"/>
      <c r="U25" s="16"/>
      <c r="V25" s="16"/>
      <c r="W25" s="16"/>
      <c r="X25" s="16"/>
    </row>
    <row r="26" spans="1:24">
      <c r="A26" t="s">
        <v>99</v>
      </c>
      <c r="B26" s="8"/>
      <c r="C26" s="15" t="str">
        <f>'Authorized Rev Req'!B105</f>
        <v>AL 4291-E</v>
      </c>
      <c r="D26" s="13">
        <f t="shared" si="12"/>
        <v>22022.400000000001</v>
      </c>
      <c r="E26" t="s">
        <v>100</v>
      </c>
      <c r="F26" s="15">
        <f>'Authorized Rev Req'!E105</f>
        <v>22022.400000000001</v>
      </c>
      <c r="G26" s="13"/>
      <c r="H26" s="13"/>
      <c r="I26" s="13"/>
      <c r="J26" s="13"/>
      <c r="K26" s="2" t="s">
        <v>94</v>
      </c>
      <c r="L26" s="84"/>
      <c r="U26" s="13"/>
      <c r="V26" s="13"/>
      <c r="W26" s="13"/>
      <c r="X26" s="13"/>
    </row>
    <row r="27" spans="1:24">
      <c r="A27" t="s">
        <v>101</v>
      </c>
      <c r="B27" s="8"/>
      <c r="C27" s="13" t="str">
        <f>'Authorized Rev Req'!B102</f>
        <v>AL 4291-E</v>
      </c>
      <c r="D27" s="13">
        <f t="shared" si="12"/>
        <v>56297.355000000003</v>
      </c>
      <c r="E27" t="s">
        <v>100</v>
      </c>
      <c r="F27" s="13">
        <f>'Authorized Rev Req'!E102</f>
        <v>56297.355000000003</v>
      </c>
      <c r="G27" s="123">
        <v>54407.354941793768</v>
      </c>
      <c r="H27" s="123">
        <f>G27</f>
        <v>54407.354941793768</v>
      </c>
      <c r="I27" s="123">
        <f>H27</f>
        <v>54407.354941793768</v>
      </c>
      <c r="J27" s="123">
        <v>55012.078393396885</v>
      </c>
      <c r="K27" s="2" t="s">
        <v>94</v>
      </c>
      <c r="L27" s="13"/>
      <c r="U27" s="13"/>
      <c r="V27" s="13"/>
      <c r="W27" s="13"/>
      <c r="X27" s="13"/>
    </row>
    <row r="28" spans="1:24">
      <c r="A28" t="s">
        <v>133</v>
      </c>
      <c r="B28" s="8"/>
      <c r="C28" s="15" t="str">
        <f>'Authorized Rev Req'!B62</f>
        <v>AL 4344-E, Resolution E-5217</v>
      </c>
      <c r="D28" s="13">
        <f t="shared" si="12"/>
        <v>3065.9919002135998</v>
      </c>
      <c r="E28" t="s">
        <v>5</v>
      </c>
      <c r="F28" s="15">
        <f>'Authorized Rev Req'!E62</f>
        <v>3065.9919002135998</v>
      </c>
      <c r="G28" s="13"/>
      <c r="H28" s="13"/>
      <c r="I28" s="13"/>
      <c r="J28" s="13"/>
      <c r="K28" s="2" t="s">
        <v>94</v>
      </c>
      <c r="L28" s="84"/>
      <c r="U28" s="13"/>
      <c r="V28" s="13"/>
      <c r="W28" s="13"/>
      <c r="X28" s="13"/>
    </row>
    <row r="29" spans="1:24">
      <c r="A29" t="s">
        <v>155</v>
      </c>
      <c r="C29" s="15" t="str">
        <f>'Authorized Rev Req'!B100</f>
        <v>AL 4291-E</v>
      </c>
      <c r="D29" s="13">
        <f t="shared" si="12"/>
        <v>220326.85200000001</v>
      </c>
      <c r="E29" t="s">
        <v>100</v>
      </c>
      <c r="F29" s="15">
        <f>'Authorized Rev Req'!E100</f>
        <v>220326.85200000001</v>
      </c>
      <c r="G29" s="13">
        <f t="shared" ref="G29:G34" si="13">F29</f>
        <v>220326.85200000001</v>
      </c>
      <c r="H29" s="13">
        <f t="shared" ref="H29:I33" si="14">G29</f>
        <v>220326.85200000001</v>
      </c>
      <c r="I29" s="13">
        <f t="shared" si="14"/>
        <v>220326.85200000001</v>
      </c>
      <c r="J29" s="13">
        <f t="shared" si="9"/>
        <v>220326.85200000001</v>
      </c>
      <c r="K29" s="2" t="s">
        <v>94</v>
      </c>
      <c r="L29" s="84"/>
      <c r="U29" s="13"/>
      <c r="V29" s="13"/>
      <c r="W29" s="13"/>
      <c r="X29" s="13"/>
    </row>
    <row r="30" spans="1:24">
      <c r="A30" t="s">
        <v>62</v>
      </c>
      <c r="B30" s="8"/>
      <c r="C30" s="13" t="str">
        <f>'Authorized Rev Req'!B101</f>
        <v>AL 4291-E</v>
      </c>
      <c r="D30" s="13">
        <f t="shared" si="12"/>
        <v>16389.363000000001</v>
      </c>
      <c r="E30" t="s">
        <v>100</v>
      </c>
      <c r="F30" s="13">
        <f>'Authorized Rev Req'!E101</f>
        <v>16389.363000000001</v>
      </c>
      <c r="G30" s="13">
        <f t="shared" si="13"/>
        <v>16389.363000000001</v>
      </c>
      <c r="H30" s="13">
        <f t="shared" si="14"/>
        <v>16389.363000000001</v>
      </c>
      <c r="I30" s="13">
        <f t="shared" si="14"/>
        <v>16389.363000000001</v>
      </c>
      <c r="J30" s="13">
        <f t="shared" si="9"/>
        <v>16389.363000000001</v>
      </c>
      <c r="K30" s="2" t="s">
        <v>94</v>
      </c>
      <c r="L30" s="13"/>
      <c r="U30" s="13"/>
      <c r="V30" s="13"/>
      <c r="W30" s="13"/>
      <c r="X30" s="13"/>
    </row>
    <row r="31" spans="1:24">
      <c r="A31" t="s">
        <v>103</v>
      </c>
      <c r="C31" s="15" t="str">
        <f>'Authorized Rev Req'!B103</f>
        <v>AL 4291-E</v>
      </c>
      <c r="D31" s="13">
        <f t="shared" si="12"/>
        <v>16279.999999999998</v>
      </c>
      <c r="E31" t="s">
        <v>100</v>
      </c>
      <c r="F31" s="15">
        <f>'Authorized Rev Req'!E103</f>
        <v>16279.999999999998</v>
      </c>
      <c r="G31" s="13">
        <f t="shared" si="13"/>
        <v>16279.999999999998</v>
      </c>
      <c r="H31" s="13">
        <f>G31</f>
        <v>16279.999999999998</v>
      </c>
      <c r="I31" s="13">
        <f t="shared" si="14"/>
        <v>16279.999999999998</v>
      </c>
      <c r="J31" s="13">
        <f t="shared" si="9"/>
        <v>16279.999999999998</v>
      </c>
      <c r="K31" s="2" t="s">
        <v>94</v>
      </c>
      <c r="L31" s="84"/>
      <c r="U31" s="13"/>
      <c r="V31" s="13"/>
      <c r="W31" s="13"/>
      <c r="X31" s="13"/>
    </row>
    <row r="32" spans="1:24">
      <c r="A32" t="s">
        <v>64</v>
      </c>
      <c r="C32" s="15" t="str">
        <f>'Authorized Rev Req'!B104</f>
        <v>AL 4291-E</v>
      </c>
      <c r="D32" s="13">
        <f t="shared" si="12"/>
        <v>5102.9219999999996</v>
      </c>
      <c r="E32" t="s">
        <v>100</v>
      </c>
      <c r="F32" s="15">
        <f>'Authorized Rev Req'!E104</f>
        <v>5102.9219999999996</v>
      </c>
      <c r="G32" s="13">
        <f t="shared" si="13"/>
        <v>5102.9219999999996</v>
      </c>
      <c r="H32" s="13">
        <f t="shared" si="14"/>
        <v>5102.9219999999996</v>
      </c>
      <c r="I32" s="13">
        <f t="shared" si="14"/>
        <v>5102.9219999999996</v>
      </c>
      <c r="J32" s="13">
        <f t="shared" si="9"/>
        <v>5102.9219999999996</v>
      </c>
      <c r="K32" s="2" t="s">
        <v>94</v>
      </c>
      <c r="L32" s="84"/>
      <c r="U32" s="13"/>
      <c r="V32" s="13"/>
      <c r="W32" s="13"/>
      <c r="X32" s="13"/>
    </row>
    <row r="33" spans="1:24">
      <c r="A33" s="3" t="s">
        <v>67</v>
      </c>
      <c r="C33" s="15" t="str">
        <f>'Authorized Rev Req'!B107</f>
        <v>AL 4291-E</v>
      </c>
      <c r="D33" s="13">
        <f t="shared" si="12"/>
        <v>32</v>
      </c>
      <c r="E33" t="s">
        <v>100</v>
      </c>
      <c r="F33" s="15">
        <f>'Authorized Rev Req'!E107</f>
        <v>32</v>
      </c>
      <c r="G33" s="13">
        <f t="shared" si="13"/>
        <v>32</v>
      </c>
      <c r="H33" s="13">
        <f t="shared" si="14"/>
        <v>32</v>
      </c>
      <c r="I33" s="13">
        <f t="shared" si="14"/>
        <v>32</v>
      </c>
      <c r="J33" s="13">
        <f t="shared" si="9"/>
        <v>32</v>
      </c>
      <c r="K33" s="2" t="s">
        <v>94</v>
      </c>
      <c r="L33" s="84"/>
      <c r="U33" s="13"/>
      <c r="V33" s="13"/>
      <c r="W33" s="13"/>
      <c r="X33" s="13"/>
    </row>
    <row r="34" spans="1:24">
      <c r="A34" t="s">
        <v>165</v>
      </c>
      <c r="C34" s="15" t="str">
        <f>'Authorized Rev Req'!B113</f>
        <v>AL 4291-E</v>
      </c>
      <c r="D34" s="13">
        <f t="shared" si="12"/>
        <v>503</v>
      </c>
      <c r="E34" t="s">
        <v>100</v>
      </c>
      <c r="F34" s="15">
        <f>'Authorized Rev Req'!E113</f>
        <v>503</v>
      </c>
      <c r="G34" s="13">
        <f t="shared" si="13"/>
        <v>503</v>
      </c>
      <c r="H34" s="13">
        <f>G34</f>
        <v>503</v>
      </c>
      <c r="I34" s="13">
        <f>H34</f>
        <v>503</v>
      </c>
      <c r="J34" s="13">
        <f t="shared" si="9"/>
        <v>503</v>
      </c>
      <c r="K34" s="2" t="s">
        <v>94</v>
      </c>
      <c r="L34" s="84"/>
    </row>
    <row r="35" spans="1:24">
      <c r="A35" t="s">
        <v>317</v>
      </c>
      <c r="C35" s="15" t="str">
        <f>'Authorized Rev Req'!B117</f>
        <v>D.22-12-042</v>
      </c>
      <c r="D35" s="137"/>
      <c r="E35" t="s">
        <v>100</v>
      </c>
      <c r="F35" s="136"/>
      <c r="G35" s="137"/>
      <c r="H35" s="137"/>
      <c r="I35" s="137"/>
      <c r="J35" s="137"/>
      <c r="K35" s="2" t="s">
        <v>94</v>
      </c>
      <c r="L35" s="84"/>
      <c r="M35" s="15"/>
    </row>
    <row r="36" spans="1:24">
      <c r="A36" t="s">
        <v>110</v>
      </c>
      <c r="C36" s="15" t="str">
        <f>'Authorized Rev Req'!B64</f>
        <v>D.19-09-051, D.22-12-031, AL 4078-E, AL 4078-E-A,AL 4300-E</v>
      </c>
      <c r="D36" s="13">
        <f t="shared" si="12"/>
        <v>-10421.975347421361</v>
      </c>
      <c r="E36" t="s">
        <v>5</v>
      </c>
      <c r="F36" s="15">
        <f>'Authorized Rev Req'!E64</f>
        <v>-10421.975347421361</v>
      </c>
      <c r="G36" s="13">
        <v>-9765.6681884233476</v>
      </c>
      <c r="H36" s="13">
        <v>-9282.6454206209492</v>
      </c>
      <c r="I36" s="13">
        <v>-8811.4769844977727</v>
      </c>
      <c r="J36" s="13">
        <v>-8348.4127934867629</v>
      </c>
      <c r="K36" s="2" t="s">
        <v>94</v>
      </c>
      <c r="L36" s="84"/>
      <c r="N36" s="15"/>
      <c r="O36" s="15"/>
    </row>
    <row r="37" spans="1:24">
      <c r="A37" t="s">
        <v>111</v>
      </c>
      <c r="C37" s="15" t="str">
        <f>'Authorized Rev Req'!B65</f>
        <v>D.19-08-026, D.22-12-031, AL 3489-E-A, AL 4300-E</v>
      </c>
      <c r="D37" s="13">
        <f t="shared" si="12"/>
        <v>18549.958611841474</v>
      </c>
      <c r="E37" t="s">
        <v>5</v>
      </c>
      <c r="F37" s="15">
        <f>'Authorized Rev Req'!E65</f>
        <v>18549.958611841474</v>
      </c>
      <c r="G37" s="13">
        <v>16071.60626908112</v>
      </c>
      <c r="H37" s="13">
        <v>14947.835895725197</v>
      </c>
      <c r="I37" s="13">
        <v>14802.66259113717</v>
      </c>
      <c r="J37" s="13">
        <v>14452.49225571141</v>
      </c>
      <c r="K37" s="2" t="s">
        <v>94</v>
      </c>
      <c r="L37" s="84"/>
      <c r="U37" s="5"/>
      <c r="V37" s="5"/>
    </row>
    <row r="38" spans="1:24">
      <c r="A38" t="s">
        <v>112</v>
      </c>
      <c r="C38" s="15" t="str">
        <f>'Authorized Rev Req'!B66</f>
        <v>D.19-11-017, D.22-12-031, AL 3480-E-A,AL 4300-E</v>
      </c>
      <c r="D38" s="13">
        <f t="shared" si="12"/>
        <v>3619.679406389409</v>
      </c>
      <c r="E38" t="s">
        <v>5</v>
      </c>
      <c r="F38" s="15">
        <f>'Authorized Rev Req'!E66</f>
        <v>3619.679406389409</v>
      </c>
      <c r="G38" s="13">
        <v>3528.2121206293436</v>
      </c>
      <c r="H38" s="13">
        <v>3249.5474955789978</v>
      </c>
      <c r="I38" s="13">
        <v>3122.2509007057406</v>
      </c>
      <c r="J38" s="13">
        <v>3016.1683215451676</v>
      </c>
      <c r="K38" s="2" t="s">
        <v>94</v>
      </c>
      <c r="L38" s="84"/>
      <c r="U38" s="5"/>
      <c r="V38" s="5"/>
    </row>
    <row r="39" spans="1:24">
      <c r="A39" t="s">
        <v>114</v>
      </c>
      <c r="C39" s="15" t="str">
        <f>'Authorized Rev Req'!B67</f>
        <v>D.19-08-026, D.22-12-031, AL 3489-E-A,AL 4300-E</v>
      </c>
      <c r="D39" s="13">
        <f t="shared" si="12"/>
        <v>228.67458897609933</v>
      </c>
      <c r="E39" t="s">
        <v>5</v>
      </c>
      <c r="F39" s="15">
        <f>'Authorized Rev Req'!E67</f>
        <v>228.67458897609933</v>
      </c>
      <c r="G39" s="13">
        <v>224.6009098852432</v>
      </c>
      <c r="H39" s="13">
        <v>199.07162931326656</v>
      </c>
      <c r="I39" s="13">
        <v>126.49108348901872</v>
      </c>
      <c r="J39" s="13">
        <v>121.40622904163985</v>
      </c>
      <c r="K39" s="2" t="s">
        <v>94</v>
      </c>
      <c r="L39" s="84"/>
      <c r="U39" s="5"/>
      <c r="V39" s="5"/>
    </row>
    <row r="40" spans="1:24">
      <c r="A40" t="s">
        <v>108</v>
      </c>
      <c r="C40" s="15" t="str">
        <f>'Authorized Rev Req'!B71</f>
        <v>D.21-04-014, D.22-12-031, AL 3765-E, AL 3765-E-A, AL 4300-E</v>
      </c>
      <c r="D40" s="13">
        <f t="shared" si="12"/>
        <v>6947.6822545118957</v>
      </c>
      <c r="E40" t="s">
        <v>5</v>
      </c>
      <c r="F40" s="15">
        <f>'Authorized Rev Req'!E71</f>
        <v>6947.6822545118957</v>
      </c>
      <c r="G40" s="13">
        <v>6630.2107550882793</v>
      </c>
      <c r="H40" s="13">
        <v>6622.2518638020028</v>
      </c>
      <c r="I40" s="13">
        <v>6434.9907486377724</v>
      </c>
      <c r="J40" s="13">
        <v>6251.3421830437355</v>
      </c>
      <c r="K40" s="2" t="s">
        <v>94</v>
      </c>
      <c r="L40" s="84"/>
    </row>
    <row r="41" spans="1:24">
      <c r="A41" t="s">
        <v>116</v>
      </c>
      <c r="C41" s="15" t="str">
        <f>'Authorized Rev Req'!B69</f>
        <v>AL 4344-E</v>
      </c>
      <c r="D41" s="13">
        <f t="shared" si="12"/>
        <v>3285.8960466428071</v>
      </c>
      <c r="E41" t="s">
        <v>5</v>
      </c>
      <c r="F41" s="15">
        <f>'Authorized Rev Req'!E69</f>
        <v>3285.8960466428071</v>
      </c>
      <c r="G41" s="13">
        <f>F41</f>
        <v>3285.8960466428071</v>
      </c>
      <c r="H41" s="13">
        <f>G41</f>
        <v>3285.8960466428071</v>
      </c>
      <c r="I41" s="13">
        <f>H41</f>
        <v>3285.8960466428071</v>
      </c>
      <c r="J41" s="13">
        <f t="shared" si="9"/>
        <v>3285.8960466428071</v>
      </c>
      <c r="K41" s="2" t="s">
        <v>94</v>
      </c>
      <c r="L41" s="84"/>
      <c r="U41" s="12"/>
    </row>
    <row r="42" spans="1:24">
      <c r="A42" t="s">
        <v>189</v>
      </c>
      <c r="C42" s="15" t="str">
        <f>'Authorized Rev Req'!B138</f>
        <v>A.23-05-013, AL 4291-E</v>
      </c>
      <c r="D42" s="13">
        <f t="shared" si="12"/>
        <v>379.5</v>
      </c>
      <c r="E42" t="s">
        <v>100</v>
      </c>
      <c r="F42" s="15">
        <f>'Authorized Rev Req'!E138</f>
        <v>379.5</v>
      </c>
      <c r="G42" s="13">
        <f>F42</f>
        <v>379.5</v>
      </c>
      <c r="H42" s="13">
        <f t="shared" ref="H42:I44" si="15">G42</f>
        <v>379.5</v>
      </c>
      <c r="I42" s="13">
        <f t="shared" si="15"/>
        <v>379.5</v>
      </c>
      <c r="J42" s="13">
        <f t="shared" si="9"/>
        <v>379.5</v>
      </c>
      <c r="K42" s="2" t="s">
        <v>94</v>
      </c>
      <c r="L42" s="84"/>
      <c r="U42" s="19"/>
      <c r="V42" s="20"/>
    </row>
    <row r="43" spans="1:24">
      <c r="A43" t="s">
        <v>190</v>
      </c>
      <c r="C43" s="15" t="str">
        <f>'Authorized Rev Req'!B139</f>
        <v>A.23-05-013, AL 4291-E</v>
      </c>
      <c r="D43" s="13">
        <f t="shared" si="12"/>
        <v>325.5</v>
      </c>
      <c r="E43" t="s">
        <v>100</v>
      </c>
      <c r="F43" s="15">
        <f>'Authorized Rev Req'!E139</f>
        <v>325.5</v>
      </c>
      <c r="G43" s="13">
        <f>F43</f>
        <v>325.5</v>
      </c>
      <c r="H43" s="13">
        <f t="shared" si="15"/>
        <v>325.5</v>
      </c>
      <c r="I43" s="13">
        <f t="shared" si="15"/>
        <v>325.5</v>
      </c>
      <c r="J43" s="13">
        <f t="shared" si="9"/>
        <v>325.5</v>
      </c>
      <c r="K43" s="2" t="s">
        <v>94</v>
      </c>
      <c r="L43" s="84"/>
      <c r="U43" s="19"/>
      <c r="V43" s="20"/>
    </row>
    <row r="44" spans="1:24">
      <c r="A44" t="s">
        <v>194</v>
      </c>
      <c r="C44" s="15" t="s">
        <v>195</v>
      </c>
      <c r="D44" s="13">
        <f t="shared" ref="D44:D49" si="16">F44</f>
        <v>0</v>
      </c>
      <c r="E44" s="23" t="s">
        <v>5</v>
      </c>
      <c r="F44" s="15">
        <v>0</v>
      </c>
      <c r="G44" s="15">
        <v>20031.587665999999</v>
      </c>
      <c r="H44" s="15">
        <f t="shared" si="15"/>
        <v>20031.587665999999</v>
      </c>
      <c r="I44" s="15">
        <f t="shared" si="15"/>
        <v>20031.587665999999</v>
      </c>
      <c r="J44" s="15">
        <f t="shared" si="9"/>
        <v>20031.587665999999</v>
      </c>
      <c r="K44" s="2" t="s">
        <v>94</v>
      </c>
      <c r="L44" s="84"/>
      <c r="U44" s="19"/>
      <c r="V44" s="20"/>
    </row>
    <row r="45" spans="1:24">
      <c r="A45" t="s">
        <v>222</v>
      </c>
      <c r="C45" s="2" t="str">
        <f>'Authorized Rev Req'!B53</f>
        <v>AL 4233-E, Resolution E-5300</v>
      </c>
      <c r="D45" s="13">
        <f t="shared" si="16"/>
        <v>5509.0894229999994</v>
      </c>
      <c r="E45" t="s">
        <v>5</v>
      </c>
      <c r="F45" s="2">
        <f>'Authorized Rev Req'!E53</f>
        <v>5509.0894229999994</v>
      </c>
      <c r="G45" s="15">
        <v>5809.9624800000001</v>
      </c>
      <c r="H45" s="15">
        <v>5747.7128819999998</v>
      </c>
      <c r="I45" s="15">
        <v>352.74772200000001</v>
      </c>
      <c r="K45" s="2" t="s">
        <v>94</v>
      </c>
      <c r="U45" s="19"/>
      <c r="V45" s="20"/>
    </row>
    <row r="46" spans="1:24">
      <c r="A46" t="s">
        <v>227</v>
      </c>
      <c r="C46" s="2" t="str">
        <f>'Authorized Rev Req'!B55</f>
        <v>D.24-02-010</v>
      </c>
      <c r="D46" s="13">
        <f t="shared" si="16"/>
        <v>241288.05862842887</v>
      </c>
      <c r="E46" t="s">
        <v>5</v>
      </c>
      <c r="F46" s="2">
        <f>'Authorized Rev Req'!E55</f>
        <v>241288.05862842887</v>
      </c>
      <c r="G46" s="15">
        <v>99715.971745268558</v>
      </c>
      <c r="H46" s="15"/>
      <c r="I46" s="15"/>
      <c r="J46" s="15"/>
      <c r="K46" s="2" t="s">
        <v>94</v>
      </c>
      <c r="U46" s="19"/>
      <c r="V46" s="20"/>
    </row>
    <row r="47" spans="1:24">
      <c r="A47" t="s">
        <v>260</v>
      </c>
      <c r="C47" s="53" t="s">
        <v>261</v>
      </c>
      <c r="D47" s="13">
        <f t="shared" si="16"/>
        <v>0</v>
      </c>
      <c r="E47" t="s">
        <v>5</v>
      </c>
      <c r="F47" s="14"/>
      <c r="G47" s="14">
        <v>36936.86489391642</v>
      </c>
      <c r="H47" s="14">
        <v>35751.722187417537</v>
      </c>
      <c r="I47" s="14">
        <v>5220.6185609082022</v>
      </c>
      <c r="J47" s="14">
        <v>5304.3006954995999</v>
      </c>
      <c r="K47" s="2" t="s">
        <v>94</v>
      </c>
      <c r="L47" s="45"/>
      <c r="U47" s="19"/>
      <c r="V47" s="20"/>
    </row>
    <row r="48" spans="1:24">
      <c r="A48" t="s">
        <v>260</v>
      </c>
      <c r="C48" s="53" t="s">
        <v>261</v>
      </c>
      <c r="D48" s="13">
        <f t="shared" si="16"/>
        <v>0</v>
      </c>
      <c r="E48" t="s">
        <v>3</v>
      </c>
      <c r="F48" s="14"/>
      <c r="G48" s="14">
        <v>-282.00749767263324</v>
      </c>
      <c r="H48" s="14">
        <v>-281.99402254404987</v>
      </c>
      <c r="I48" s="14">
        <v>-282.3313058141004</v>
      </c>
      <c r="J48" s="14">
        <v>-282.32792326695119</v>
      </c>
      <c r="K48" s="2" t="s">
        <v>94</v>
      </c>
      <c r="L48" s="45"/>
      <c r="U48" s="19"/>
      <c r="V48" s="20"/>
    </row>
    <row r="49" spans="1:22">
      <c r="A49" t="s">
        <v>220</v>
      </c>
      <c r="C49" t="s">
        <v>264</v>
      </c>
      <c r="D49" s="13">
        <f t="shared" si="16"/>
        <v>0</v>
      </c>
      <c r="E49" t="s">
        <v>5</v>
      </c>
      <c r="F49" s="46"/>
      <c r="G49" s="15">
        <v>921.41301715450561</v>
      </c>
      <c r="H49" s="15">
        <v>628.34855865203826</v>
      </c>
      <c r="I49" s="15">
        <v>572.68000083676213</v>
      </c>
      <c r="J49" s="15">
        <v>572.68000083676213</v>
      </c>
      <c r="K49" s="2" t="s">
        <v>94</v>
      </c>
      <c r="L49" s="45"/>
      <c r="U49" s="19"/>
      <c r="V49" s="20"/>
    </row>
    <row r="50" spans="1:22">
      <c r="B50" s="5"/>
      <c r="K50"/>
      <c r="L50"/>
      <c r="U50" s="19"/>
      <c r="V50" s="20"/>
    </row>
    <row r="51" spans="1:22">
      <c r="B51" s="5"/>
      <c r="K51"/>
      <c r="L51"/>
      <c r="U51" s="19"/>
      <c r="V51" s="20"/>
    </row>
    <row r="52" spans="1:22">
      <c r="A52" s="8" t="s">
        <v>229</v>
      </c>
      <c r="B52" s="10"/>
      <c r="C52" s="43"/>
      <c r="D52" s="13"/>
      <c r="F52" s="43"/>
      <c r="G52" s="43"/>
      <c r="H52" s="43"/>
      <c r="I52" s="43"/>
      <c r="J52" s="43"/>
      <c r="L52" s="85"/>
      <c r="U52" s="19"/>
      <c r="V52" s="20"/>
    </row>
    <row r="53" spans="1:22">
      <c r="A53" s="4" t="s">
        <v>3</v>
      </c>
      <c r="C53" s="13" t="s">
        <v>252</v>
      </c>
      <c r="D53" s="13">
        <f t="shared" ref="D53:D60" si="17">F53</f>
        <v>-64354.864451419104</v>
      </c>
      <c r="E53" t="s">
        <v>3</v>
      </c>
      <c r="F53" s="15">
        <f>SUMIFS('Authorized Rev Req'!$E$9:$E$145,'Authorized Rev Req'!$F$9:$F$145,$E53,'Authorized Rev Req'!$G$9:$G$145,"Y")</f>
        <v>-64354.864451419104</v>
      </c>
      <c r="G53" s="15">
        <f t="shared" ref="G53:G60" si="18">F53</f>
        <v>-64354.864451419104</v>
      </c>
      <c r="H53" s="15">
        <f t="shared" ref="H53:J54" si="19">G53</f>
        <v>-64354.864451419104</v>
      </c>
      <c r="I53" s="15">
        <f t="shared" si="19"/>
        <v>-64354.864451419104</v>
      </c>
      <c r="J53" s="15">
        <f t="shared" si="19"/>
        <v>-64354.864451419104</v>
      </c>
      <c r="K53" s="2" t="s">
        <v>94</v>
      </c>
      <c r="L53" s="84"/>
      <c r="U53" s="19"/>
      <c r="V53" s="20"/>
    </row>
    <row r="54" spans="1:22">
      <c r="A54" s="4" t="s">
        <v>154</v>
      </c>
      <c r="C54" t="s">
        <v>253</v>
      </c>
      <c r="D54" s="13">
        <f t="shared" si="17"/>
        <v>53048.656297202651</v>
      </c>
      <c r="E54" t="s">
        <v>153</v>
      </c>
      <c r="F54" s="15">
        <f>SUMIFS('Authorized Rev Req'!$E$9:$E$145,'Authorized Rev Req'!$F$9:$F$145,$E54,'Authorized Rev Req'!$G$9:$G$145,"Y")</f>
        <v>53048.656297202651</v>
      </c>
      <c r="G54" s="15">
        <f t="shared" si="18"/>
        <v>53048.656297202651</v>
      </c>
      <c r="H54" s="15">
        <f t="shared" si="19"/>
        <v>53048.656297202651</v>
      </c>
      <c r="I54" s="15">
        <f t="shared" si="19"/>
        <v>53048.656297202651</v>
      </c>
      <c r="J54" s="15">
        <f t="shared" si="19"/>
        <v>53048.656297202651</v>
      </c>
      <c r="K54" s="2" t="s">
        <v>94</v>
      </c>
      <c r="L54" s="84"/>
      <c r="U54" s="19"/>
      <c r="V54" s="20"/>
    </row>
    <row r="55" spans="1:22">
      <c r="A55" s="4" t="s">
        <v>5</v>
      </c>
      <c r="C55" t="s">
        <v>255</v>
      </c>
      <c r="D55" s="13">
        <f t="shared" si="17"/>
        <v>303785.10149438638</v>
      </c>
      <c r="E55" s="4" t="s">
        <v>5</v>
      </c>
      <c r="F55" s="15">
        <f>SUMIFS('Authorized Rev Req'!$E$9:$E$145,'Authorized Rev Req'!$F$9:$F$145,$E55,'Authorized Rev Req'!$G$9:$G$145,"Y")</f>
        <v>303785.10149438638</v>
      </c>
      <c r="G55" s="15">
        <f t="shared" si="18"/>
        <v>303785.10149438638</v>
      </c>
      <c r="H55" s="15">
        <f t="shared" ref="H55:I59" si="20">G55</f>
        <v>303785.10149438638</v>
      </c>
      <c r="I55" s="15">
        <f t="shared" si="20"/>
        <v>303785.10149438638</v>
      </c>
      <c r="J55" s="15">
        <f t="shared" ref="J55:J60" si="21">I55</f>
        <v>303785.10149438638</v>
      </c>
      <c r="K55" s="2" t="s">
        <v>94</v>
      </c>
      <c r="L55" s="84"/>
      <c r="U55" s="19"/>
      <c r="V55" s="20"/>
    </row>
    <row r="56" spans="1:22">
      <c r="A56" s="4" t="s">
        <v>60</v>
      </c>
      <c r="C56" t="s">
        <v>256</v>
      </c>
      <c r="D56" s="13">
        <f t="shared" si="17"/>
        <v>161229.56037695956</v>
      </c>
      <c r="E56" s="4" t="s">
        <v>60</v>
      </c>
      <c r="F56" s="15">
        <f>SUMIFS('Authorized Rev Req'!$E$9:$E$145,'Authorized Rev Req'!$F$9:$F$145,$E56,'Authorized Rev Req'!$G$9:$G$145,"Y")</f>
        <v>161229.56037695956</v>
      </c>
      <c r="G56" s="15">
        <f t="shared" si="18"/>
        <v>161229.56037695956</v>
      </c>
      <c r="H56" s="15">
        <f t="shared" si="20"/>
        <v>161229.56037695956</v>
      </c>
      <c r="I56" s="15">
        <f t="shared" si="20"/>
        <v>161229.56037695956</v>
      </c>
      <c r="J56" s="15">
        <f t="shared" si="21"/>
        <v>161229.56037695956</v>
      </c>
      <c r="K56" s="2" t="s">
        <v>94</v>
      </c>
      <c r="L56" s="84"/>
      <c r="U56" s="19"/>
      <c r="V56" s="20"/>
    </row>
    <row r="57" spans="1:22">
      <c r="A57" s="4" t="s">
        <v>100</v>
      </c>
      <c r="C57" t="s">
        <v>257</v>
      </c>
      <c r="D57" s="13">
        <f t="shared" si="17"/>
        <v>-36143.497556299997</v>
      </c>
      <c r="E57" s="4" t="s">
        <v>100</v>
      </c>
      <c r="F57" s="15">
        <f>SUMIFS('Authorized Rev Req'!$E$9:$E$145,'Authorized Rev Req'!$F$9:$F$145,$E57,'Authorized Rev Req'!$G$9:$G$145,"Y")</f>
        <v>-36143.497556299997</v>
      </c>
      <c r="G57" s="15">
        <f t="shared" si="18"/>
        <v>-36143.497556299997</v>
      </c>
      <c r="H57" s="15">
        <f t="shared" si="20"/>
        <v>-36143.497556299997</v>
      </c>
      <c r="I57" s="15">
        <f t="shared" si="20"/>
        <v>-36143.497556299997</v>
      </c>
      <c r="J57" s="15">
        <f t="shared" si="21"/>
        <v>-36143.497556299997</v>
      </c>
      <c r="K57" s="2" t="s">
        <v>94</v>
      </c>
      <c r="L57" s="84"/>
      <c r="U57" s="19"/>
      <c r="V57" s="20"/>
    </row>
    <row r="58" spans="1:22">
      <c r="A58" s="4" t="s">
        <v>81</v>
      </c>
      <c r="C58" t="s">
        <v>242</v>
      </c>
      <c r="D58" s="13">
        <f t="shared" si="17"/>
        <v>141.698564</v>
      </c>
      <c r="E58" s="4" t="s">
        <v>81</v>
      </c>
      <c r="F58" s="15">
        <f>SUMIFS('Authorized Rev Req'!$E$9:$E$145,'Authorized Rev Req'!$F$9:$F$145,$E58,'Authorized Rev Req'!$G$9:$G$145,"Y")</f>
        <v>141.698564</v>
      </c>
      <c r="G58" s="15">
        <f t="shared" si="18"/>
        <v>141.698564</v>
      </c>
      <c r="H58" s="15">
        <f t="shared" si="20"/>
        <v>141.698564</v>
      </c>
      <c r="I58" s="15">
        <f t="shared" si="20"/>
        <v>141.698564</v>
      </c>
      <c r="J58" s="15">
        <f t="shared" si="21"/>
        <v>141.698564</v>
      </c>
      <c r="K58" s="2" t="s">
        <v>94</v>
      </c>
      <c r="L58" s="84"/>
      <c r="U58" s="19"/>
      <c r="V58" s="20"/>
    </row>
    <row r="59" spans="1:22">
      <c r="A59" s="4" t="s">
        <v>14</v>
      </c>
      <c r="C59" t="s">
        <v>254</v>
      </c>
      <c r="D59" s="13">
        <f t="shared" si="17"/>
        <v>4920.9887011999999</v>
      </c>
      <c r="E59" s="4" t="s">
        <v>14</v>
      </c>
      <c r="F59" s="15">
        <f>SUMIFS('Authorized Rev Req'!$E$9:$E$145,'Authorized Rev Req'!$F$9:$F$145,$E59,'Authorized Rev Req'!$G$9:$G$145,"Y")</f>
        <v>4920.9887011999999</v>
      </c>
      <c r="G59" s="15">
        <f t="shared" si="18"/>
        <v>4920.9887011999999</v>
      </c>
      <c r="H59" s="15">
        <f t="shared" si="20"/>
        <v>4920.9887011999999</v>
      </c>
      <c r="I59" s="15">
        <f t="shared" si="20"/>
        <v>4920.9887011999999</v>
      </c>
      <c r="J59" s="15">
        <f t="shared" si="21"/>
        <v>4920.9887011999999</v>
      </c>
      <c r="K59" s="2" t="s">
        <v>94</v>
      </c>
      <c r="L59" s="84"/>
      <c r="U59" s="19"/>
      <c r="V59" s="20"/>
    </row>
    <row r="60" spans="1:22">
      <c r="A60" s="4" t="s">
        <v>79</v>
      </c>
      <c r="C60" t="s">
        <v>258</v>
      </c>
      <c r="D60" s="13">
        <f t="shared" si="17"/>
        <v>9000</v>
      </c>
      <c r="E60" t="s">
        <v>79</v>
      </c>
      <c r="F60" s="15">
        <f>'Authorized Rev Req'!E136</f>
        <v>9000</v>
      </c>
      <c r="G60" s="13">
        <f t="shared" si="18"/>
        <v>9000</v>
      </c>
      <c r="H60" s="13">
        <f>G60</f>
        <v>9000</v>
      </c>
      <c r="I60" s="13">
        <f>H60</f>
        <v>9000</v>
      </c>
      <c r="J60" s="13">
        <f t="shared" si="21"/>
        <v>9000</v>
      </c>
      <c r="K60" s="2" t="s">
        <v>94</v>
      </c>
      <c r="L60" s="84"/>
      <c r="U60" s="19"/>
      <c r="V60" s="20"/>
    </row>
    <row r="61" spans="1:22">
      <c r="A61" s="4"/>
      <c r="C61" s="15"/>
      <c r="D61" s="13"/>
      <c r="E61" s="4"/>
      <c r="F61" s="15"/>
      <c r="G61" s="15"/>
      <c r="H61" s="15"/>
      <c r="I61" s="15"/>
      <c r="J61" s="15"/>
      <c r="L61" s="84"/>
      <c r="U61" s="19"/>
      <c r="V61" s="20"/>
    </row>
    <row r="62" spans="1:22">
      <c r="A62" s="44" t="s">
        <v>104</v>
      </c>
      <c r="D62" s="13"/>
      <c r="G62" s="15"/>
      <c r="H62" s="15"/>
      <c r="I62" s="15"/>
      <c r="J62" s="15"/>
      <c r="L62"/>
      <c r="U62" s="19"/>
      <c r="V62" s="20"/>
    </row>
    <row r="63" spans="1:22">
      <c r="A63" t="s">
        <v>43</v>
      </c>
      <c r="C63" s="15" t="str">
        <f>'Authorized Rev Req'!B91</f>
        <v>D.08-02-034, AL 2069-E, AL 4319-E</v>
      </c>
      <c r="D63" s="13">
        <f t="shared" ref="D63:D70" si="22">F63</f>
        <v>-1423.5695200000023</v>
      </c>
      <c r="E63" t="s">
        <v>3</v>
      </c>
      <c r="F63" s="15">
        <f>'Authorized Rev Req'!E91</f>
        <v>-1423.5695200000023</v>
      </c>
      <c r="G63" s="15">
        <f t="shared" ref="G63:G70" si="23">F63</f>
        <v>-1423.5695200000023</v>
      </c>
      <c r="H63" s="15">
        <f t="shared" ref="H63:I68" si="24">G63</f>
        <v>-1423.5695200000023</v>
      </c>
      <c r="I63" s="15">
        <f t="shared" si="24"/>
        <v>-1423.5695200000023</v>
      </c>
      <c r="J63" s="15">
        <f t="shared" ref="J63:J75" si="25">I63</f>
        <v>-1423.5695200000023</v>
      </c>
      <c r="K63" s="2" t="s">
        <v>94</v>
      </c>
      <c r="L63" s="84"/>
      <c r="U63" s="19"/>
      <c r="V63" s="20"/>
    </row>
    <row r="64" spans="1:22">
      <c r="A64" t="s">
        <v>45</v>
      </c>
      <c r="C64" s="15" t="str">
        <f>'Authorized Rev Req'!B92</f>
        <v>D.08-02-034, AL 2069-E, AL 4319-E</v>
      </c>
      <c r="D64" s="13">
        <f t="shared" si="22"/>
        <v>7929.8560599999728</v>
      </c>
      <c r="E64" t="s">
        <v>3</v>
      </c>
      <c r="F64" s="15">
        <f>'Authorized Rev Req'!E92</f>
        <v>7929.8560599999728</v>
      </c>
      <c r="G64" s="15">
        <f t="shared" si="23"/>
        <v>7929.8560599999728</v>
      </c>
      <c r="H64" s="15">
        <f t="shared" si="24"/>
        <v>7929.8560599999728</v>
      </c>
      <c r="I64" s="15">
        <f t="shared" si="24"/>
        <v>7929.8560599999728</v>
      </c>
      <c r="J64" s="15">
        <f t="shared" si="25"/>
        <v>7929.8560599999728</v>
      </c>
      <c r="K64" s="2" t="s">
        <v>94</v>
      </c>
      <c r="L64" s="84"/>
      <c r="U64" s="19"/>
      <c r="V64" s="20"/>
    </row>
    <row r="65" spans="1:24">
      <c r="A65" t="s">
        <v>46</v>
      </c>
      <c r="C65" s="15" t="str">
        <f>'Authorized Rev Req'!B93</f>
        <v>D.14-01-002, AL 4319-E</v>
      </c>
      <c r="D65" s="13">
        <f t="shared" si="22"/>
        <v>329.55970000000065</v>
      </c>
      <c r="E65" t="s">
        <v>3</v>
      </c>
      <c r="F65" s="15">
        <f>'Authorized Rev Req'!E93</f>
        <v>329.55970000000065</v>
      </c>
      <c r="G65" s="15">
        <f t="shared" si="23"/>
        <v>329.55970000000065</v>
      </c>
      <c r="H65" s="15">
        <f t="shared" si="24"/>
        <v>329.55970000000065</v>
      </c>
      <c r="I65" s="15">
        <f t="shared" si="24"/>
        <v>329.55970000000065</v>
      </c>
      <c r="J65" s="15">
        <f t="shared" si="25"/>
        <v>329.55970000000065</v>
      </c>
      <c r="K65" s="2" t="s">
        <v>94</v>
      </c>
      <c r="L65" s="84"/>
      <c r="U65" s="19"/>
      <c r="V65" s="20"/>
    </row>
    <row r="66" spans="1:24">
      <c r="A66" t="s">
        <v>47</v>
      </c>
      <c r="C66" s="15" t="str">
        <f>'Authorized Rev Req'!B94</f>
        <v>D.08-02-034, AL 2209-E, AL 4319-E</v>
      </c>
      <c r="D66" s="13">
        <f t="shared" si="22"/>
        <v>1346.6115899999961</v>
      </c>
      <c r="E66" t="s">
        <v>3</v>
      </c>
      <c r="F66" s="15">
        <f>'Authorized Rev Req'!E94</f>
        <v>1346.6115899999961</v>
      </c>
      <c r="G66" s="15">
        <f t="shared" si="23"/>
        <v>1346.6115899999961</v>
      </c>
      <c r="H66" s="15">
        <f t="shared" si="24"/>
        <v>1346.6115899999961</v>
      </c>
      <c r="I66" s="15">
        <f t="shared" si="24"/>
        <v>1346.6115899999961</v>
      </c>
      <c r="J66" s="15">
        <f t="shared" si="25"/>
        <v>1346.6115899999961</v>
      </c>
      <c r="K66" s="2" t="s">
        <v>94</v>
      </c>
      <c r="L66" s="84"/>
      <c r="U66" s="19"/>
      <c r="V66" s="20"/>
    </row>
    <row r="67" spans="1:24">
      <c r="A67" t="s">
        <v>48</v>
      </c>
      <c r="C67" s="15" t="str">
        <f>'Authorized Rev Req'!B95</f>
        <v>D.12-12-004, AL 2816-E, AL 4319-E</v>
      </c>
      <c r="D67" s="13">
        <f t="shared" si="22"/>
        <v>477.35870999999997</v>
      </c>
      <c r="E67" t="s">
        <v>3</v>
      </c>
      <c r="F67" s="15">
        <f>'Authorized Rev Req'!E95</f>
        <v>477.35870999999997</v>
      </c>
      <c r="G67" s="15">
        <f t="shared" si="23"/>
        <v>477.35870999999997</v>
      </c>
      <c r="H67" s="15">
        <f t="shared" si="24"/>
        <v>477.35870999999997</v>
      </c>
      <c r="I67" s="15">
        <f t="shared" si="24"/>
        <v>477.35870999999997</v>
      </c>
      <c r="J67" s="15">
        <f t="shared" si="25"/>
        <v>477.35870999999997</v>
      </c>
      <c r="K67" s="2" t="s">
        <v>94</v>
      </c>
      <c r="L67" s="84"/>
      <c r="U67" s="13"/>
      <c r="V67" s="13"/>
      <c r="W67" s="13"/>
      <c r="X67" s="13"/>
    </row>
    <row r="68" spans="1:24">
      <c r="A68" s="4" t="s">
        <v>49</v>
      </c>
      <c r="C68" s="15" t="str">
        <f>'Authorized Rev Req'!B96</f>
        <v>D.12-12-004, AL 2816-E, AL 4319-E</v>
      </c>
      <c r="D68" s="13">
        <f t="shared" si="22"/>
        <v>1773.2363299999981</v>
      </c>
      <c r="E68" t="s">
        <v>3</v>
      </c>
      <c r="F68" s="15">
        <f>'Authorized Rev Req'!E96</f>
        <v>1773.2363299999981</v>
      </c>
      <c r="G68" s="15">
        <f t="shared" si="23"/>
        <v>1773.2363299999981</v>
      </c>
      <c r="H68" s="15">
        <f t="shared" si="24"/>
        <v>1773.2363299999981</v>
      </c>
      <c r="I68" s="15">
        <f t="shared" si="24"/>
        <v>1773.2363299999981</v>
      </c>
      <c r="J68" s="15">
        <f t="shared" si="25"/>
        <v>1773.2363299999981</v>
      </c>
      <c r="K68" s="2" t="s">
        <v>94</v>
      </c>
      <c r="L68" s="84"/>
      <c r="U68" s="13"/>
      <c r="V68" s="13"/>
      <c r="W68" s="13"/>
      <c r="X68" s="13"/>
    </row>
    <row r="69" spans="1:24">
      <c r="A69" t="s">
        <v>50</v>
      </c>
      <c r="C69" s="15" t="str">
        <f>'Authorized Rev Req'!B97</f>
        <v>D.12-12-004, AL 2816-E, AL 4319-E</v>
      </c>
      <c r="D69" s="13">
        <f>F69</f>
        <v>9.902400000000009</v>
      </c>
      <c r="E69" t="s">
        <v>3</v>
      </c>
      <c r="F69" s="15">
        <f>'Authorized Rev Req'!E97</f>
        <v>9.902400000000009</v>
      </c>
      <c r="G69" s="15">
        <f t="shared" si="23"/>
        <v>9.902400000000009</v>
      </c>
      <c r="H69" s="15">
        <f t="shared" ref="H69:I75" si="26">G69</f>
        <v>9.902400000000009</v>
      </c>
      <c r="I69" s="15">
        <f t="shared" si="26"/>
        <v>9.902400000000009</v>
      </c>
      <c r="J69" s="15">
        <f t="shared" si="25"/>
        <v>9.902400000000009</v>
      </c>
      <c r="K69" s="2" t="s">
        <v>94</v>
      </c>
      <c r="L69" s="84"/>
      <c r="U69" s="13"/>
      <c r="V69" s="13"/>
      <c r="W69" s="13"/>
      <c r="X69" s="13"/>
    </row>
    <row r="70" spans="1:24">
      <c r="A70" t="s">
        <v>105</v>
      </c>
      <c r="C70" s="15" t="str">
        <f>'Authorized Rev Req'!B90</f>
        <v>D.08-02-034, AL 2209-E, AL 4319-E</v>
      </c>
      <c r="D70" s="13">
        <f t="shared" si="22"/>
        <v>21772.850630000012</v>
      </c>
      <c r="E70" s="4" t="s">
        <v>5</v>
      </c>
      <c r="F70" s="15">
        <f>'Authorized Rev Req'!E90</f>
        <v>21772.850630000012</v>
      </c>
      <c r="G70" s="15">
        <f t="shared" si="23"/>
        <v>21772.850630000012</v>
      </c>
      <c r="H70" s="15">
        <f t="shared" si="26"/>
        <v>21772.850630000012</v>
      </c>
      <c r="I70" s="15">
        <f t="shared" si="26"/>
        <v>21772.850630000012</v>
      </c>
      <c r="J70" s="15">
        <f t="shared" si="25"/>
        <v>21772.850630000012</v>
      </c>
      <c r="K70" s="2" t="s">
        <v>94</v>
      </c>
      <c r="L70" s="84"/>
      <c r="U70" s="13"/>
      <c r="V70" s="13"/>
      <c r="W70" s="13"/>
      <c r="X70" s="13"/>
    </row>
    <row r="71" spans="1:24" ht="13.8" customHeight="1">
      <c r="A71" s="8" t="s">
        <v>9</v>
      </c>
      <c r="C71" s="43"/>
      <c r="D71" s="13"/>
      <c r="F71" s="43"/>
      <c r="G71" s="15"/>
      <c r="H71" s="15"/>
      <c r="I71" s="15"/>
      <c r="J71" s="15"/>
      <c r="L71" s="85"/>
      <c r="U71" s="13"/>
      <c r="V71" s="13"/>
      <c r="W71" s="13"/>
      <c r="X71" s="13"/>
    </row>
    <row r="72" spans="1:24">
      <c r="A72" t="s">
        <v>84</v>
      </c>
      <c r="C72" s="15" t="str">
        <f>'Authorized Rev Req'!B152</f>
        <v>ER24-524-000</v>
      </c>
      <c r="D72" s="13">
        <f>F72</f>
        <v>1015801.8622927812</v>
      </c>
      <c r="E72" t="s">
        <v>10</v>
      </c>
      <c r="F72" s="15">
        <f>'Authorized Rev Req'!E152</f>
        <v>1015801.8622927812</v>
      </c>
      <c r="G72" s="15">
        <f>F72</f>
        <v>1015801.8622927812</v>
      </c>
      <c r="H72" s="15">
        <f t="shared" si="26"/>
        <v>1015801.8622927812</v>
      </c>
      <c r="I72" s="15">
        <f t="shared" si="26"/>
        <v>1015801.8622927812</v>
      </c>
      <c r="J72" s="15">
        <f t="shared" si="25"/>
        <v>1015801.8622927812</v>
      </c>
      <c r="K72" s="2" t="s">
        <v>94</v>
      </c>
      <c r="L72" s="84"/>
      <c r="U72" s="19"/>
      <c r="V72" s="20"/>
    </row>
    <row r="73" spans="1:24">
      <c r="A73" s="4" t="s">
        <v>85</v>
      </c>
      <c r="C73" s="15" t="str">
        <f>'Authorized Rev Req'!B153</f>
        <v>ER24-370-000</v>
      </c>
      <c r="D73" s="13">
        <f>F73</f>
        <v>-281192.87689030415</v>
      </c>
      <c r="E73" t="s">
        <v>10</v>
      </c>
      <c r="F73" s="15">
        <f>'Authorized Rev Req'!E153</f>
        <v>-281192.87689030415</v>
      </c>
      <c r="G73" s="15">
        <f>F73</f>
        <v>-281192.87689030415</v>
      </c>
      <c r="H73" s="15">
        <f t="shared" si="26"/>
        <v>-281192.87689030415</v>
      </c>
      <c r="I73" s="15">
        <f t="shared" si="26"/>
        <v>-281192.87689030415</v>
      </c>
      <c r="J73" s="15">
        <f t="shared" si="25"/>
        <v>-281192.87689030415</v>
      </c>
      <c r="K73" s="2" t="s">
        <v>94</v>
      </c>
      <c r="L73" s="84"/>
      <c r="U73" s="19"/>
      <c r="V73" s="20"/>
    </row>
    <row r="74" spans="1:24">
      <c r="A74" t="s">
        <v>86</v>
      </c>
      <c r="C74" s="15" t="str">
        <f>'Authorized Rev Req'!B154</f>
        <v>ER24-212-000</v>
      </c>
      <c r="D74" s="13">
        <f>F74</f>
        <v>-49504.512347211225</v>
      </c>
      <c r="E74" t="s">
        <v>10</v>
      </c>
      <c r="F74" s="15">
        <f>'Authorized Rev Req'!E154</f>
        <v>-49504.512347211225</v>
      </c>
      <c r="G74" s="15">
        <f>F74</f>
        <v>-49504.512347211225</v>
      </c>
      <c r="H74" s="15">
        <f t="shared" si="26"/>
        <v>-49504.512347211225</v>
      </c>
      <c r="I74" s="15">
        <f t="shared" si="26"/>
        <v>-49504.512347211225</v>
      </c>
      <c r="J74" s="15">
        <f t="shared" si="25"/>
        <v>-49504.512347211225</v>
      </c>
      <c r="K74" s="2" t="s">
        <v>94</v>
      </c>
      <c r="L74" s="84"/>
      <c r="U74" s="19"/>
      <c r="V74" s="20"/>
    </row>
    <row r="75" spans="1:24">
      <c r="A75" t="s">
        <v>149</v>
      </c>
      <c r="C75" s="15" t="str">
        <f>'Authorized Rev Req'!B155</f>
        <v>ER24-593-000</v>
      </c>
      <c r="D75" s="13">
        <f>F75</f>
        <v>141.01499621368913</v>
      </c>
      <c r="E75" t="s">
        <v>88</v>
      </c>
      <c r="F75" s="15">
        <f>'Authorized Rev Req'!E155</f>
        <v>141.01499621368913</v>
      </c>
      <c r="G75" s="15">
        <f>F75</f>
        <v>141.01499621368913</v>
      </c>
      <c r="H75" s="15">
        <f t="shared" si="26"/>
        <v>141.01499621368913</v>
      </c>
      <c r="I75" s="15">
        <f t="shared" si="26"/>
        <v>141.01499621368913</v>
      </c>
      <c r="J75" s="15">
        <f t="shared" si="25"/>
        <v>141.01499621368913</v>
      </c>
      <c r="K75" s="2" t="s">
        <v>94</v>
      </c>
      <c r="L75" s="84"/>
      <c r="P75" s="3"/>
      <c r="U75" s="19"/>
      <c r="V75" s="20"/>
    </row>
    <row r="76" spans="1:24" ht="15" thickBot="1">
      <c r="A76" s="8" t="s">
        <v>106</v>
      </c>
      <c r="D76" s="42">
        <f>SUM(D10:D75)</f>
        <v>4192794.6521918178</v>
      </c>
      <c r="E76" s="42"/>
      <c r="F76" s="42">
        <f>SUM(F10:F75)</f>
        <v>4192794.6521918178</v>
      </c>
      <c r="G76" s="42">
        <f>SUM(G10:G75)</f>
        <v>4079917.8468386005</v>
      </c>
      <c r="H76" s="42">
        <f>SUM(H10:H75)</f>
        <v>3977708.5314029963</v>
      </c>
      <c r="I76" s="42">
        <f>SUM(I10:I75)</f>
        <v>3941665.3136510751</v>
      </c>
      <c r="J76" s="42">
        <f>SUM(J10:J75)</f>
        <v>3941819.0527541996</v>
      </c>
      <c r="K76"/>
      <c r="L76" s="10"/>
    </row>
    <row r="77" spans="1:24" ht="15" thickTop="1">
      <c r="E77" s="56"/>
      <c r="K77"/>
    </row>
    <row r="78" spans="1:24">
      <c r="A78" s="8" t="s">
        <v>150</v>
      </c>
      <c r="E78" s="5" t="s">
        <v>150</v>
      </c>
      <c r="F78" s="51">
        <v>1E-3</v>
      </c>
      <c r="K78"/>
    </row>
    <row r="79" spans="1:24">
      <c r="A79" s="8" t="s">
        <v>151</v>
      </c>
      <c r="E79" s="5"/>
      <c r="F79" s="5"/>
      <c r="K79"/>
      <c r="L79"/>
    </row>
    <row r="80" spans="1:24">
      <c r="E80" s="5"/>
      <c r="K80"/>
      <c r="L80"/>
    </row>
    <row r="81" spans="1:25" ht="15.6">
      <c r="A81" s="101" t="s">
        <v>134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/>
      <c r="O81" s="90" t="s">
        <v>125</v>
      </c>
      <c r="P81" s="90"/>
      <c r="Q81" s="90"/>
      <c r="R81" s="90"/>
      <c r="S81" s="90"/>
      <c r="T81" s="90"/>
      <c r="U81" s="13"/>
      <c r="V81" s="13"/>
      <c r="W81" s="13"/>
      <c r="X81" s="13"/>
    </row>
    <row r="82" spans="1:25" ht="72">
      <c r="A82" s="21" t="s">
        <v>0</v>
      </c>
      <c r="B82" s="21" t="s">
        <v>91</v>
      </c>
      <c r="C82" s="22" t="s">
        <v>122</v>
      </c>
      <c r="D82" s="22" t="s">
        <v>119</v>
      </c>
      <c r="E82" s="22" t="s">
        <v>107</v>
      </c>
      <c r="F82" s="103" t="s">
        <v>230</v>
      </c>
      <c r="G82" s="103"/>
      <c r="H82" s="103"/>
      <c r="I82" s="103"/>
      <c r="J82" s="103"/>
      <c r="K82" s="22" t="s">
        <v>92</v>
      </c>
      <c r="L82" s="75"/>
      <c r="O82" s="9"/>
      <c r="P82" s="9">
        <v>2024</v>
      </c>
      <c r="Q82" s="9">
        <v>2025</v>
      </c>
      <c r="R82" s="9">
        <v>2026</v>
      </c>
      <c r="S82" s="9">
        <v>2027</v>
      </c>
      <c r="T82" s="9">
        <v>2028</v>
      </c>
      <c r="U82" s="86"/>
    </row>
    <row r="83" spans="1:25">
      <c r="A83" s="8" t="s">
        <v>2</v>
      </c>
      <c r="C83" s="23"/>
      <c r="D83" s="23"/>
      <c r="E83" s="23"/>
      <c r="F83">
        <v>2024</v>
      </c>
      <c r="G83">
        <v>2025</v>
      </c>
      <c r="H83">
        <v>2026</v>
      </c>
      <c r="I83">
        <v>2027</v>
      </c>
      <c r="J83">
        <v>2028</v>
      </c>
      <c r="K83"/>
      <c r="L83" s="75" t="s">
        <v>123</v>
      </c>
      <c r="M83" s="3"/>
      <c r="O83" s="34" t="s">
        <v>3</v>
      </c>
      <c r="P83" s="33">
        <f t="shared" ref="P83:P91" si="27">SUM(O9,SUMIFS(F$84:F$114,$E$84:$E$114,$O83,$L$84:$L$114,"y"))</f>
        <v>568677.46638791985</v>
      </c>
      <c r="Q83" s="33">
        <f t="shared" ref="Q83:Q91" si="28">SUM(P9,SUMIFS(G$84:G$114,$E$84:$E$114,$O83,$L$84:$L$114,"y"))</f>
        <v>553504.05995619053</v>
      </c>
      <c r="R83" s="33">
        <f t="shared" ref="R83:R91" si="29">SUM(Q9,SUMIFS(H$84:H$114,$E$84:$E$114,$O83,$L$84:$L$114,"y"))</f>
        <v>557533.38172836741</v>
      </c>
      <c r="S83" s="33">
        <f t="shared" ref="S83:S91" si="30">SUM(R9,SUMIFS(I$84:I$114,$E$84:$E$114,$O83,$L$84:$L$114,"y"))</f>
        <v>561294.9822280904</v>
      </c>
      <c r="T83" s="33">
        <f t="shared" ref="T83:T91" si="31">SUM(S9,SUMIFS(J$84:J$114,$E$84:$E$114,$O83,$L$84:$L$114,"y"))</f>
        <v>561294.98561063758</v>
      </c>
      <c r="U83" s="86"/>
      <c r="V83" s="91"/>
      <c r="W83" s="91"/>
      <c r="X83" s="91"/>
      <c r="Y83" s="91"/>
    </row>
    <row r="84" spans="1:25">
      <c r="A84" t="s">
        <v>179</v>
      </c>
      <c r="B84" t="s">
        <v>180</v>
      </c>
      <c r="C84" s="102" t="s">
        <v>259</v>
      </c>
      <c r="D84" s="13">
        <f>SUM(F84:J84)</f>
        <v>4083952.4363076724</v>
      </c>
      <c r="E84" s="23" t="s">
        <v>5</v>
      </c>
      <c r="F84" s="15">
        <v>357588.54553335719</v>
      </c>
      <c r="G84" s="15">
        <v>637960.78009503242</v>
      </c>
      <c r="H84" s="15">
        <v>871940.12941058446</v>
      </c>
      <c r="I84" s="15">
        <v>1108231.4906343492</v>
      </c>
      <c r="J84" s="15">
        <v>1108231.4906343492</v>
      </c>
      <c r="K84" s="2" t="s">
        <v>94</v>
      </c>
      <c r="L84" s="45" t="s">
        <v>26</v>
      </c>
      <c r="N84" s="3"/>
      <c r="O84" s="34" t="s">
        <v>236</v>
      </c>
      <c r="P84" s="33">
        <f t="shared" si="27"/>
        <v>646.63774141190402</v>
      </c>
      <c r="Q84" s="33">
        <f t="shared" si="28"/>
        <v>316.25998112014071</v>
      </c>
      <c r="R84" s="33">
        <f t="shared" si="29"/>
        <v>316.25998112014071</v>
      </c>
      <c r="S84" s="33">
        <f t="shared" si="30"/>
        <v>316.25998112014071</v>
      </c>
      <c r="T84" s="33">
        <f t="shared" si="31"/>
        <v>316.25998112014071</v>
      </c>
      <c r="U84" s="86"/>
      <c r="V84" s="91"/>
      <c r="W84" s="91"/>
      <c r="X84" s="91"/>
      <c r="Y84" s="91"/>
    </row>
    <row r="85" spans="1:25">
      <c r="A85" t="s">
        <v>179</v>
      </c>
      <c r="B85" t="s">
        <v>180</v>
      </c>
      <c r="C85" s="102"/>
      <c r="D85" s="13">
        <f>SUM(F85:J85)</f>
        <v>160400.90147349791</v>
      </c>
      <c r="E85" t="s">
        <v>3</v>
      </c>
      <c r="F85" s="15">
        <v>24331.576874729821</v>
      </c>
      <c r="G85" s="15">
        <v>29114.381035409308</v>
      </c>
      <c r="H85" s="15">
        <v>33143.689332457485</v>
      </c>
      <c r="I85" s="15">
        <v>36905.627115450647</v>
      </c>
      <c r="J85" s="15">
        <v>36905.627115450647</v>
      </c>
      <c r="K85" s="2" t="s">
        <v>94</v>
      </c>
      <c r="L85" s="45" t="s">
        <v>26</v>
      </c>
      <c r="M85" s="4"/>
      <c r="N85" s="3"/>
      <c r="O85" s="34" t="s">
        <v>60</v>
      </c>
      <c r="P85" s="33">
        <f t="shared" si="27"/>
        <v>368769.24400659313</v>
      </c>
      <c r="Q85" s="33">
        <f t="shared" si="28"/>
        <v>164700.95595209135</v>
      </c>
      <c r="R85" s="33">
        <f t="shared" si="29"/>
        <v>164700.95595209135</v>
      </c>
      <c r="S85" s="33">
        <f t="shared" si="30"/>
        <v>164700.95595209135</v>
      </c>
      <c r="T85" s="33">
        <f t="shared" si="31"/>
        <v>164700.95595209135</v>
      </c>
      <c r="U85" s="86"/>
      <c r="V85" s="91"/>
      <c r="W85" s="91"/>
      <c r="X85" s="91"/>
      <c r="Y85" s="91"/>
    </row>
    <row r="86" spans="1:25">
      <c r="A86" t="s">
        <v>197</v>
      </c>
      <c r="B86" t="s">
        <v>268</v>
      </c>
      <c r="C86" s="59" t="s">
        <v>136</v>
      </c>
      <c r="D86" s="13">
        <f>SUM(G86:J86)</f>
        <v>72898.440336650194</v>
      </c>
      <c r="E86" s="23" t="s">
        <v>5</v>
      </c>
      <c r="G86" s="15">
        <v>36449.220168325097</v>
      </c>
      <c r="H86" s="15">
        <v>36449.220168325097</v>
      </c>
      <c r="I86" s="15"/>
      <c r="J86" s="15"/>
      <c r="K86" s="2" t="s">
        <v>94</v>
      </c>
      <c r="L86" s="45" t="s">
        <v>26</v>
      </c>
      <c r="M86" s="4"/>
      <c r="N86" s="3"/>
      <c r="O86" s="34" t="s">
        <v>5</v>
      </c>
      <c r="P86" s="33">
        <f t="shared" si="27"/>
        <v>2675492.0904537062</v>
      </c>
      <c r="Q86" s="33">
        <f t="shared" si="28"/>
        <v>2934649.5178553667</v>
      </c>
      <c r="R86" s="33">
        <f t="shared" si="29"/>
        <v>3157287.4176584492</v>
      </c>
      <c r="S86" s="33">
        <f t="shared" si="30"/>
        <v>3321072.1550792372</v>
      </c>
      <c r="T86" s="33">
        <f t="shared" si="31"/>
        <v>3320018.455959212</v>
      </c>
      <c r="U86" s="86"/>
      <c r="V86" s="91"/>
      <c r="W86" s="91"/>
      <c r="X86" s="91"/>
      <c r="Y86" s="91"/>
    </row>
    <row r="87" spans="1:25" s="107" customFormat="1">
      <c r="A87" s="107" t="s">
        <v>183</v>
      </c>
      <c r="B87" s="107" t="s">
        <v>184</v>
      </c>
      <c r="C87" s="107" t="s">
        <v>136</v>
      </c>
      <c r="D87" s="123">
        <f>SUM(G87:I87)</f>
        <v>32238.316412999997</v>
      </c>
      <c r="E87" s="107" t="s">
        <v>5</v>
      </c>
      <c r="G87" s="46">
        <v>31018.370468999998</v>
      </c>
      <c r="H87" s="46">
        <v>617.234555</v>
      </c>
      <c r="I87" s="46">
        <v>602.71138900000005</v>
      </c>
      <c r="K87" s="109" t="s">
        <v>109</v>
      </c>
      <c r="L87" s="45" t="s">
        <v>26</v>
      </c>
      <c r="M87" s="122"/>
      <c r="N87" s="108"/>
      <c r="O87" s="107" t="s">
        <v>98</v>
      </c>
      <c r="P87" s="109">
        <f t="shared" si="27"/>
        <v>-232593.89170328664</v>
      </c>
      <c r="Q87" s="109">
        <f t="shared" si="28"/>
        <v>-305546.22775508644</v>
      </c>
      <c r="R87" s="109">
        <f t="shared" si="29"/>
        <v>-305546.22775508644</v>
      </c>
      <c r="S87" s="109">
        <f t="shared" si="30"/>
        <v>-305546.22775508644</v>
      </c>
      <c r="T87" s="109">
        <f t="shared" si="31"/>
        <v>-305546.22775508644</v>
      </c>
      <c r="U87" s="86"/>
      <c r="V87" s="91"/>
      <c r="W87" s="91"/>
      <c r="X87" s="91"/>
      <c r="Y87" s="91"/>
    </row>
    <row r="88" spans="1:25" s="107" customFormat="1">
      <c r="A88" s="107" t="s">
        <v>227</v>
      </c>
      <c r="B88" s="109" t="s">
        <v>228</v>
      </c>
      <c r="C88" s="107" t="s">
        <v>136</v>
      </c>
      <c r="D88" s="123">
        <f t="shared" ref="D88:D89" si="32">SUM(G88:J88)</f>
        <v>363807.04593678832</v>
      </c>
      <c r="E88" s="107" t="s">
        <v>5</v>
      </c>
      <c r="F88" s="109"/>
      <c r="H88" s="15">
        <v>121269.01531226278</v>
      </c>
      <c r="I88" s="15">
        <v>121269.01531226278</v>
      </c>
      <c r="J88" s="15">
        <v>121269.01531226278</v>
      </c>
      <c r="K88" s="109" t="s">
        <v>94</v>
      </c>
      <c r="L88" s="45" t="s">
        <v>26</v>
      </c>
      <c r="M88" s="122"/>
      <c r="N88" s="108"/>
      <c r="O88" s="107" t="s">
        <v>14</v>
      </c>
      <c r="P88" s="109">
        <f t="shared" si="27"/>
        <v>9899.0440657074287</v>
      </c>
      <c r="Q88" s="109">
        <f t="shared" si="28"/>
        <v>7060.0259316810334</v>
      </c>
      <c r="R88" s="109">
        <f t="shared" si="29"/>
        <v>7060.0259316810334</v>
      </c>
      <c r="S88" s="109">
        <f t="shared" si="30"/>
        <v>7060.0259316810334</v>
      </c>
      <c r="T88" s="109">
        <f t="shared" si="31"/>
        <v>7060.0259316810334</v>
      </c>
      <c r="U88" s="86"/>
      <c r="V88" s="91"/>
      <c r="W88" s="91"/>
      <c r="X88" s="91"/>
      <c r="Y88" s="91"/>
    </row>
    <row r="89" spans="1:25" s="107" customFormat="1">
      <c r="A89" s="107" t="s">
        <v>270</v>
      </c>
      <c r="B89" s="107" t="s">
        <v>269</v>
      </c>
      <c r="C89" s="107" t="s">
        <v>136</v>
      </c>
      <c r="D89" s="123">
        <f t="shared" si="32"/>
        <v>137180</v>
      </c>
      <c r="E89" s="107" t="s">
        <v>100</v>
      </c>
      <c r="G89" s="125">
        <v>34295</v>
      </c>
      <c r="H89" s="125">
        <f>G89</f>
        <v>34295</v>
      </c>
      <c r="I89" s="125">
        <f t="shared" ref="I89:J89" si="33">H89</f>
        <v>34295</v>
      </c>
      <c r="J89" s="125">
        <f t="shared" si="33"/>
        <v>34295</v>
      </c>
      <c r="K89" s="107" t="s">
        <v>109</v>
      </c>
      <c r="L89" s="45" t="s">
        <v>26</v>
      </c>
      <c r="M89" s="122"/>
      <c r="N89" s="108"/>
      <c r="O89" s="107" t="s">
        <v>81</v>
      </c>
      <c r="P89" s="109">
        <f t="shared" si="27"/>
        <v>1442.708990029</v>
      </c>
      <c r="Q89" s="109">
        <f t="shared" si="28"/>
        <v>1442.708990029</v>
      </c>
      <c r="R89" s="109">
        <f t="shared" si="29"/>
        <v>1442.708990029</v>
      </c>
      <c r="S89" s="109">
        <f t="shared" si="30"/>
        <v>1442.708990029</v>
      </c>
      <c r="T89" s="109">
        <f t="shared" si="31"/>
        <v>1442.708990029</v>
      </c>
      <c r="U89" s="86"/>
      <c r="V89" s="91"/>
      <c r="W89" s="91"/>
      <c r="X89" s="91"/>
      <c r="Y89" s="91"/>
    </row>
    <row r="90" spans="1:25" s="107" customFormat="1">
      <c r="C90" s="126"/>
      <c r="D90" s="123"/>
      <c r="K90" s="109"/>
      <c r="L90" s="124"/>
      <c r="N90" s="108"/>
      <c r="O90" s="122" t="s">
        <v>100</v>
      </c>
      <c r="P90" s="109">
        <f t="shared" si="27"/>
        <v>301515.39444370003</v>
      </c>
      <c r="Q90" s="109">
        <f t="shared" si="28"/>
        <v>311897.9943854938</v>
      </c>
      <c r="R90" s="109">
        <f t="shared" si="29"/>
        <v>311897.9943854938</v>
      </c>
      <c r="S90" s="109">
        <f t="shared" si="30"/>
        <v>311897.9943854938</v>
      </c>
      <c r="T90" s="109">
        <f t="shared" si="31"/>
        <v>312502.71783709689</v>
      </c>
      <c r="U90" s="86"/>
      <c r="V90" s="91"/>
      <c r="W90" s="91"/>
      <c r="X90" s="91"/>
      <c r="Y90" s="91"/>
    </row>
    <row r="91" spans="1:25" s="107" customFormat="1">
      <c r="A91" s="117" t="s">
        <v>7</v>
      </c>
      <c r="D91" s="123"/>
      <c r="E91" s="127"/>
      <c r="F91" s="15"/>
      <c r="G91" s="15"/>
      <c r="H91" s="15"/>
      <c r="I91" s="15"/>
      <c r="J91" s="15"/>
      <c r="K91" s="119"/>
      <c r="L91" s="124"/>
      <c r="N91" s="122"/>
      <c r="O91" s="107" t="s">
        <v>97</v>
      </c>
      <c r="P91" s="109">
        <f t="shared" si="27"/>
        <v>0</v>
      </c>
      <c r="Q91" s="109">
        <f t="shared" si="28"/>
        <v>0</v>
      </c>
      <c r="R91" s="109">
        <f t="shared" si="29"/>
        <v>0</v>
      </c>
      <c r="S91" s="109">
        <f t="shared" si="30"/>
        <v>0</v>
      </c>
      <c r="T91" s="109">
        <f t="shared" si="31"/>
        <v>0</v>
      </c>
      <c r="U91" s="86"/>
      <c r="V91" s="91"/>
      <c r="W91" s="91"/>
      <c r="X91" s="91"/>
      <c r="Y91" s="91"/>
    </row>
    <row r="92" spans="1:25" s="107" customFormat="1">
      <c r="A92" s="107" t="s">
        <v>240</v>
      </c>
      <c r="B92" s="107" t="s">
        <v>271</v>
      </c>
      <c r="C92" s="107" t="s">
        <v>136</v>
      </c>
      <c r="D92" s="123">
        <f>G92</f>
        <v>-31698.594859607081</v>
      </c>
      <c r="E92" s="127" t="s">
        <v>3</v>
      </c>
      <c r="F92" s="15"/>
      <c r="G92" s="131">
        <v>-31698.594859607081</v>
      </c>
      <c r="H92" s="15">
        <f>G92</f>
        <v>-31698.594859607081</v>
      </c>
      <c r="I92" s="15">
        <f t="shared" ref="I92:J92" si="34">H92</f>
        <v>-31698.594859607081</v>
      </c>
      <c r="J92" s="15">
        <f t="shared" si="34"/>
        <v>-31698.594859607081</v>
      </c>
      <c r="K92" s="109" t="s">
        <v>94</v>
      </c>
      <c r="L92" s="45" t="s">
        <v>26</v>
      </c>
      <c r="M92" s="128"/>
      <c r="N92" s="129"/>
      <c r="O92" s="107" t="s">
        <v>135</v>
      </c>
      <c r="P92" s="109">
        <f>SUM(O22,SUMIFS(F$84:F$114,$E$84:$E$114,$O92,$L$84:$L$114,"y"))</f>
        <v>84674.29105918284</v>
      </c>
      <c r="Q92" s="109">
        <f>SUM(P22,SUMIFS(G$84:G$114,$E$84:$E$114,$O92,$L$84:$L$114,"y"))</f>
        <v>84674.29105918284</v>
      </c>
      <c r="R92" s="109">
        <f>SUM(Q22,SUMIFS(H$84:H$114,$E$84:$E$114,$O92,$L$84:$L$114,"y"))</f>
        <v>84674.29105918284</v>
      </c>
      <c r="S92" s="109">
        <f>SUM(R22,SUMIFS(I$84:I$114,$E$84:$E$114,$O92,$L$84:$L$114,"y"))</f>
        <v>84674.29105918284</v>
      </c>
      <c r="T92" s="109">
        <f>SUM(S22,SUMIFS(J$84:J$114,$E$84:$E$114,$O92,$L$84:$L$114,"y"))</f>
        <v>84674.29105918284</v>
      </c>
      <c r="U92" s="86"/>
      <c r="V92" s="91"/>
      <c r="W92" s="91"/>
      <c r="X92" s="91"/>
      <c r="Y92" s="91"/>
    </row>
    <row r="93" spans="1:25" s="107" customFormat="1">
      <c r="A93" s="107" t="s">
        <v>240</v>
      </c>
      <c r="B93" s="107" t="s">
        <v>271</v>
      </c>
      <c r="C93" s="107" t="s">
        <v>136</v>
      </c>
      <c r="D93" s="123">
        <f t="shared" ref="D93:D107" si="35">G93</f>
        <v>-49487.611360084906</v>
      </c>
      <c r="E93" s="127" t="s">
        <v>3</v>
      </c>
      <c r="F93" s="15"/>
      <c r="G93" s="131">
        <v>-49487.611360084906</v>
      </c>
      <c r="H93" s="15">
        <f t="shared" ref="H93:J107" si="36">G93</f>
        <v>-49487.611360084906</v>
      </c>
      <c r="I93" s="15">
        <f t="shared" si="36"/>
        <v>-49487.611360084906</v>
      </c>
      <c r="J93" s="15">
        <f t="shared" si="36"/>
        <v>-49487.611360084906</v>
      </c>
      <c r="K93" s="109" t="s">
        <v>94</v>
      </c>
      <c r="L93" s="45" t="s">
        <v>26</v>
      </c>
      <c r="M93" s="128"/>
      <c r="N93" s="129"/>
      <c r="O93" s="107" t="s">
        <v>153</v>
      </c>
      <c r="P93" s="109">
        <f t="shared" ref="P93:T96" si="37">SUM(O18,SUMIFS(F$84:F$114,$E$84:$E$114,$O93,$L$84:$L$114,"y"))</f>
        <v>101946.30110346289</v>
      </c>
      <c r="Q93" s="109">
        <f t="shared" si="37"/>
        <v>148544.86173085781</v>
      </c>
      <c r="R93" s="109">
        <f t="shared" si="37"/>
        <v>148544.86173085781</v>
      </c>
      <c r="S93" s="109">
        <f t="shared" si="37"/>
        <v>148544.86173085781</v>
      </c>
      <c r="T93" s="109">
        <f t="shared" si="37"/>
        <v>148544.86173085781</v>
      </c>
      <c r="U93" s="86"/>
      <c r="V93" s="91"/>
      <c r="W93" s="91"/>
      <c r="X93" s="91"/>
      <c r="Y93" s="91"/>
    </row>
    <row r="94" spans="1:25" s="107" customFormat="1">
      <c r="A94" s="107" t="s">
        <v>240</v>
      </c>
      <c r="B94" s="107" t="s">
        <v>271</v>
      </c>
      <c r="C94" s="107" t="s">
        <v>136</v>
      </c>
      <c r="D94" s="123">
        <f t="shared" si="35"/>
        <v>-49070.057340222433</v>
      </c>
      <c r="E94" s="127" t="s">
        <v>3</v>
      </c>
      <c r="F94" s="15"/>
      <c r="G94" s="131">
        <v>-49070.057340222433</v>
      </c>
      <c r="H94" s="15">
        <f t="shared" si="36"/>
        <v>-49070.057340222433</v>
      </c>
      <c r="I94" s="15">
        <f t="shared" si="36"/>
        <v>-49070.057340222433</v>
      </c>
      <c r="J94" s="15">
        <f t="shared" si="36"/>
        <v>-49070.057340222433</v>
      </c>
      <c r="K94" s="109" t="s">
        <v>94</v>
      </c>
      <c r="L94" s="45" t="s">
        <v>26</v>
      </c>
      <c r="M94" s="128"/>
      <c r="N94" s="129"/>
      <c r="O94" s="107" t="s">
        <v>10</v>
      </c>
      <c r="P94" s="109">
        <f t="shared" si="37"/>
        <v>685104.47305526584</v>
      </c>
      <c r="Q94" s="109">
        <f t="shared" si="37"/>
        <v>685104.47305526584</v>
      </c>
      <c r="R94" s="109">
        <f t="shared" si="37"/>
        <v>685104.47305526584</v>
      </c>
      <c r="S94" s="109">
        <f t="shared" si="37"/>
        <v>685104.47305526584</v>
      </c>
      <c r="T94" s="109">
        <f t="shared" si="37"/>
        <v>685104.47305526584</v>
      </c>
      <c r="U94" s="86"/>
      <c r="V94" s="91"/>
      <c r="W94" s="91"/>
      <c r="X94" s="91"/>
      <c r="Y94" s="91"/>
    </row>
    <row r="95" spans="1:25" s="107" customFormat="1">
      <c r="A95" s="107" t="s">
        <v>240</v>
      </c>
      <c r="B95" s="107" t="s">
        <v>271</v>
      </c>
      <c r="C95" s="107" t="s">
        <v>136</v>
      </c>
      <c r="D95" s="123">
        <f t="shared" si="35"/>
        <v>110582.06046517828</v>
      </c>
      <c r="E95" s="127" t="s">
        <v>3</v>
      </c>
      <c r="F95" s="15"/>
      <c r="G95" s="131">
        <v>110582.06046517828</v>
      </c>
      <c r="H95" s="15">
        <f t="shared" si="36"/>
        <v>110582.06046517828</v>
      </c>
      <c r="I95" s="15">
        <f t="shared" si="36"/>
        <v>110582.06046517828</v>
      </c>
      <c r="J95" s="15">
        <f t="shared" si="36"/>
        <v>110582.06046517828</v>
      </c>
      <c r="K95" s="109" t="s">
        <v>94</v>
      </c>
      <c r="L95" s="45" t="s">
        <v>26</v>
      </c>
      <c r="N95" s="123"/>
      <c r="O95" s="107" t="s">
        <v>88</v>
      </c>
      <c r="P95" s="109">
        <f t="shared" si="37"/>
        <v>141.01499621368913</v>
      </c>
      <c r="Q95" s="109">
        <f t="shared" si="37"/>
        <v>141.01499621368913</v>
      </c>
      <c r="R95" s="109">
        <f t="shared" si="37"/>
        <v>141.01499621368913</v>
      </c>
      <c r="S95" s="109">
        <f t="shared" si="37"/>
        <v>141.01499621368913</v>
      </c>
      <c r="T95" s="109">
        <f t="shared" si="37"/>
        <v>141.01499621368913</v>
      </c>
      <c r="U95" s="86"/>
      <c r="V95" s="91"/>
      <c r="W95" s="91"/>
      <c r="X95" s="91"/>
      <c r="Y95" s="91"/>
    </row>
    <row r="96" spans="1:25" s="107" customFormat="1">
      <c r="A96" s="107" t="s">
        <v>240</v>
      </c>
      <c r="B96" s="107" t="s">
        <v>271</v>
      </c>
      <c r="C96" s="107" t="s">
        <v>136</v>
      </c>
      <c r="D96" s="123">
        <f t="shared" si="35"/>
        <v>-72952.336051799793</v>
      </c>
      <c r="E96" s="127" t="s">
        <v>98</v>
      </c>
      <c r="F96" s="15"/>
      <c r="G96" s="131">
        <v>-72952.336051799793</v>
      </c>
      <c r="H96" s="15">
        <f t="shared" si="36"/>
        <v>-72952.336051799793</v>
      </c>
      <c r="I96" s="15">
        <f t="shared" si="36"/>
        <v>-72952.336051799793</v>
      </c>
      <c r="J96" s="15">
        <f t="shared" si="36"/>
        <v>-72952.336051799793</v>
      </c>
      <c r="K96" s="109" t="s">
        <v>94</v>
      </c>
      <c r="L96" s="45" t="s">
        <v>26</v>
      </c>
      <c r="O96" s="107" t="s">
        <v>79</v>
      </c>
      <c r="P96" s="109">
        <f t="shared" si="37"/>
        <v>9000</v>
      </c>
      <c r="Q96" s="109">
        <f t="shared" si="37"/>
        <v>9000</v>
      </c>
      <c r="R96" s="109">
        <f t="shared" si="37"/>
        <v>9000</v>
      </c>
      <c r="S96" s="109">
        <f t="shared" si="37"/>
        <v>9000</v>
      </c>
      <c r="T96" s="109">
        <f t="shared" si="37"/>
        <v>9000</v>
      </c>
      <c r="V96" s="91"/>
      <c r="W96" s="91"/>
      <c r="X96" s="91"/>
      <c r="Y96" s="91"/>
    </row>
    <row r="97" spans="1:26">
      <c r="A97" s="107" t="s">
        <v>240</v>
      </c>
      <c r="B97" t="s">
        <v>271</v>
      </c>
      <c r="C97" t="s">
        <v>136</v>
      </c>
      <c r="D97" s="13">
        <f t="shared" si="35"/>
        <v>-2839.0181340263948</v>
      </c>
      <c r="E97" s="23" t="s">
        <v>14</v>
      </c>
      <c r="F97" s="15"/>
      <c r="G97" s="131">
        <v>-2839.0181340263948</v>
      </c>
      <c r="H97" s="15">
        <f t="shared" si="36"/>
        <v>-2839.0181340263948</v>
      </c>
      <c r="I97" s="15">
        <f t="shared" si="36"/>
        <v>-2839.0181340263948</v>
      </c>
      <c r="J97" s="15">
        <f t="shared" si="36"/>
        <v>-2839.0181340263948</v>
      </c>
      <c r="K97" s="2" t="s">
        <v>94</v>
      </c>
      <c r="L97" s="45" t="s">
        <v>26</v>
      </c>
      <c r="M97" s="3"/>
      <c r="O97" s="2" t="s">
        <v>113</v>
      </c>
      <c r="P97" s="2">
        <f>SUM(P83:P96)</f>
        <v>4574714.7745999061</v>
      </c>
      <c r="Q97" s="2">
        <f>SUM(Q83:Q96)</f>
        <v>4595489.9361384064</v>
      </c>
      <c r="R97" s="2">
        <f>SUM(R83:R96)</f>
        <v>4822157.1577136666</v>
      </c>
      <c r="S97" s="2">
        <f>SUM(S83:S96)</f>
        <v>4989703.4956341777</v>
      </c>
      <c r="T97" s="2">
        <f>SUM(T83:T96)</f>
        <v>4989254.5233483016</v>
      </c>
      <c r="U97" s="2"/>
      <c r="V97" s="91"/>
      <c r="W97" s="91"/>
      <c r="X97" s="91"/>
      <c r="Y97" s="91"/>
    </row>
    <row r="98" spans="1:26" s="107" customFormat="1">
      <c r="A98" s="107" t="s">
        <v>318</v>
      </c>
      <c r="B98" s="107" t="s">
        <v>271</v>
      </c>
      <c r="C98" s="107" t="s">
        <v>136</v>
      </c>
      <c r="D98" s="137"/>
      <c r="E98" s="127" t="s">
        <v>100</v>
      </c>
      <c r="F98" s="15"/>
      <c r="G98" s="138"/>
      <c r="H98" s="136"/>
      <c r="I98" s="136"/>
      <c r="J98" s="136"/>
      <c r="K98" s="109" t="s">
        <v>94</v>
      </c>
      <c r="L98" s="45" t="s">
        <v>26</v>
      </c>
      <c r="O98" s="130" t="s">
        <v>126</v>
      </c>
      <c r="P98" s="109">
        <f>P97-O23</f>
        <v>381920.12240808643</v>
      </c>
      <c r="Q98" s="109">
        <f>Q97-P23</f>
        <v>515572.08929980593</v>
      </c>
      <c r="R98" s="109">
        <f>R97-Q23</f>
        <v>844448.62631066935</v>
      </c>
      <c r="S98" s="109">
        <f>S97-R23</f>
        <v>1048038.1819831021</v>
      </c>
      <c r="T98" s="109">
        <f>T97-S23</f>
        <v>1047435.4705941011</v>
      </c>
      <c r="U98" s="109"/>
      <c r="V98" s="91"/>
      <c r="W98" s="91"/>
      <c r="X98" s="91"/>
      <c r="Y98" s="91"/>
    </row>
    <row r="99" spans="1:26" ht="13.2" customHeight="1">
      <c r="A99" s="107" t="s">
        <v>240</v>
      </c>
      <c r="B99" t="s">
        <v>271</v>
      </c>
      <c r="C99" t="s">
        <v>136</v>
      </c>
      <c r="D99" s="13">
        <f t="shared" si="35"/>
        <v>0</v>
      </c>
      <c r="E99" s="23" t="s">
        <v>100</v>
      </c>
      <c r="F99" s="15"/>
      <c r="G99" s="131">
        <v>0</v>
      </c>
      <c r="H99" s="15">
        <f t="shared" si="36"/>
        <v>0</v>
      </c>
      <c r="I99" s="15">
        <f t="shared" si="36"/>
        <v>0</v>
      </c>
      <c r="J99" s="15">
        <f t="shared" si="36"/>
        <v>0</v>
      </c>
      <c r="K99" s="2" t="s">
        <v>94</v>
      </c>
      <c r="L99" s="45" t="s">
        <v>26</v>
      </c>
      <c r="M99" s="36"/>
      <c r="O99" s="2" t="s">
        <v>150</v>
      </c>
      <c r="P99" s="52">
        <v>1E-3</v>
      </c>
      <c r="Q99" s="2"/>
      <c r="R99" s="2"/>
      <c r="S99" s="2"/>
      <c r="T99" s="2"/>
      <c r="U99" s="2"/>
      <c r="V99" s="19"/>
      <c r="W99" s="19"/>
      <c r="X99" s="19"/>
      <c r="Y99" s="19"/>
    </row>
    <row r="100" spans="1:26">
      <c r="A100" s="107" t="s">
        <v>240</v>
      </c>
      <c r="B100" t="s">
        <v>271</v>
      </c>
      <c r="C100" t="s">
        <v>136</v>
      </c>
      <c r="D100" s="13">
        <f t="shared" si="35"/>
        <v>0</v>
      </c>
      <c r="E100" s="23" t="s">
        <v>100</v>
      </c>
      <c r="F100" s="15"/>
      <c r="G100" s="131">
        <v>0</v>
      </c>
      <c r="H100" s="15">
        <f t="shared" si="36"/>
        <v>0</v>
      </c>
      <c r="I100" s="15">
        <f t="shared" si="36"/>
        <v>0</v>
      </c>
      <c r="J100" s="15">
        <f t="shared" si="36"/>
        <v>0</v>
      </c>
      <c r="K100" s="2" t="s">
        <v>94</v>
      </c>
      <c r="L100" s="45" t="s">
        <v>26</v>
      </c>
      <c r="O100" s="2"/>
      <c r="P100" s="52"/>
      <c r="Q100" s="2"/>
      <c r="R100" s="2"/>
      <c r="S100" s="2"/>
      <c r="T100" s="2"/>
      <c r="U100" s="2"/>
      <c r="V100" s="19"/>
      <c r="W100" s="19"/>
      <c r="X100" s="19"/>
      <c r="Y100" s="19"/>
    </row>
    <row r="101" spans="1:26" ht="15.6">
      <c r="A101" s="107" t="s">
        <v>240</v>
      </c>
      <c r="B101" t="s">
        <v>271</v>
      </c>
      <c r="C101" t="s">
        <v>136</v>
      </c>
      <c r="D101" s="13">
        <f t="shared" si="35"/>
        <v>0</v>
      </c>
      <c r="E101" s="23" t="s">
        <v>81</v>
      </c>
      <c r="F101" s="15"/>
      <c r="G101" s="131">
        <v>0</v>
      </c>
      <c r="H101" s="15">
        <f t="shared" si="36"/>
        <v>0</v>
      </c>
      <c r="I101" s="15">
        <f t="shared" si="36"/>
        <v>0</v>
      </c>
      <c r="J101" s="15">
        <f t="shared" si="36"/>
        <v>0</v>
      </c>
      <c r="K101" s="2" t="s">
        <v>94</v>
      </c>
      <c r="L101" s="45" t="s">
        <v>26</v>
      </c>
      <c r="O101" s="57"/>
      <c r="P101" s="58"/>
      <c r="Q101" s="58"/>
      <c r="R101" s="58"/>
      <c r="S101" s="58"/>
      <c r="T101" s="58"/>
      <c r="U101" s="2"/>
      <c r="V101" s="19"/>
      <c r="W101" s="19"/>
      <c r="X101" s="19"/>
      <c r="Y101" s="19"/>
      <c r="Z101" s="4"/>
    </row>
    <row r="102" spans="1:26">
      <c r="A102" s="107" t="s">
        <v>240</v>
      </c>
      <c r="B102" t="s">
        <v>271</v>
      </c>
      <c r="C102" t="s">
        <v>136</v>
      </c>
      <c r="D102" s="13">
        <f t="shared" si="35"/>
        <v>9430.4286187023972</v>
      </c>
      <c r="E102" s="23" t="s">
        <v>60</v>
      </c>
      <c r="F102" s="15"/>
      <c r="G102" s="131">
        <v>9430.4286187023972</v>
      </c>
      <c r="H102" s="15">
        <f t="shared" si="36"/>
        <v>9430.4286187023972</v>
      </c>
      <c r="I102" s="15">
        <f t="shared" si="36"/>
        <v>9430.4286187023972</v>
      </c>
      <c r="J102" s="15">
        <f t="shared" si="36"/>
        <v>9430.4286187023972</v>
      </c>
      <c r="K102" s="2" t="s">
        <v>94</v>
      </c>
      <c r="L102" s="45" t="s">
        <v>26</v>
      </c>
      <c r="R102" s="2"/>
      <c r="S102" s="2"/>
      <c r="T102" s="2"/>
      <c r="U102" s="2"/>
      <c r="V102" s="19"/>
      <c r="W102" s="19"/>
      <c r="X102" s="19"/>
      <c r="Y102" s="19"/>
    </row>
    <row r="103" spans="1:26">
      <c r="A103" s="107" t="s">
        <v>240</v>
      </c>
      <c r="B103" t="s">
        <v>271</v>
      </c>
      <c r="C103" t="s">
        <v>136</v>
      </c>
      <c r="D103" s="13">
        <f t="shared" si="35"/>
        <v>-213498.71667320418</v>
      </c>
      <c r="E103" s="23" t="s">
        <v>60</v>
      </c>
      <c r="F103" s="15"/>
      <c r="G103" s="131">
        <v>-213498.71667320418</v>
      </c>
      <c r="H103" s="15">
        <f t="shared" si="36"/>
        <v>-213498.71667320418</v>
      </c>
      <c r="I103" s="15">
        <f t="shared" si="36"/>
        <v>-213498.71667320418</v>
      </c>
      <c r="J103" s="15">
        <f t="shared" si="36"/>
        <v>-213498.71667320418</v>
      </c>
      <c r="K103" s="2" t="s">
        <v>94</v>
      </c>
      <c r="L103" s="45" t="s">
        <v>26</v>
      </c>
      <c r="R103" s="2"/>
      <c r="S103" s="2"/>
      <c r="T103" s="2"/>
      <c r="V103" s="19"/>
      <c r="W103" s="19"/>
      <c r="X103" s="19"/>
      <c r="Y103" s="19"/>
    </row>
    <row r="104" spans="1:26">
      <c r="A104" s="107" t="s">
        <v>240</v>
      </c>
      <c r="B104" t="s">
        <v>271</v>
      </c>
      <c r="C104" t="s">
        <v>136</v>
      </c>
      <c r="D104" s="13">
        <f t="shared" si="35"/>
        <v>192598.33573985231</v>
      </c>
      <c r="E104" s="23" t="s">
        <v>153</v>
      </c>
      <c r="F104" s="15"/>
      <c r="G104" s="131">
        <v>192598.33573985231</v>
      </c>
      <c r="H104" s="15">
        <f t="shared" si="36"/>
        <v>192598.33573985231</v>
      </c>
      <c r="I104" s="15">
        <f t="shared" si="36"/>
        <v>192598.33573985231</v>
      </c>
      <c r="J104" s="15">
        <f t="shared" si="36"/>
        <v>192598.33573985231</v>
      </c>
      <c r="K104" s="2" t="s">
        <v>94</v>
      </c>
      <c r="L104" s="45" t="s">
        <v>26</v>
      </c>
    </row>
    <row r="105" spans="1:26">
      <c r="A105" s="107" t="s">
        <v>240</v>
      </c>
      <c r="B105" t="s">
        <v>271</v>
      </c>
      <c r="C105" t="s">
        <v>136</v>
      </c>
      <c r="D105" s="13">
        <f t="shared" si="35"/>
        <v>-162089.65853368427</v>
      </c>
      <c r="E105" s="23" t="s">
        <v>153</v>
      </c>
      <c r="F105" s="15"/>
      <c r="G105" s="131">
        <v>-162089.65853368427</v>
      </c>
      <c r="H105" s="15">
        <f t="shared" si="36"/>
        <v>-162089.65853368427</v>
      </c>
      <c r="I105" s="15">
        <f t="shared" si="36"/>
        <v>-162089.65853368427</v>
      </c>
      <c r="J105" s="15">
        <f t="shared" si="36"/>
        <v>-162089.65853368427</v>
      </c>
      <c r="K105" s="2" t="s">
        <v>94</v>
      </c>
      <c r="L105" s="45" t="s">
        <v>26</v>
      </c>
    </row>
    <row r="106" spans="1:26">
      <c r="A106" s="107" t="s">
        <v>240</v>
      </c>
      <c r="B106" t="s">
        <v>271</v>
      </c>
      <c r="C106" t="s">
        <v>136</v>
      </c>
      <c r="D106" s="13">
        <f t="shared" si="35"/>
        <v>-330.37776029176331</v>
      </c>
      <c r="E106" s="23" t="s">
        <v>236</v>
      </c>
      <c r="F106" s="15"/>
      <c r="G106" s="131">
        <v>-330.37776029176331</v>
      </c>
      <c r="H106" s="15">
        <f t="shared" si="36"/>
        <v>-330.37776029176331</v>
      </c>
      <c r="I106" s="15">
        <f t="shared" si="36"/>
        <v>-330.37776029176331</v>
      </c>
      <c r="J106" s="15">
        <f t="shared" si="36"/>
        <v>-330.37776029176331</v>
      </c>
      <c r="K106" s="2" t="s">
        <v>94</v>
      </c>
      <c r="L106" s="45" t="s">
        <v>26</v>
      </c>
    </row>
    <row r="107" spans="1:26">
      <c r="A107" s="107" t="s">
        <v>240</v>
      </c>
      <c r="B107" t="s">
        <v>271</v>
      </c>
      <c r="C107" t="s">
        <v>136</v>
      </c>
      <c r="D107" s="13">
        <f t="shared" si="35"/>
        <v>16089.883421226881</v>
      </c>
      <c r="E107" s="23" t="s">
        <v>153</v>
      </c>
      <c r="F107" s="15"/>
      <c r="G107" s="131">
        <v>16089.883421226881</v>
      </c>
      <c r="H107" s="15">
        <f t="shared" si="36"/>
        <v>16089.883421226881</v>
      </c>
      <c r="I107" s="15">
        <f t="shared" si="36"/>
        <v>16089.883421226881</v>
      </c>
      <c r="J107" s="15">
        <f t="shared" si="36"/>
        <v>16089.883421226881</v>
      </c>
      <c r="K107" s="2" t="s">
        <v>94</v>
      </c>
      <c r="L107" s="45" t="s">
        <v>26</v>
      </c>
    </row>
    <row r="108" spans="1:26">
      <c r="D108" s="13"/>
      <c r="G108" s="13"/>
      <c r="L108" s="45"/>
    </row>
    <row r="109" spans="1:26">
      <c r="D109" s="13"/>
      <c r="E109" s="23"/>
      <c r="F109" s="46"/>
      <c r="G109" s="46"/>
      <c r="H109" s="46"/>
      <c r="I109" s="46"/>
      <c r="J109" s="46"/>
      <c r="L109" s="45"/>
    </row>
    <row r="110" spans="1:26">
      <c r="A110" s="8" t="s">
        <v>9</v>
      </c>
      <c r="D110" s="13"/>
      <c r="F110" s="43"/>
      <c r="G110" s="46"/>
      <c r="H110" s="15"/>
      <c r="I110" s="15"/>
      <c r="J110" s="15"/>
      <c r="L110" s="45"/>
    </row>
    <row r="111" spans="1:26">
      <c r="D111" s="13">
        <f>SUM(F111:J111)</f>
        <v>0</v>
      </c>
      <c r="F111" s="43"/>
      <c r="G111" s="13"/>
      <c r="H111" s="13"/>
      <c r="I111" s="13"/>
      <c r="J111" s="13"/>
      <c r="L111" s="45"/>
    </row>
    <row r="112" spans="1:26">
      <c r="D112" s="13">
        <f>SUM(F112:J112)</f>
        <v>0</v>
      </c>
      <c r="F112" s="43"/>
      <c r="G112" s="13"/>
      <c r="H112" s="13"/>
      <c r="I112" s="13"/>
      <c r="J112" s="13"/>
      <c r="L112" s="45"/>
    </row>
    <row r="113" spans="1:26">
      <c r="D113" s="13">
        <f>SUM(F113:J113)</f>
        <v>0</v>
      </c>
      <c r="F113" s="43"/>
      <c r="G113" s="13"/>
      <c r="H113" s="13"/>
      <c r="I113" s="13"/>
      <c r="J113" s="13"/>
      <c r="L113" s="45"/>
    </row>
    <row r="114" spans="1:26">
      <c r="D114" s="13">
        <f>SUM(F114:J114)</f>
        <v>0</v>
      </c>
      <c r="F114" s="43"/>
      <c r="G114" s="13"/>
      <c r="H114" s="13"/>
      <c r="I114" s="13"/>
      <c r="J114" s="13"/>
    </row>
    <row r="115" spans="1:26">
      <c r="L115" s="45"/>
      <c r="Z115" s="4"/>
    </row>
    <row r="116" spans="1:26">
      <c r="D116" s="13"/>
      <c r="F116" s="46"/>
      <c r="G116" s="46"/>
      <c r="H116" s="15"/>
      <c r="I116" s="15"/>
      <c r="J116" s="15"/>
      <c r="L116" s="45"/>
      <c r="Z116" s="4"/>
    </row>
    <row r="117" spans="1:26">
      <c r="A117" s="8"/>
      <c r="D117" s="15"/>
      <c r="F117" s="43"/>
      <c r="G117" s="43"/>
      <c r="H117" s="43"/>
      <c r="I117" s="43"/>
      <c r="J117" s="43"/>
      <c r="L117" s="45"/>
      <c r="Z117" s="4"/>
    </row>
    <row r="118" spans="1:26" ht="15" thickBot="1">
      <c r="A118" s="31" t="s">
        <v>115</v>
      </c>
      <c r="B118" s="30"/>
      <c r="C118" s="30"/>
      <c r="D118" s="50">
        <f>SUM(D84:D114)</f>
        <v>4597211.4779996481</v>
      </c>
      <c r="E118" s="32"/>
      <c r="F118" s="40">
        <f>SUM(F84:F114)</f>
        <v>381920.12240808702</v>
      </c>
      <c r="G118" s="40">
        <f>SUM(G84:G114)</f>
        <v>515572.08929980581</v>
      </c>
      <c r="H118" s="40">
        <f>SUM(H84:H114)</f>
        <v>844448.62631066865</v>
      </c>
      <c r="I118" s="40">
        <f>SUM(I84:I114)</f>
        <v>1048038.1819831016</v>
      </c>
      <c r="J118" s="40">
        <f>SUM(J84:J114)</f>
        <v>1047435.4705941016</v>
      </c>
      <c r="K118" s="30"/>
      <c r="L118" s="45"/>
      <c r="Z118" s="4"/>
    </row>
    <row r="119" spans="1:26" ht="15" thickTop="1">
      <c r="L119"/>
      <c r="M119" s="23"/>
    </row>
    <row r="120" spans="1:26">
      <c r="M120" s="23"/>
    </row>
    <row r="121" spans="1:26">
      <c r="L121"/>
      <c r="M121" s="23"/>
    </row>
    <row r="122" spans="1:26">
      <c r="A122" t="s">
        <v>13</v>
      </c>
      <c r="L122"/>
      <c r="M122" s="23"/>
    </row>
    <row r="123" spans="1:26">
      <c r="A123" t="s">
        <v>314</v>
      </c>
      <c r="M123" s="23"/>
    </row>
    <row r="124" spans="1:26">
      <c r="K124"/>
      <c r="M124" s="23"/>
    </row>
    <row r="125" spans="1:26">
      <c r="K125"/>
      <c r="M125" s="23"/>
      <c r="T125" s="23"/>
    </row>
    <row r="126" spans="1:26">
      <c r="K126"/>
      <c r="M126" s="23"/>
      <c r="T126" s="23"/>
    </row>
    <row r="127" spans="1:26" ht="15.6">
      <c r="K127"/>
      <c r="M127" s="24"/>
      <c r="O127" s="24"/>
      <c r="P127" s="24"/>
      <c r="Q127" s="24"/>
      <c r="R127" s="25"/>
      <c r="T127" s="23"/>
    </row>
    <row r="128" spans="1:26" ht="15.6">
      <c r="K128"/>
      <c r="M128" s="24"/>
      <c r="O128" s="24"/>
      <c r="P128" s="24"/>
      <c r="Q128" s="24"/>
      <c r="R128" s="25"/>
      <c r="T128" s="23"/>
    </row>
    <row r="129" spans="6:24" ht="15.6">
      <c r="K129"/>
      <c r="L129"/>
      <c r="M129" s="24"/>
      <c r="N129" s="24"/>
      <c r="O129" s="24"/>
      <c r="P129" s="24"/>
      <c r="Q129" s="24"/>
      <c r="R129" s="25"/>
      <c r="T129" s="23"/>
      <c r="U129" s="19"/>
      <c r="V129" s="19"/>
      <c r="W129" s="19"/>
      <c r="X129" s="19"/>
    </row>
    <row r="130" spans="6:24" ht="15.6">
      <c r="K130"/>
      <c r="L130"/>
      <c r="M130" s="24"/>
      <c r="N130" s="24"/>
      <c r="O130" s="24"/>
      <c r="P130" s="24"/>
      <c r="Q130" s="24"/>
      <c r="R130" s="25"/>
      <c r="T130" s="23"/>
      <c r="U130" s="19"/>
      <c r="V130" s="19"/>
      <c r="W130" s="19"/>
      <c r="X130" s="19"/>
    </row>
    <row r="131" spans="6:24" ht="15.6">
      <c r="K131"/>
      <c r="L131"/>
      <c r="M131" s="3"/>
      <c r="N131" s="24"/>
      <c r="O131" s="23"/>
      <c r="P131" s="23"/>
      <c r="Q131" s="23"/>
      <c r="R131" s="23"/>
      <c r="S131" s="23"/>
      <c r="T131" s="23"/>
      <c r="U131" s="19"/>
      <c r="V131" s="19"/>
      <c r="W131" s="19"/>
      <c r="X131" s="19"/>
    </row>
    <row r="132" spans="6:24" ht="15.6">
      <c r="K132"/>
      <c r="L132"/>
      <c r="M132" s="3"/>
      <c r="N132" s="24"/>
      <c r="O132" s="23"/>
      <c r="P132" s="23"/>
      <c r="Q132" s="23"/>
      <c r="R132" s="23"/>
      <c r="S132" s="23"/>
      <c r="T132" s="23"/>
      <c r="U132" s="19"/>
      <c r="V132" s="19"/>
      <c r="W132" s="19"/>
      <c r="X132" s="19"/>
    </row>
    <row r="133" spans="6:24">
      <c r="K133"/>
      <c r="L133"/>
      <c r="M133" s="3"/>
      <c r="N133" s="23"/>
      <c r="O133" s="23"/>
      <c r="P133" s="23"/>
      <c r="Q133" s="23"/>
      <c r="R133" s="23"/>
      <c r="S133" s="23"/>
      <c r="T133" s="23"/>
      <c r="U133" s="19"/>
      <c r="V133" s="19"/>
      <c r="W133" s="19"/>
      <c r="X133" s="19"/>
    </row>
    <row r="134" spans="6:24">
      <c r="K134"/>
      <c r="L134"/>
      <c r="M134" s="3"/>
      <c r="N134" s="23"/>
      <c r="O134" s="23"/>
      <c r="P134" s="23"/>
      <c r="Q134" s="23"/>
      <c r="R134" s="23"/>
      <c r="S134" s="23"/>
      <c r="T134" s="23"/>
      <c r="U134" s="19"/>
      <c r="V134" s="19"/>
      <c r="W134" s="19"/>
      <c r="X134" s="19"/>
    </row>
    <row r="135" spans="6:24">
      <c r="K135"/>
      <c r="L135"/>
      <c r="M135" s="3"/>
      <c r="N135" s="23"/>
      <c r="O135" s="23"/>
      <c r="P135" s="23"/>
      <c r="Q135" s="23"/>
      <c r="R135" s="23"/>
      <c r="S135" s="23"/>
      <c r="T135" s="23"/>
      <c r="U135" s="19"/>
      <c r="V135" s="19"/>
      <c r="W135" s="19"/>
      <c r="X135" s="19"/>
    </row>
    <row r="136" spans="6:24">
      <c r="F136" s="18"/>
      <c r="L136"/>
      <c r="M136" s="3"/>
      <c r="N136" s="23"/>
      <c r="O136" s="23"/>
      <c r="P136" s="23"/>
      <c r="Q136" s="23"/>
      <c r="R136" s="23"/>
      <c r="S136" s="23"/>
      <c r="T136" s="23"/>
    </row>
    <row r="137" spans="6:24">
      <c r="F137" s="5"/>
      <c r="L137"/>
      <c r="M137" s="3"/>
      <c r="N137" s="23"/>
      <c r="O137" s="23"/>
      <c r="P137" s="23"/>
      <c r="Q137" s="23"/>
      <c r="R137" s="23"/>
      <c r="S137" s="23"/>
      <c r="T137" s="23"/>
    </row>
    <row r="138" spans="6:24">
      <c r="L138"/>
      <c r="M138" s="23"/>
      <c r="N138" s="23"/>
      <c r="O138" s="23"/>
      <c r="P138" s="23"/>
      <c r="Q138" s="23"/>
      <c r="R138" s="23"/>
      <c r="S138" s="23"/>
    </row>
    <row r="139" spans="6:24">
      <c r="K139"/>
      <c r="L139"/>
      <c r="N139" s="23"/>
      <c r="O139" s="23"/>
      <c r="P139" s="23"/>
      <c r="Q139" s="23"/>
      <c r="R139" s="23"/>
      <c r="S139" s="23"/>
    </row>
    <row r="140" spans="6:24" ht="15" customHeight="1">
      <c r="K140"/>
      <c r="L140"/>
      <c r="N140" s="23"/>
      <c r="O140" s="23"/>
      <c r="P140" s="23"/>
      <c r="Q140" s="23"/>
      <c r="R140" s="23"/>
      <c r="S140" s="23"/>
    </row>
    <row r="141" spans="6:24" ht="15" customHeight="1">
      <c r="K141"/>
      <c r="N141" s="23"/>
    </row>
    <row r="142" spans="6:24" ht="15" customHeight="1">
      <c r="K142"/>
      <c r="N142" s="23"/>
    </row>
    <row r="143" spans="6:24" ht="15" customHeight="1">
      <c r="K143"/>
    </row>
    <row r="144" spans="6:24" ht="15" customHeight="1">
      <c r="K144"/>
      <c r="L144"/>
    </row>
    <row r="145" spans="11:18" ht="15" customHeight="1">
      <c r="K145"/>
      <c r="L145"/>
    </row>
    <row r="146" spans="11:18">
      <c r="K146"/>
      <c r="L146"/>
    </row>
    <row r="147" spans="11:18">
      <c r="K147"/>
      <c r="L147"/>
    </row>
    <row r="148" spans="11:18" ht="15" customHeight="1">
      <c r="K148"/>
      <c r="L148"/>
    </row>
    <row r="149" spans="11:18" ht="15" customHeight="1">
      <c r="K149"/>
      <c r="L149"/>
    </row>
    <row r="150" spans="11:18">
      <c r="K150"/>
      <c r="L150"/>
    </row>
    <row r="151" spans="11:18">
      <c r="K151"/>
      <c r="L151"/>
    </row>
    <row r="152" spans="11:18">
      <c r="K152"/>
      <c r="L152"/>
    </row>
    <row r="153" spans="11:18">
      <c r="K153"/>
      <c r="L153"/>
    </row>
    <row r="154" spans="11:18">
      <c r="K154"/>
      <c r="L154"/>
    </row>
    <row r="155" spans="11:18">
      <c r="K155"/>
      <c r="L155"/>
      <c r="M155" s="20"/>
    </row>
    <row r="156" spans="11:18">
      <c r="K156"/>
      <c r="L156"/>
      <c r="M156" s="20"/>
    </row>
    <row r="157" spans="11:18">
      <c r="K157"/>
      <c r="L157"/>
      <c r="M157" s="20"/>
      <c r="O157" s="20"/>
      <c r="P157" s="20"/>
      <c r="Q157" s="20"/>
      <c r="R157" s="26"/>
    </row>
    <row r="158" spans="11:18">
      <c r="L158"/>
      <c r="M158" s="20"/>
      <c r="O158" s="20"/>
      <c r="P158" s="20"/>
      <c r="Q158" s="20"/>
      <c r="R158" s="26"/>
    </row>
    <row r="159" spans="11:18">
      <c r="L159"/>
      <c r="M159" s="20"/>
      <c r="N159" s="20"/>
      <c r="O159" s="20"/>
      <c r="P159" s="20"/>
      <c r="Q159" s="20"/>
      <c r="R159" s="26"/>
    </row>
    <row r="160" spans="11:18">
      <c r="L160"/>
      <c r="M160" s="20"/>
      <c r="N160" s="20"/>
      <c r="O160" s="20"/>
      <c r="P160" s="20"/>
      <c r="Q160" s="20"/>
      <c r="R160" s="26"/>
    </row>
    <row r="161" spans="12:18">
      <c r="L161"/>
      <c r="M161" s="20"/>
      <c r="N161" s="20"/>
      <c r="O161" s="20"/>
      <c r="P161" s="20"/>
      <c r="Q161" s="20"/>
      <c r="R161" s="26"/>
    </row>
    <row r="162" spans="12:18">
      <c r="L162"/>
      <c r="M162" s="27"/>
      <c r="N162" s="20"/>
      <c r="O162" s="20"/>
      <c r="P162" s="20"/>
      <c r="Q162" s="20"/>
      <c r="R162" s="26"/>
    </row>
    <row r="163" spans="12:18">
      <c r="M163" s="27"/>
      <c r="N163" s="20"/>
      <c r="O163" s="20"/>
      <c r="P163" s="20"/>
      <c r="Q163" s="20"/>
      <c r="R163" s="26"/>
    </row>
    <row r="164" spans="12:18">
      <c r="M164" s="27"/>
      <c r="N164" s="20"/>
      <c r="O164" s="27"/>
      <c r="P164" s="27"/>
      <c r="Q164" s="27"/>
      <c r="R164" s="18"/>
    </row>
    <row r="165" spans="12:18">
      <c r="M165" s="27"/>
      <c r="N165" s="20"/>
      <c r="O165" s="27"/>
      <c r="P165" s="27"/>
      <c r="Q165" s="27"/>
      <c r="R165" s="18"/>
    </row>
    <row r="166" spans="12:18">
      <c r="N166" s="27"/>
      <c r="O166" s="27"/>
      <c r="P166" s="27"/>
      <c r="Q166" s="27"/>
      <c r="R166" s="18"/>
    </row>
    <row r="167" spans="12:18">
      <c r="N167" s="27"/>
      <c r="O167" s="27"/>
      <c r="P167" s="27"/>
      <c r="Q167" s="27"/>
      <c r="R167" s="18"/>
    </row>
    <row r="168" spans="12:18">
      <c r="N168" s="27"/>
      <c r="O168" s="10"/>
      <c r="P168" s="10"/>
      <c r="Q168" s="10"/>
      <c r="R168" s="10"/>
    </row>
    <row r="169" spans="12:18">
      <c r="N169" s="27"/>
    </row>
    <row r="170" spans="12:18">
      <c r="N170" s="28"/>
    </row>
  </sheetData>
  <mergeCells count="6">
    <mergeCell ref="N7:S7"/>
    <mergeCell ref="F8:J8"/>
    <mergeCell ref="A81:K81"/>
    <mergeCell ref="C84:C85"/>
    <mergeCell ref="F82:J82"/>
    <mergeCell ref="A7:L7"/>
  </mergeCells>
  <phoneticPr fontId="24" type="noConversion"/>
  <conditionalFormatting sqref="A26">
    <cfRule type="duplicateValues" dxfId="4" priority="3"/>
  </conditionalFormatting>
  <conditionalFormatting sqref="A27">
    <cfRule type="duplicateValues" dxfId="3" priority="5"/>
  </conditionalFormatting>
  <conditionalFormatting sqref="A28">
    <cfRule type="duplicateValues" dxfId="2" priority="23"/>
  </conditionalFormatting>
  <conditionalFormatting sqref="M131:M137">
    <cfRule type="duplicateValues" dxfId="1" priority="1"/>
  </conditionalFormatting>
  <conditionalFormatting sqref="P74:P80 M76:M80 M82:M90 M97:M98 M92:M94 N81:N91 M100">
    <cfRule type="duplicateValues" dxfId="0" priority="27"/>
  </conditionalFormatting>
  <dataValidations disablePrompts="1" count="6">
    <dataValidation type="list" allowBlank="1" showInputMessage="1" showErrorMessage="1" sqref="M139 K83 F83:G83" xr:uid="{F607B283-23EA-41F1-982F-630BAE586EF6}">
      <formula1>"2019,2020,2021,2022,2023,2024,2025"</formula1>
    </dataValidation>
    <dataValidation type="list" allowBlank="1" showInputMessage="1" showErrorMessage="1" sqref="F9:H9 H83 L9" xr:uid="{15C4B3F3-BFFB-4E7F-89A3-71DB0F39ACBD}">
      <formula1>"2022,2023,2024,2025,2026"</formula1>
    </dataValidation>
    <dataValidation type="list" allowBlank="1" showInputMessage="1" showErrorMessage="1" sqref="I9 I83" xr:uid="{F2215657-CD46-4314-873E-0D6ACCFA763E}">
      <formula1>"2022,2023,2024,2025,2026,2027"</formula1>
    </dataValidation>
    <dataValidation type="list" allowBlank="1" showInputMessage="1" showErrorMessage="1" sqref="J9 J83" xr:uid="{B18AC4CE-2262-4725-B729-7180F7C36B1B}">
      <formula1>"2022,2023,2024,2025,2026,2027,2028"</formula1>
    </dataValidation>
    <dataValidation type="list" allowBlank="1" showInputMessage="1" showErrorMessage="1" sqref="A3" xr:uid="{8665F8A2-9E5A-4FAF-A5ED-9BFA27BD4EAD}">
      <formula1>"Reporting Date: Quarter Ended March 31,Reporting Date: Quarter Ended June 30,Reporting Date: Quarter Ended September 30,Reporting Date: Quarter Ended December 31"</formula1>
    </dataValidation>
    <dataValidation type="list" allowBlank="1" showInputMessage="1" showErrorMessage="1" sqref="A2" xr:uid="{7D06B80E-7013-414A-A3D7-822B11441A7E}">
      <formula1>"Annual Period 2020,Annual Period 2021,Annual Period 2022,Annual Period 2023,Annual Period 2024"</formula1>
    </dataValidation>
  </dataValidations>
  <pageMargins left="0.7" right="0.7" top="0.75" bottom="0.75" header="0.3" footer="0.3"/>
  <pageSetup paperSize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Aquino, Tiffany M</cp:lastModifiedBy>
  <cp:lastPrinted>2019-09-03T19:09:02Z</cp:lastPrinted>
  <dcterms:created xsi:type="dcterms:W3CDTF">2019-06-24T18:17:17Z</dcterms:created>
  <dcterms:modified xsi:type="dcterms:W3CDTF">2024-05-29T00:44:01Z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