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https://d.docs.live.net/8ceac650d6899c49/3. CPUC Matters/R. 18-07-006 Water Cost and Rate Tracker report/2026 02/"/>
    </mc:Choice>
  </mc:AlternateContent>
  <xr:revisionPtr revIDLastSave="222" documentId="14_{84203AEE-52A6-48D1-ADC6-08A9454AACFB}" xr6:coauthVersionLast="47" xr6:coauthVersionMax="47" xr10:uidLastSave="{E4BF36BD-E5CA-4DCB-9295-361231CE03F6}"/>
  <bookViews>
    <workbookView xWindow="42132" yWindow="-384" windowWidth="19416" windowHeight="10296" xr2:uid="{C0659BC8-91E9-4FC0-9F8F-8A1EB1EC46BC}"/>
    <workbookView xWindow="22932" yWindow="-360" windowWidth="19416" windowHeight="10296" xr2:uid="{819F69C3-F9B2-46D8-9FAE-0D9D2CED887D}"/>
  </bookViews>
  <sheets>
    <sheet name="Instructions" sheetId="22" r:id="rId1"/>
    <sheet name="Definitions" sheetId="25" r:id="rId2"/>
    <sheet name="Updates" sheetId="24" r:id="rId3"/>
    <sheet name="Summary" sheetId="4" r:id="rId4"/>
    <sheet name="Rev Req't_yrs 1-5" sheetId="6" r:id="rId5"/>
    <sheet name="Input" sheetId="2" r:id="rId6"/>
    <sheet name="Calculators --&gt;" sheetId="9" r:id="rId7"/>
    <sheet name="Calculator Data Summary" sheetId="23" r:id="rId8"/>
    <sheet name="Residential Bills_Yr 1_avg" sheetId="3" r:id="rId9"/>
    <sheet name="Residential Bills_Yr 2_avg" sheetId="15" r:id="rId10"/>
    <sheet name="Residential Bills_Yr 3_avg" sheetId="16" r:id="rId11"/>
    <sheet name="Residential Bills_Yr 4_avg" sheetId="26" r:id="rId12"/>
    <sheet name="Residential Bills_Yr 5_avg" sheetId="27" r:id="rId13"/>
    <sheet name="Residential Bills_Yr 1_6 Units" sheetId="17" r:id="rId14"/>
    <sheet name="Residential Bills_Yr 2_6 Units" sheetId="18" r:id="rId15"/>
    <sheet name="Residential Bills_Yr 3_6 Units" sheetId="19" r:id="rId16"/>
    <sheet name="Residential Bills_Yr 4_6 Units" sheetId="29" r:id="rId17"/>
    <sheet name="Residential Bills_Yr 5_6 Units" sheetId="28" r:id="rId18"/>
  </sheets>
  <definedNames>
    <definedName name="CAP">Input!$C$95:$C$96</definedName>
    <definedName name="Non_CAP">Input!$B$95:$B$96</definedName>
    <definedName name="_xlnm.Print_Area" localSheetId="0">Instructions!$A$1:$I$46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S33" i="2" l="1"/>
  <c r="AG33" i="2"/>
  <c r="U33" i="2"/>
  <c r="AR29" i="2"/>
  <c r="AX24" i="2"/>
  <c r="AX23" i="2"/>
  <c r="AX22" i="2"/>
  <c r="AR24" i="2"/>
  <c r="AR23" i="2"/>
  <c r="AR22" i="2"/>
  <c r="AL29" i="2"/>
  <c r="AL24" i="2"/>
  <c r="AL23" i="2"/>
  <c r="AL22" i="2"/>
  <c r="AX29" i="2" l="1"/>
  <c r="N29" i="2" l="1"/>
  <c r="N24" i="2"/>
  <c r="N23" i="2"/>
  <c r="N22" i="2"/>
  <c r="Z26" i="2"/>
  <c r="Z25" i="2"/>
  <c r="E26" i="2"/>
  <c r="E25" i="2"/>
  <c r="H8" i="6" l="1"/>
  <c r="G8" i="6"/>
  <c r="G7" i="6"/>
  <c r="H7" i="6" s="1"/>
  <c r="G6" i="6"/>
  <c r="F6" i="6"/>
  <c r="G5" i="6"/>
  <c r="F5" i="6"/>
  <c r="AZ55" i="2"/>
  <c r="BA55" i="2" s="1"/>
  <c r="BB55" i="2" s="1"/>
  <c r="BC55" i="2" s="1"/>
  <c r="BD55" i="2" s="1"/>
  <c r="BE55" i="2" s="1"/>
  <c r="BF55" i="2" s="1"/>
  <c r="BG55" i="2" s="1"/>
  <c r="BH55" i="2" s="1"/>
  <c r="BI55" i="2" s="1"/>
  <c r="BJ55" i="2" s="1"/>
  <c r="AN55" i="2"/>
  <c r="AO55" i="2" s="1"/>
  <c r="AP55" i="2" s="1"/>
  <c r="AQ55" i="2" s="1"/>
  <c r="AR55" i="2" s="1"/>
  <c r="AS55" i="2" s="1"/>
  <c r="AT55" i="2" s="1"/>
  <c r="AU55" i="2" s="1"/>
  <c r="AV55" i="2" s="1"/>
  <c r="AW55" i="2" s="1"/>
  <c r="AX55" i="2" s="1"/>
  <c r="AB55" i="2"/>
  <c r="AC55" i="2" s="1"/>
  <c r="AD55" i="2" s="1"/>
  <c r="AE55" i="2" s="1"/>
  <c r="AF55" i="2" s="1"/>
  <c r="AG55" i="2" s="1"/>
  <c r="AH55" i="2" s="1"/>
  <c r="AI55" i="2" s="1"/>
  <c r="AJ55" i="2" s="1"/>
  <c r="AK55" i="2" s="1"/>
  <c r="AL55" i="2" s="1"/>
  <c r="V55" i="2"/>
  <c r="W55" i="2" s="1"/>
  <c r="X55" i="2" s="1"/>
  <c r="Y55" i="2" s="1"/>
  <c r="Z55" i="2" s="1"/>
  <c r="P55" i="2"/>
  <c r="Q55" i="2" s="1"/>
  <c r="R55" i="2" s="1"/>
  <c r="S55" i="2" s="1"/>
  <c r="T55" i="2" s="1"/>
  <c r="J55" i="2"/>
  <c r="K55" i="2" s="1"/>
  <c r="L55" i="2" s="1"/>
  <c r="M55" i="2" s="1"/>
  <c r="N55" i="2" s="1"/>
  <c r="D55" i="2"/>
  <c r="E55" i="2" s="1"/>
  <c r="F55" i="2" s="1"/>
  <c r="G55" i="2" s="1"/>
  <c r="H55" i="2" s="1"/>
  <c r="AW39" i="2"/>
  <c r="AX39" i="2" s="1"/>
  <c r="B7" i="15" l="1"/>
  <c r="AG49" i="2" l="1"/>
  <c r="AX16" i="2" l="1"/>
  <c r="AX15" i="2"/>
  <c r="AL16" i="2"/>
  <c r="AL15" i="2"/>
  <c r="I49" i="2"/>
  <c r="C49" i="2"/>
  <c r="A49" i="2"/>
  <c r="N15" i="2" l="1"/>
  <c r="N16" i="2"/>
  <c r="A29" i="4" l="1"/>
  <c r="AA7" i="4" l="1"/>
  <c r="Z7" i="4"/>
  <c r="Y7" i="4"/>
  <c r="X7" i="4"/>
  <c r="W7" i="4"/>
  <c r="T7" i="4"/>
  <c r="S7" i="4"/>
  <c r="R7" i="4"/>
  <c r="Q7" i="4"/>
  <c r="P7" i="4"/>
  <c r="B55" i="26"/>
  <c r="L7" i="4" s="1"/>
  <c r="B55" i="27"/>
  <c r="AA10" i="4"/>
  <c r="Z10" i="4"/>
  <c r="Y10" i="4"/>
  <c r="X10" i="4"/>
  <c r="W10" i="4"/>
  <c r="T10" i="4"/>
  <c r="S10" i="4"/>
  <c r="R10" i="4"/>
  <c r="Q10" i="4"/>
  <c r="P10" i="4"/>
  <c r="B11" i="28"/>
  <c r="B11" i="29"/>
  <c r="B11" i="19"/>
  <c r="B11" i="18"/>
  <c r="B59" i="17"/>
  <c r="B11" i="17"/>
  <c r="B11" i="27"/>
  <c r="B59" i="27"/>
  <c r="B11" i="26"/>
  <c r="B59" i="26"/>
  <c r="B11" i="16"/>
  <c r="B59" i="16"/>
  <c r="B59" i="15"/>
  <c r="B11" i="15"/>
  <c r="B59" i="3"/>
  <c r="B11" i="3"/>
  <c r="M7" i="4"/>
  <c r="M10" i="4"/>
  <c r="L10" i="4"/>
  <c r="K10" i="4"/>
  <c r="J10" i="4"/>
  <c r="I10" i="4"/>
  <c r="F10" i="4"/>
  <c r="E10" i="4"/>
  <c r="D10" i="4"/>
  <c r="C10" i="4"/>
  <c r="B10" i="4"/>
  <c r="B10" i="3" l="1"/>
  <c r="AO20" i="23" l="1"/>
  <c r="AJ20" i="23"/>
  <c r="AE20" i="23"/>
  <c r="Z20" i="23"/>
  <c r="F31" i="4"/>
  <c r="B54" i="16"/>
  <c r="B54" i="26"/>
  <c r="B54" i="3"/>
  <c r="B54" i="15"/>
  <c r="A90" i="3" l="1"/>
  <c r="A91" i="3"/>
  <c r="A92" i="3"/>
  <c r="A93" i="3"/>
  <c r="A94" i="3"/>
  <c r="C65" i="2"/>
  <c r="D65" i="2" s="1"/>
  <c r="E65" i="2" s="1"/>
  <c r="F65" i="2" s="1"/>
  <c r="G65" i="2" s="1"/>
  <c r="H65" i="2" s="1"/>
  <c r="I65" i="2" s="1"/>
  <c r="J65" i="2" s="1"/>
  <c r="K65" i="2" s="1"/>
  <c r="L65" i="2" s="1"/>
  <c r="M65" i="2" s="1"/>
  <c r="N65" i="2" s="1"/>
  <c r="O65" i="2" s="1"/>
  <c r="P65" i="2" s="1"/>
  <c r="Q65" i="2" s="1"/>
  <c r="R65" i="2" s="1"/>
  <c r="S65" i="2" s="1"/>
  <c r="T65" i="2" s="1"/>
  <c r="U65" i="2" s="1"/>
  <c r="V65" i="2" s="1"/>
  <c r="W65" i="2" s="1"/>
  <c r="X65" i="2" s="1"/>
  <c r="Y65" i="2" s="1"/>
  <c r="Z65" i="2" s="1"/>
  <c r="AA65" i="2" s="1"/>
  <c r="AB65" i="2" s="1"/>
  <c r="AC65" i="2" s="1"/>
  <c r="AD65" i="2" s="1"/>
  <c r="AE65" i="2" s="1"/>
  <c r="AF65" i="2" s="1"/>
  <c r="AG65" i="2" s="1"/>
  <c r="AH65" i="2" s="1"/>
  <c r="AI65" i="2" s="1"/>
  <c r="AJ65" i="2" s="1"/>
  <c r="AK65" i="2" s="1"/>
  <c r="AL65" i="2" s="1"/>
  <c r="AM65" i="2" s="1"/>
  <c r="AN65" i="2" s="1"/>
  <c r="AO65" i="2" s="1"/>
  <c r="AP65" i="2" s="1"/>
  <c r="AQ65" i="2" s="1"/>
  <c r="AR65" i="2" s="1"/>
  <c r="AS65" i="2" s="1"/>
  <c r="AT65" i="2" s="1"/>
  <c r="AU65" i="2" s="1"/>
  <c r="AV65" i="2" s="1"/>
  <c r="AW65" i="2" s="1"/>
  <c r="AX65" i="2" s="1"/>
  <c r="AY65" i="2" s="1"/>
  <c r="AZ65" i="2" s="1"/>
  <c r="BA65" i="2" s="1"/>
  <c r="BB65" i="2" s="1"/>
  <c r="BC65" i="2" s="1"/>
  <c r="BD65" i="2" s="1"/>
  <c r="BE65" i="2" s="1"/>
  <c r="BF65" i="2" s="1"/>
  <c r="BG65" i="2" s="1"/>
  <c r="BH65" i="2" s="1"/>
  <c r="BI65" i="2" s="1"/>
  <c r="C66" i="2"/>
  <c r="D66" i="2" s="1"/>
  <c r="E66" i="2" s="1"/>
  <c r="F66" i="2" s="1"/>
  <c r="G66" i="2" s="1"/>
  <c r="H66" i="2" s="1"/>
  <c r="I66" i="2" s="1"/>
  <c r="J66" i="2" s="1"/>
  <c r="K66" i="2" s="1"/>
  <c r="L66" i="2" s="1"/>
  <c r="M66" i="2" s="1"/>
  <c r="N66" i="2" s="1"/>
  <c r="O66" i="2" s="1"/>
  <c r="P66" i="2" s="1"/>
  <c r="Q66" i="2" s="1"/>
  <c r="R66" i="2" s="1"/>
  <c r="S66" i="2" s="1"/>
  <c r="T66" i="2" s="1"/>
  <c r="U66" i="2" s="1"/>
  <c r="V66" i="2" s="1"/>
  <c r="W66" i="2" s="1"/>
  <c r="X66" i="2" s="1"/>
  <c r="Y66" i="2" s="1"/>
  <c r="Z66" i="2" s="1"/>
  <c r="AA66" i="2" s="1"/>
  <c r="AB66" i="2" s="1"/>
  <c r="AC66" i="2" s="1"/>
  <c r="AD66" i="2" s="1"/>
  <c r="AE66" i="2" s="1"/>
  <c r="AF66" i="2" s="1"/>
  <c r="AG66" i="2" s="1"/>
  <c r="AH66" i="2" s="1"/>
  <c r="AI66" i="2" s="1"/>
  <c r="AJ66" i="2" s="1"/>
  <c r="AK66" i="2" s="1"/>
  <c r="AL66" i="2" s="1"/>
  <c r="AM66" i="2" s="1"/>
  <c r="AN66" i="2" s="1"/>
  <c r="AO66" i="2" s="1"/>
  <c r="AP66" i="2" s="1"/>
  <c r="AQ66" i="2" s="1"/>
  <c r="AR66" i="2" s="1"/>
  <c r="AS66" i="2" s="1"/>
  <c r="AT66" i="2" s="1"/>
  <c r="AU66" i="2" s="1"/>
  <c r="AV66" i="2" s="1"/>
  <c r="AW66" i="2" s="1"/>
  <c r="AX66" i="2" s="1"/>
  <c r="AY66" i="2" s="1"/>
  <c r="AZ66" i="2" s="1"/>
  <c r="BA66" i="2" s="1"/>
  <c r="BB66" i="2" s="1"/>
  <c r="BC66" i="2" s="1"/>
  <c r="BD66" i="2" s="1"/>
  <c r="BE66" i="2" s="1"/>
  <c r="BF66" i="2" s="1"/>
  <c r="BG66" i="2" s="1"/>
  <c r="BH66" i="2" s="1"/>
  <c r="BI66" i="2" s="1"/>
  <c r="C67" i="2"/>
  <c r="D67" i="2" s="1"/>
  <c r="E67" i="2" s="1"/>
  <c r="F67" i="2" s="1"/>
  <c r="G67" i="2" s="1"/>
  <c r="H67" i="2" s="1"/>
  <c r="I67" i="2" s="1"/>
  <c r="J67" i="2" s="1"/>
  <c r="K67" i="2" s="1"/>
  <c r="L67" i="2" s="1"/>
  <c r="M67" i="2" s="1"/>
  <c r="N67" i="2" s="1"/>
  <c r="O67" i="2" s="1"/>
  <c r="P67" i="2" s="1"/>
  <c r="Q67" i="2" s="1"/>
  <c r="R67" i="2" s="1"/>
  <c r="S67" i="2" s="1"/>
  <c r="T67" i="2" s="1"/>
  <c r="U67" i="2" s="1"/>
  <c r="V67" i="2" s="1"/>
  <c r="W67" i="2" s="1"/>
  <c r="X67" i="2" s="1"/>
  <c r="Y67" i="2" s="1"/>
  <c r="Z67" i="2" s="1"/>
  <c r="AA67" i="2" s="1"/>
  <c r="AB67" i="2" s="1"/>
  <c r="AC67" i="2" s="1"/>
  <c r="AD67" i="2" s="1"/>
  <c r="AE67" i="2" s="1"/>
  <c r="AF67" i="2" s="1"/>
  <c r="AG67" i="2" s="1"/>
  <c r="AH67" i="2" s="1"/>
  <c r="AI67" i="2" s="1"/>
  <c r="AJ67" i="2" s="1"/>
  <c r="AK67" i="2" s="1"/>
  <c r="AL67" i="2" s="1"/>
  <c r="AM67" i="2" s="1"/>
  <c r="AN67" i="2" s="1"/>
  <c r="AO67" i="2" s="1"/>
  <c r="AP67" i="2" s="1"/>
  <c r="AQ67" i="2" s="1"/>
  <c r="AR67" i="2" s="1"/>
  <c r="AS67" i="2" s="1"/>
  <c r="AT67" i="2" s="1"/>
  <c r="AU67" i="2" s="1"/>
  <c r="AV67" i="2" s="1"/>
  <c r="AW67" i="2" s="1"/>
  <c r="AX67" i="2" s="1"/>
  <c r="AY67" i="2" s="1"/>
  <c r="AZ67" i="2" s="1"/>
  <c r="BA67" i="2" s="1"/>
  <c r="BB67" i="2" s="1"/>
  <c r="BC67" i="2" s="1"/>
  <c r="BD67" i="2" s="1"/>
  <c r="BE67" i="2" s="1"/>
  <c r="BF67" i="2" s="1"/>
  <c r="BG67" i="2" s="1"/>
  <c r="BH67" i="2" s="1"/>
  <c r="BI67" i="2" s="1"/>
  <c r="C68" i="2"/>
  <c r="D68" i="2" s="1"/>
  <c r="E68" i="2" s="1"/>
  <c r="F68" i="2" s="1"/>
  <c r="G68" i="2" s="1"/>
  <c r="H68" i="2" s="1"/>
  <c r="I68" i="2" s="1"/>
  <c r="J68" i="2" s="1"/>
  <c r="K68" i="2" s="1"/>
  <c r="L68" i="2" s="1"/>
  <c r="M68" i="2" s="1"/>
  <c r="N68" i="2" s="1"/>
  <c r="O68" i="2" s="1"/>
  <c r="P68" i="2" s="1"/>
  <c r="Q68" i="2" s="1"/>
  <c r="R68" i="2" s="1"/>
  <c r="S68" i="2" s="1"/>
  <c r="T68" i="2" s="1"/>
  <c r="U68" i="2" s="1"/>
  <c r="V68" i="2" s="1"/>
  <c r="W68" i="2" s="1"/>
  <c r="X68" i="2" s="1"/>
  <c r="Y68" i="2" s="1"/>
  <c r="Z68" i="2" s="1"/>
  <c r="AA68" i="2" s="1"/>
  <c r="AB68" i="2" s="1"/>
  <c r="AC68" i="2" s="1"/>
  <c r="AD68" i="2" s="1"/>
  <c r="AE68" i="2" s="1"/>
  <c r="AF68" i="2" s="1"/>
  <c r="AG68" i="2" s="1"/>
  <c r="AH68" i="2" s="1"/>
  <c r="AI68" i="2" s="1"/>
  <c r="AJ68" i="2" s="1"/>
  <c r="AK68" i="2" s="1"/>
  <c r="AL68" i="2" s="1"/>
  <c r="AM68" i="2" s="1"/>
  <c r="AN68" i="2" s="1"/>
  <c r="AO68" i="2" s="1"/>
  <c r="AP68" i="2" s="1"/>
  <c r="AQ68" i="2" s="1"/>
  <c r="AR68" i="2" s="1"/>
  <c r="AS68" i="2" s="1"/>
  <c r="AT68" i="2" s="1"/>
  <c r="AU68" i="2" s="1"/>
  <c r="AV68" i="2" s="1"/>
  <c r="AW68" i="2" s="1"/>
  <c r="AX68" i="2" s="1"/>
  <c r="AY68" i="2" s="1"/>
  <c r="AZ68" i="2" s="1"/>
  <c r="BA68" i="2" s="1"/>
  <c r="BB68" i="2" s="1"/>
  <c r="BC68" i="2" s="1"/>
  <c r="BD68" i="2" s="1"/>
  <c r="BE68" i="2" s="1"/>
  <c r="BF68" i="2" s="1"/>
  <c r="BG68" i="2" s="1"/>
  <c r="BH68" i="2" s="1"/>
  <c r="BI68" i="2" s="1"/>
  <c r="C69" i="2"/>
  <c r="D69" i="2" s="1"/>
  <c r="E69" i="2" s="1"/>
  <c r="F69" i="2" s="1"/>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AI69" i="2" s="1"/>
  <c r="AJ69" i="2" s="1"/>
  <c r="AK69" i="2" s="1"/>
  <c r="AL69" i="2" s="1"/>
  <c r="AM69" i="2" s="1"/>
  <c r="AN69" i="2" s="1"/>
  <c r="AO69" i="2" s="1"/>
  <c r="AP69" i="2" s="1"/>
  <c r="AQ69" i="2" s="1"/>
  <c r="AR69" i="2" s="1"/>
  <c r="AS69" i="2" s="1"/>
  <c r="AT69" i="2" s="1"/>
  <c r="AU69" i="2" s="1"/>
  <c r="AV69" i="2" s="1"/>
  <c r="AW69" i="2" s="1"/>
  <c r="AX69" i="2" s="1"/>
  <c r="AY69" i="2" s="1"/>
  <c r="AZ69" i="2" s="1"/>
  <c r="BA69" i="2" s="1"/>
  <c r="BB69" i="2" s="1"/>
  <c r="BC69" i="2" s="1"/>
  <c r="BD69" i="2" s="1"/>
  <c r="BE69" i="2" s="1"/>
  <c r="BF69" i="2" s="1"/>
  <c r="BG69" i="2" s="1"/>
  <c r="BH69" i="2" s="1"/>
  <c r="BI69" i="2" s="1"/>
  <c r="AM20" i="23"/>
  <c r="AH20" i="23"/>
  <c r="AC20" i="23"/>
  <c r="X20" i="23"/>
  <c r="H3" i="6"/>
  <c r="G3" i="6"/>
  <c r="F3" i="6"/>
  <c r="I3" i="6"/>
  <c r="E3" i="6"/>
  <c r="F35" i="4" l="1" a="1"/>
  <c r="F35" i="4" s="1"/>
  <c r="F32" i="4" a="1"/>
  <c r="F32" i="4" s="1"/>
  <c r="F34" i="4" a="1"/>
  <c r="F34" i="4" s="1"/>
  <c r="F33" i="4" a="1"/>
  <c r="F33" i="4" s="1"/>
  <c r="F36" i="4" l="1"/>
  <c r="B2" i="6"/>
  <c r="E31" i="4" l="1"/>
  <c r="D31" i="4"/>
  <c r="C31" i="4"/>
  <c r="B31" i="4"/>
  <c r="B32" i="4" s="1" a="1"/>
  <c r="B32" i="4" s="1"/>
  <c r="O26" i="2"/>
  <c r="P26" i="2" s="1"/>
  <c r="Q26" i="2" s="1"/>
  <c r="R26" i="2" s="1"/>
  <c r="S26" i="2" s="1"/>
  <c r="U26" i="2" s="1"/>
  <c r="V26" i="2" s="1"/>
  <c r="W26" i="2" s="1"/>
  <c r="X26" i="2" s="1"/>
  <c r="Y26" i="2" s="1"/>
  <c r="AA26" i="2"/>
  <c r="AB26" i="2" s="1"/>
  <c r="AC26" i="2" s="1"/>
  <c r="AD26" i="2" s="1"/>
  <c r="AE26" i="2" s="1"/>
  <c r="AG26" i="2" s="1"/>
  <c r="AH26" i="2" s="1"/>
  <c r="AI26" i="2" s="1"/>
  <c r="AJ26" i="2" s="1"/>
  <c r="AK26" i="2" s="1"/>
  <c r="AM26" i="2"/>
  <c r="AN26" i="2" s="1"/>
  <c r="AO26" i="2" s="1"/>
  <c r="AP26" i="2" s="1"/>
  <c r="AQ26" i="2" s="1"/>
  <c r="AS26" i="2" s="1"/>
  <c r="AT26" i="2" s="1"/>
  <c r="AU26" i="2" s="1"/>
  <c r="AV26" i="2" s="1"/>
  <c r="AW26" i="2" s="1"/>
  <c r="AY26" i="2"/>
  <c r="AZ26" i="2" s="1"/>
  <c r="BA26" i="2" s="1"/>
  <c r="BB26" i="2" s="1"/>
  <c r="BC26" i="2" s="1"/>
  <c r="BD26" i="2" s="1"/>
  <c r="BE26" i="2" s="1"/>
  <c r="BF26" i="2" s="1"/>
  <c r="BG26" i="2" s="1"/>
  <c r="BH26" i="2" s="1"/>
  <c r="BI26" i="2" s="1"/>
  <c r="C26" i="2"/>
  <c r="D26" i="2" s="1"/>
  <c r="F26" i="2" s="1"/>
  <c r="G26" i="2" s="1"/>
  <c r="I26" i="2" s="1"/>
  <c r="J26" i="2" s="1"/>
  <c r="K26" i="2" s="1"/>
  <c r="L26" i="2" s="1"/>
  <c r="M26" i="2" s="1"/>
  <c r="AN20" i="23"/>
  <c r="AL20" i="23"/>
  <c r="AK20" i="23"/>
  <c r="AI20" i="23"/>
  <c r="AG20" i="23"/>
  <c r="AF20" i="23"/>
  <c r="AD20" i="23"/>
  <c r="AB20" i="23"/>
  <c r="AA20" i="23"/>
  <c r="Y20" i="23"/>
  <c r="B7" i="27"/>
  <c r="B7" i="26"/>
  <c r="Q108" i="2"/>
  <c r="P108" i="2"/>
  <c r="O108" i="2"/>
  <c r="N108" i="2"/>
  <c r="M108" i="2"/>
  <c r="L108" i="2"/>
  <c r="K108" i="2"/>
  <c r="J108" i="2"/>
  <c r="I108" i="2"/>
  <c r="H108" i="2"/>
  <c r="G108" i="2"/>
  <c r="F108" i="2"/>
  <c r="Q101" i="2"/>
  <c r="P101" i="2"/>
  <c r="O101" i="2"/>
  <c r="N101" i="2"/>
  <c r="M101" i="2"/>
  <c r="L101" i="2"/>
  <c r="K101" i="2"/>
  <c r="J101" i="2"/>
  <c r="I101" i="2"/>
  <c r="H101" i="2"/>
  <c r="G101" i="2"/>
  <c r="F101" i="2"/>
  <c r="B34" i="4" l="1" a="1"/>
  <c r="B34" i="4" s="1"/>
  <c r="B35" i="4" a="1"/>
  <c r="B35" i="4" s="1"/>
  <c r="B33" i="4" a="1"/>
  <c r="B33" i="4" s="1"/>
  <c r="D32" i="4" a="1"/>
  <c r="D32" i="4" s="1"/>
  <c r="D35" i="4" a="1"/>
  <c r="D35" i="4" s="1"/>
  <c r="D33" i="4" a="1"/>
  <c r="D33" i="4" s="1"/>
  <c r="D34" i="4" a="1"/>
  <c r="D34" i="4" s="1"/>
  <c r="E33" i="4" a="1"/>
  <c r="E33" i="4" s="1"/>
  <c r="E35" i="4" a="1"/>
  <c r="E35" i="4" s="1"/>
  <c r="E32" i="4" a="1"/>
  <c r="E32" i="4" s="1"/>
  <c r="E34" i="4" a="1"/>
  <c r="E34" i="4" s="1"/>
  <c r="C34" i="4" a="1"/>
  <c r="C34" i="4" s="1"/>
  <c r="C32" i="4" a="1"/>
  <c r="C32" i="4" s="1"/>
  <c r="C35" i="4" a="1"/>
  <c r="C35" i="4" s="1"/>
  <c r="C33" i="4" a="1"/>
  <c r="C33" i="4" s="1"/>
  <c r="F20" i="23"/>
  <c r="F7" i="4"/>
  <c r="E20" i="23"/>
  <c r="E7" i="4"/>
  <c r="J20" i="23"/>
  <c r="K20" i="23"/>
  <c r="C36" i="4" l="1"/>
  <c r="AO7" i="23"/>
  <c r="AN7" i="23"/>
  <c r="AM7" i="23"/>
  <c r="AL7" i="23"/>
  <c r="AK7" i="23"/>
  <c r="AJ7" i="23"/>
  <c r="AI7" i="23"/>
  <c r="AH7" i="23"/>
  <c r="AG7" i="23"/>
  <c r="AF7" i="23"/>
  <c r="AE7" i="23"/>
  <c r="AD7" i="23"/>
  <c r="AC7" i="23"/>
  <c r="AB7" i="23"/>
  <c r="AA7" i="23"/>
  <c r="Z7" i="23"/>
  <c r="Y7" i="23"/>
  <c r="X7" i="23"/>
  <c r="W7" i="23"/>
  <c r="V7" i="23"/>
  <c r="U7" i="23"/>
  <c r="T7" i="23"/>
  <c r="S7" i="23"/>
  <c r="R7" i="23"/>
  <c r="Q7" i="23"/>
  <c r="P7" i="23"/>
  <c r="O7" i="23"/>
  <c r="N7" i="23"/>
  <c r="M7" i="23"/>
  <c r="L7" i="23"/>
  <c r="K7" i="23"/>
  <c r="J7" i="23"/>
  <c r="I7" i="23"/>
  <c r="H7" i="23"/>
  <c r="G7" i="23"/>
  <c r="B5" i="28"/>
  <c r="J61" i="28" s="1"/>
  <c r="B5" i="29"/>
  <c r="F61" i="29" s="1"/>
  <c r="A94" i="29"/>
  <c r="A93" i="29"/>
  <c r="A92" i="29"/>
  <c r="A91" i="29"/>
  <c r="A90" i="29"/>
  <c r="B56" i="29"/>
  <c r="B55" i="29"/>
  <c r="B54" i="29"/>
  <c r="A46" i="29"/>
  <c r="A45" i="29"/>
  <c r="A44" i="29"/>
  <c r="A43" i="29"/>
  <c r="A42" i="29"/>
  <c r="A41" i="29"/>
  <c r="A37" i="29"/>
  <c r="A85" i="29" s="1"/>
  <c r="A36" i="29"/>
  <c r="AA36" i="29" s="1"/>
  <c r="A35" i="29"/>
  <c r="AA35" i="29" s="1"/>
  <c r="A34" i="29"/>
  <c r="A33" i="29"/>
  <c r="AA33" i="29" s="1"/>
  <c r="A32" i="29"/>
  <c r="A31" i="29"/>
  <c r="A30" i="29"/>
  <c r="AQ30" i="29" s="1"/>
  <c r="A29" i="29"/>
  <c r="A77" i="29" s="1"/>
  <c r="A28" i="29"/>
  <c r="A27" i="29"/>
  <c r="A26" i="29"/>
  <c r="A25" i="29"/>
  <c r="A3" i="29"/>
  <c r="A1" i="29"/>
  <c r="A94" i="28"/>
  <c r="A93" i="28"/>
  <c r="A92" i="28"/>
  <c r="A91" i="28"/>
  <c r="A90" i="28"/>
  <c r="AT61" i="28"/>
  <c r="B56" i="28"/>
  <c r="B55" i="28"/>
  <c r="B54" i="28"/>
  <c r="A46" i="28"/>
  <c r="A45" i="28"/>
  <c r="A44" i="28"/>
  <c r="A43" i="28"/>
  <c r="A42" i="28"/>
  <c r="A41" i="28"/>
  <c r="A37" i="28"/>
  <c r="A36" i="28"/>
  <c r="A84" i="28" s="1"/>
  <c r="A35" i="28"/>
  <c r="G35" i="28" s="1"/>
  <c r="A34" i="28"/>
  <c r="A33" i="28"/>
  <c r="AQ33" i="28" s="1"/>
  <c r="A32" i="28"/>
  <c r="A31" i="28"/>
  <c r="A30" i="28"/>
  <c r="AA30" i="28" s="1"/>
  <c r="A29" i="28"/>
  <c r="A77" i="28" s="1"/>
  <c r="A28" i="28"/>
  <c r="A76" i="28" s="1"/>
  <c r="A27" i="28"/>
  <c r="A26" i="28"/>
  <c r="A74" i="28" s="1"/>
  <c r="A25" i="28"/>
  <c r="AH13" i="28"/>
  <c r="R13" i="28"/>
  <c r="J13" i="28"/>
  <c r="F13" i="28"/>
  <c r="B13" i="28"/>
  <c r="A3" i="28"/>
  <c r="A1" i="28"/>
  <c r="AL13" i="28" l="1"/>
  <c r="N61" i="28"/>
  <c r="AP13" i="28"/>
  <c r="R61" i="28"/>
  <c r="V61" i="28"/>
  <c r="V13" i="28"/>
  <c r="Z61" i="28"/>
  <c r="Z13" i="28"/>
  <c r="B53" i="28"/>
  <c r="AD61" i="28"/>
  <c r="AD13" i="28"/>
  <c r="AH61" i="28"/>
  <c r="N13" i="28"/>
  <c r="AT13" i="28"/>
  <c r="B61" i="28"/>
  <c r="AL61" i="28"/>
  <c r="F61" i="28"/>
  <c r="AP61" i="28"/>
  <c r="AL13" i="29"/>
  <c r="AD13" i="29"/>
  <c r="AP13" i="29"/>
  <c r="AT13" i="29"/>
  <c r="Z61" i="29"/>
  <c r="AD61" i="29"/>
  <c r="R13" i="29"/>
  <c r="S35" i="29"/>
  <c r="AE35" i="28"/>
  <c r="V13" i="29"/>
  <c r="AP61" i="29"/>
  <c r="Z13" i="29"/>
  <c r="AT61" i="29"/>
  <c r="AH13" i="29"/>
  <c r="F13" i="29"/>
  <c r="V61" i="29"/>
  <c r="AH61" i="29"/>
  <c r="B13" i="29"/>
  <c r="W35" i="29"/>
  <c r="W33" i="28"/>
  <c r="B53" i="29"/>
  <c r="J13" i="29"/>
  <c r="N13" i="29"/>
  <c r="AA36" i="28"/>
  <c r="G36" i="29"/>
  <c r="AE36" i="28"/>
  <c r="AQ36" i="29"/>
  <c r="C30" i="29"/>
  <c r="G30" i="29"/>
  <c r="K30" i="29"/>
  <c r="C36" i="28"/>
  <c r="G35" i="29"/>
  <c r="W35" i="28"/>
  <c r="K35" i="29"/>
  <c r="J61" i="29"/>
  <c r="N61" i="29"/>
  <c r="R61" i="29"/>
  <c r="G30" i="28"/>
  <c r="AI35" i="28"/>
  <c r="K33" i="29"/>
  <c r="K30" i="28"/>
  <c r="O33" i="29"/>
  <c r="W33" i="29"/>
  <c r="G36" i="28"/>
  <c r="AQ33" i="29"/>
  <c r="AQ30" i="28"/>
  <c r="K36" i="28"/>
  <c r="AU33" i="29"/>
  <c r="AL61" i="29"/>
  <c r="W30" i="28"/>
  <c r="O36" i="28"/>
  <c r="S36" i="28"/>
  <c r="W36" i="28"/>
  <c r="AI36" i="28"/>
  <c r="C35" i="28"/>
  <c r="AM36" i="28"/>
  <c r="AI30" i="29"/>
  <c r="AE35" i="29"/>
  <c r="B61" i="29"/>
  <c r="K35" i="28"/>
  <c r="AU36" i="28"/>
  <c r="AI35" i="29"/>
  <c r="O35" i="28"/>
  <c r="A75" i="28"/>
  <c r="A82" i="28"/>
  <c r="A89" i="28"/>
  <c r="A81" i="28"/>
  <c r="S33" i="28"/>
  <c r="AM33" i="28"/>
  <c r="O33" i="28"/>
  <c r="AI33" i="28"/>
  <c r="K33" i="28"/>
  <c r="AE33" i="28"/>
  <c r="AA33" i="28"/>
  <c r="AU33" i="28"/>
  <c r="S30" i="28"/>
  <c r="AM30" i="28"/>
  <c r="O30" i="28"/>
  <c r="AI30" i="28"/>
  <c r="AE30" i="28"/>
  <c r="A78" i="28"/>
  <c r="C30" i="28"/>
  <c r="AU30" i="28"/>
  <c r="C33" i="28"/>
  <c r="A79" i="28"/>
  <c r="G33" i="28"/>
  <c r="A83" i="28"/>
  <c r="A73" i="28"/>
  <c r="AM35" i="28"/>
  <c r="S35" i="28"/>
  <c r="AQ35" i="28"/>
  <c r="A80" i="28"/>
  <c r="A85" i="28"/>
  <c r="AU35" i="28"/>
  <c r="AA35" i="28"/>
  <c r="AQ36" i="28"/>
  <c r="A75" i="29"/>
  <c r="A80" i="29"/>
  <c r="S36" i="29"/>
  <c r="AM36" i="29"/>
  <c r="O36" i="29"/>
  <c r="AI36" i="29"/>
  <c r="K36" i="29"/>
  <c r="AU36" i="29"/>
  <c r="A84" i="29"/>
  <c r="AE36" i="29"/>
  <c r="C36" i="29"/>
  <c r="S30" i="29"/>
  <c r="AU30" i="29"/>
  <c r="A79" i="29"/>
  <c r="A73" i="29"/>
  <c r="W30" i="29"/>
  <c r="S33" i="29"/>
  <c r="AM33" i="29"/>
  <c r="AE33" i="29"/>
  <c r="G33" i="29"/>
  <c r="A81" i="29"/>
  <c r="C33" i="29"/>
  <c r="AI33" i="29"/>
  <c r="AM30" i="29"/>
  <c r="O30" i="29"/>
  <c r="AA30" i="29"/>
  <c r="A78" i="29"/>
  <c r="AE30" i="29"/>
  <c r="W36" i="29"/>
  <c r="A74" i="29"/>
  <c r="O35" i="29"/>
  <c r="AM35" i="29"/>
  <c r="A82" i="29"/>
  <c r="A89" i="29"/>
  <c r="A76" i="29"/>
  <c r="AQ35" i="29"/>
  <c r="C35" i="29"/>
  <c r="A83" i="29"/>
  <c r="AU35" i="29"/>
  <c r="B5" i="27" l="1"/>
  <c r="B53" i="27" s="1"/>
  <c r="B5" i="26"/>
  <c r="B53" i="26" s="1"/>
  <c r="A94" i="27"/>
  <c r="A93" i="27"/>
  <c r="A92" i="27"/>
  <c r="A91" i="27"/>
  <c r="A90" i="27"/>
  <c r="A46" i="27"/>
  <c r="A45" i="27"/>
  <c r="A44" i="27"/>
  <c r="A43" i="27"/>
  <c r="A42" i="27"/>
  <c r="A41" i="27"/>
  <c r="A37" i="27"/>
  <c r="A36" i="27"/>
  <c r="AI36" i="27" s="1"/>
  <c r="A35" i="27"/>
  <c r="A83" i="27" s="1"/>
  <c r="A34" i="27"/>
  <c r="A33" i="27"/>
  <c r="A81" i="27" s="1"/>
  <c r="A32" i="27"/>
  <c r="A31" i="27"/>
  <c r="A30" i="27"/>
  <c r="AU30" i="27" s="1"/>
  <c r="A29" i="27"/>
  <c r="A28" i="27"/>
  <c r="A27" i="27"/>
  <c r="A26" i="27"/>
  <c r="A25" i="27"/>
  <c r="AP13" i="27"/>
  <c r="J13" i="27"/>
  <c r="A3" i="27"/>
  <c r="A1" i="27"/>
  <c r="A94" i="26"/>
  <c r="A93" i="26"/>
  <c r="A92" i="26"/>
  <c r="A91" i="26"/>
  <c r="A90" i="26"/>
  <c r="AT61" i="26"/>
  <c r="AP61" i="26"/>
  <c r="AL61" i="26"/>
  <c r="AH61" i="26"/>
  <c r="AD61" i="26"/>
  <c r="V61" i="26"/>
  <c r="R61" i="26"/>
  <c r="N61" i="26"/>
  <c r="J61" i="26"/>
  <c r="B61" i="26"/>
  <c r="A46" i="26"/>
  <c r="A45" i="26"/>
  <c r="A44" i="26"/>
  <c r="A43" i="26"/>
  <c r="A42" i="26"/>
  <c r="A41" i="26"/>
  <c r="A37" i="26"/>
  <c r="A36" i="26"/>
  <c r="K36" i="26" s="1"/>
  <c r="A35" i="26"/>
  <c r="A34" i="26"/>
  <c r="A33" i="26"/>
  <c r="AE33" i="26" s="1"/>
  <c r="A32" i="26"/>
  <c r="A80" i="26" s="1"/>
  <c r="A31" i="26"/>
  <c r="A79" i="26" s="1"/>
  <c r="A30" i="26"/>
  <c r="AE30" i="26" s="1"/>
  <c r="A29" i="26"/>
  <c r="A28" i="26"/>
  <c r="A76" i="26" s="1"/>
  <c r="A27" i="26"/>
  <c r="A75" i="26" s="1"/>
  <c r="A26" i="26"/>
  <c r="A25" i="26"/>
  <c r="AT13" i="26"/>
  <c r="AP13" i="26"/>
  <c r="AL13" i="26"/>
  <c r="AH13" i="26"/>
  <c r="AD13" i="26"/>
  <c r="Z13" i="26"/>
  <c r="V13" i="26"/>
  <c r="R13" i="26"/>
  <c r="N13" i="26"/>
  <c r="J13" i="26"/>
  <c r="F13" i="26"/>
  <c r="B13" i="26"/>
  <c r="A3" i="26"/>
  <c r="A1" i="26"/>
  <c r="F7" i="23"/>
  <c r="E7" i="23"/>
  <c r="E36" i="4"/>
  <c r="B29" i="4"/>
  <c r="D36" i="4"/>
  <c r="B36" i="4"/>
  <c r="BI63" i="2"/>
  <c r="BH63" i="2"/>
  <c r="BG63" i="2"/>
  <c r="BF63" i="2"/>
  <c r="BE63" i="2"/>
  <c r="BD63" i="2"/>
  <c r="BC63" i="2"/>
  <c r="BB63" i="2"/>
  <c r="BA63" i="2"/>
  <c r="AZ63" i="2"/>
  <c r="AY63" i="2"/>
  <c r="AX63" i="2"/>
  <c r="AW63" i="2"/>
  <c r="AV63" i="2"/>
  <c r="AU63" i="2"/>
  <c r="AT63" i="2"/>
  <c r="AS63" i="2"/>
  <c r="AR63" i="2"/>
  <c r="AQ63" i="2"/>
  <c r="AP63" i="2"/>
  <c r="AO63" i="2"/>
  <c r="AN63" i="2"/>
  <c r="AM63" i="2"/>
  <c r="AL63" i="2"/>
  <c r="AZ61" i="2"/>
  <c r="BA61" i="2" s="1"/>
  <c r="BB61" i="2" s="1"/>
  <c r="BC61" i="2" s="1"/>
  <c r="BD61" i="2" s="1"/>
  <c r="BE61" i="2" s="1"/>
  <c r="BF61" i="2" s="1"/>
  <c r="BG61" i="2" s="1"/>
  <c r="BH61" i="2" s="1"/>
  <c r="BI61" i="2" s="1"/>
  <c r="BJ61" i="2" s="1"/>
  <c r="AN61" i="2"/>
  <c r="AO61" i="2" s="1"/>
  <c r="AP61" i="2" s="1"/>
  <c r="AQ61" i="2" s="1"/>
  <c r="AR61" i="2" s="1"/>
  <c r="AS61" i="2" s="1"/>
  <c r="AT61" i="2" s="1"/>
  <c r="AU61" i="2" s="1"/>
  <c r="AV61" i="2" s="1"/>
  <c r="AW61" i="2" s="1"/>
  <c r="AX61" i="2" s="1"/>
  <c r="AZ60" i="2"/>
  <c r="BA60" i="2" s="1"/>
  <c r="BB60" i="2" s="1"/>
  <c r="BC60" i="2" s="1"/>
  <c r="BD60" i="2" s="1"/>
  <c r="BE60" i="2" s="1"/>
  <c r="BF60" i="2" s="1"/>
  <c r="BG60" i="2" s="1"/>
  <c r="BH60" i="2" s="1"/>
  <c r="BI60" i="2" s="1"/>
  <c r="BJ60" i="2" s="1"/>
  <c r="AN60" i="2"/>
  <c r="AO60" i="2" s="1"/>
  <c r="AP60" i="2" s="1"/>
  <c r="AQ60" i="2" s="1"/>
  <c r="AR60" i="2" s="1"/>
  <c r="AS60" i="2" s="1"/>
  <c r="AT60" i="2" s="1"/>
  <c r="AU60" i="2" s="1"/>
  <c r="AV60" i="2" s="1"/>
  <c r="AW60" i="2" s="1"/>
  <c r="AX60" i="2" s="1"/>
  <c r="AZ59" i="2"/>
  <c r="BA59" i="2" s="1"/>
  <c r="BB59" i="2" s="1"/>
  <c r="BC59" i="2" s="1"/>
  <c r="BD59" i="2" s="1"/>
  <c r="BE59" i="2" s="1"/>
  <c r="BF59" i="2" s="1"/>
  <c r="BG59" i="2" s="1"/>
  <c r="BH59" i="2" s="1"/>
  <c r="BI59" i="2" s="1"/>
  <c r="BJ59" i="2" s="1"/>
  <c r="AN59" i="2"/>
  <c r="AO59" i="2" s="1"/>
  <c r="AP59" i="2" s="1"/>
  <c r="AQ59" i="2" s="1"/>
  <c r="AR59" i="2" s="1"/>
  <c r="AS59" i="2" s="1"/>
  <c r="AT59" i="2" s="1"/>
  <c r="AU59" i="2" s="1"/>
  <c r="AV59" i="2" s="1"/>
  <c r="AW59" i="2" s="1"/>
  <c r="AX59" i="2" s="1"/>
  <c r="AZ58" i="2"/>
  <c r="BA58" i="2" s="1"/>
  <c r="BB58" i="2" s="1"/>
  <c r="BC58" i="2" s="1"/>
  <c r="BD58" i="2" s="1"/>
  <c r="BE58" i="2" s="1"/>
  <c r="BF58" i="2" s="1"/>
  <c r="BG58" i="2" s="1"/>
  <c r="BH58" i="2" s="1"/>
  <c r="BI58" i="2" s="1"/>
  <c r="BJ58" i="2" s="1"/>
  <c r="AN58" i="2"/>
  <c r="AO58" i="2" s="1"/>
  <c r="AP58" i="2" s="1"/>
  <c r="AQ58" i="2" s="1"/>
  <c r="AR58" i="2" s="1"/>
  <c r="AS58" i="2" s="1"/>
  <c r="AT58" i="2" s="1"/>
  <c r="AU58" i="2" s="1"/>
  <c r="AV58" i="2" s="1"/>
  <c r="AW58" i="2" s="1"/>
  <c r="AX58" i="2" s="1"/>
  <c r="AZ57" i="2"/>
  <c r="BA57" i="2" s="1"/>
  <c r="BB57" i="2" s="1"/>
  <c r="BC57" i="2" s="1"/>
  <c r="BD57" i="2" s="1"/>
  <c r="BE57" i="2" s="1"/>
  <c r="BF57" i="2" s="1"/>
  <c r="BG57" i="2" s="1"/>
  <c r="BH57" i="2" s="1"/>
  <c r="BI57" i="2" s="1"/>
  <c r="BJ57" i="2" s="1"/>
  <c r="AN57" i="2"/>
  <c r="AO57" i="2" s="1"/>
  <c r="AP57" i="2" s="1"/>
  <c r="AQ57" i="2" s="1"/>
  <c r="AR57" i="2" s="1"/>
  <c r="AS57" i="2" s="1"/>
  <c r="AT57" i="2" s="1"/>
  <c r="AU57" i="2" s="1"/>
  <c r="AV57" i="2" s="1"/>
  <c r="AW57" i="2" s="1"/>
  <c r="AX57" i="2" s="1"/>
  <c r="AZ56" i="2"/>
  <c r="BA56" i="2" s="1"/>
  <c r="BB56" i="2" s="1"/>
  <c r="BC56" i="2" s="1"/>
  <c r="BD56" i="2" s="1"/>
  <c r="BE56" i="2" s="1"/>
  <c r="BF56" i="2" s="1"/>
  <c r="BG56" i="2" s="1"/>
  <c r="BH56" i="2" s="1"/>
  <c r="BI56" i="2" s="1"/>
  <c r="BJ56" i="2" s="1"/>
  <c r="AN56" i="2"/>
  <c r="AO56" i="2" s="1"/>
  <c r="AP56" i="2" s="1"/>
  <c r="AQ56" i="2" s="1"/>
  <c r="AR56" i="2" s="1"/>
  <c r="AS56" i="2" s="1"/>
  <c r="AT56" i="2" s="1"/>
  <c r="AU56" i="2" s="1"/>
  <c r="AV56" i="2" s="1"/>
  <c r="AW56" i="2" s="1"/>
  <c r="AX56" i="2" s="1"/>
  <c r="AZ54" i="2"/>
  <c r="BA54" i="2" s="1"/>
  <c r="BB54" i="2" s="1"/>
  <c r="BC54" i="2" s="1"/>
  <c r="BD54" i="2" s="1"/>
  <c r="BE54" i="2" s="1"/>
  <c r="BF54" i="2" s="1"/>
  <c r="BG54" i="2" s="1"/>
  <c r="BH54" i="2" s="1"/>
  <c r="BI54" i="2" s="1"/>
  <c r="BJ54" i="2" s="1"/>
  <c r="AN54" i="2"/>
  <c r="AO54" i="2" s="1"/>
  <c r="AP54" i="2" s="1"/>
  <c r="AQ54" i="2" s="1"/>
  <c r="AR54" i="2" s="1"/>
  <c r="AS54" i="2" s="1"/>
  <c r="AT54" i="2" s="1"/>
  <c r="AU54" i="2" s="1"/>
  <c r="AV54" i="2" s="1"/>
  <c r="AW54" i="2" s="1"/>
  <c r="AX54" i="2" s="1"/>
  <c r="AZ53" i="2"/>
  <c r="BA53" i="2" s="1"/>
  <c r="BB53" i="2" s="1"/>
  <c r="BC53" i="2" s="1"/>
  <c r="BD53" i="2" s="1"/>
  <c r="BE53" i="2" s="1"/>
  <c r="BF53" i="2" s="1"/>
  <c r="BG53" i="2" s="1"/>
  <c r="BH53" i="2" s="1"/>
  <c r="BI53" i="2" s="1"/>
  <c r="BJ53" i="2" s="1"/>
  <c r="AN53" i="2"/>
  <c r="AO53" i="2" s="1"/>
  <c r="AP53" i="2" s="1"/>
  <c r="AQ53" i="2" s="1"/>
  <c r="AR53" i="2" s="1"/>
  <c r="AS53" i="2" s="1"/>
  <c r="AT53" i="2" s="1"/>
  <c r="AU53" i="2" s="1"/>
  <c r="AV53" i="2" s="1"/>
  <c r="AW53" i="2" s="1"/>
  <c r="AX53" i="2" s="1"/>
  <c r="AZ52" i="2"/>
  <c r="BA52" i="2" s="1"/>
  <c r="BB52" i="2" s="1"/>
  <c r="BC52" i="2" s="1"/>
  <c r="BD52" i="2" s="1"/>
  <c r="BE52" i="2" s="1"/>
  <c r="BF52" i="2" s="1"/>
  <c r="BG52" i="2" s="1"/>
  <c r="BH52" i="2" s="1"/>
  <c r="BI52" i="2" s="1"/>
  <c r="BJ52" i="2" s="1"/>
  <c r="AN52" i="2"/>
  <c r="AO52" i="2" s="1"/>
  <c r="AP52" i="2" s="1"/>
  <c r="AQ52" i="2" s="1"/>
  <c r="AR52" i="2" s="1"/>
  <c r="AS52" i="2" s="1"/>
  <c r="AT52" i="2" s="1"/>
  <c r="AU52" i="2" s="1"/>
  <c r="AV52" i="2" s="1"/>
  <c r="AW52" i="2" s="1"/>
  <c r="AX52" i="2" s="1"/>
  <c r="AZ51" i="2"/>
  <c r="BA51" i="2" s="1"/>
  <c r="BB51" i="2" s="1"/>
  <c r="BC51" i="2" s="1"/>
  <c r="BD51" i="2" s="1"/>
  <c r="BE51" i="2" s="1"/>
  <c r="BF51" i="2" s="1"/>
  <c r="BG51" i="2" s="1"/>
  <c r="BH51" i="2" s="1"/>
  <c r="BI51" i="2" s="1"/>
  <c r="BJ51" i="2" s="1"/>
  <c r="AN51" i="2"/>
  <c r="AO51" i="2" s="1"/>
  <c r="AP51" i="2" s="1"/>
  <c r="AQ51" i="2" s="1"/>
  <c r="AR51" i="2" s="1"/>
  <c r="AS51" i="2" s="1"/>
  <c r="AT51" i="2" s="1"/>
  <c r="AU51" i="2" s="1"/>
  <c r="AV51" i="2" s="1"/>
  <c r="AW51" i="2" s="1"/>
  <c r="AX51" i="2" s="1"/>
  <c r="AZ50" i="2"/>
  <c r="BA50" i="2" s="1"/>
  <c r="BB50" i="2" s="1"/>
  <c r="BC50" i="2" s="1"/>
  <c r="BD50" i="2" s="1"/>
  <c r="BE50" i="2" s="1"/>
  <c r="BF50" i="2" s="1"/>
  <c r="BG50" i="2" s="1"/>
  <c r="BH50" i="2" s="1"/>
  <c r="BI50" i="2" s="1"/>
  <c r="BJ50" i="2" s="1"/>
  <c r="AN50" i="2"/>
  <c r="AO50" i="2" s="1"/>
  <c r="AP50" i="2" s="1"/>
  <c r="AQ50" i="2" s="1"/>
  <c r="AR50" i="2" s="1"/>
  <c r="AS50" i="2" s="1"/>
  <c r="AT50" i="2" s="1"/>
  <c r="AU50" i="2" s="1"/>
  <c r="AV50" i="2" s="1"/>
  <c r="AW50" i="2" s="1"/>
  <c r="AX50" i="2" s="1"/>
  <c r="BJ48" i="2"/>
  <c r="BI48" i="2"/>
  <c r="BH48" i="2"/>
  <c r="BG48" i="2"/>
  <c r="BF48" i="2"/>
  <c r="BE48" i="2"/>
  <c r="BD48" i="2"/>
  <c r="BC48" i="2"/>
  <c r="BB48" i="2"/>
  <c r="BA48" i="2"/>
  <c r="AZ48" i="2"/>
  <c r="AY48" i="2"/>
  <c r="AX48" i="2"/>
  <c r="AW48" i="2"/>
  <c r="AV48" i="2"/>
  <c r="AU48" i="2"/>
  <c r="AT48" i="2"/>
  <c r="AS48" i="2"/>
  <c r="AR48" i="2"/>
  <c r="AQ48" i="2"/>
  <c r="AP48" i="2"/>
  <c r="AO48" i="2"/>
  <c r="AN48" i="2"/>
  <c r="AM48" i="2"/>
  <c r="AZ45" i="2"/>
  <c r="BA45" i="2" s="1"/>
  <c r="BB45" i="2" s="1"/>
  <c r="BC45" i="2" s="1"/>
  <c r="BD45" i="2" s="1"/>
  <c r="BE45" i="2" s="1"/>
  <c r="BF45" i="2" s="1"/>
  <c r="BG45" i="2" s="1"/>
  <c r="BH45" i="2" s="1"/>
  <c r="BI45" i="2" s="1"/>
  <c r="BJ45" i="2" s="1"/>
  <c r="AZ44" i="2"/>
  <c r="BA44" i="2" s="1"/>
  <c r="BB44" i="2" s="1"/>
  <c r="BC44" i="2" s="1"/>
  <c r="BD44" i="2" s="1"/>
  <c r="BE44" i="2" s="1"/>
  <c r="BF44" i="2" s="1"/>
  <c r="BG44" i="2" s="1"/>
  <c r="BH44" i="2" s="1"/>
  <c r="BI44" i="2" s="1"/>
  <c r="BJ44" i="2" s="1"/>
  <c r="AZ43" i="2"/>
  <c r="BA43" i="2" s="1"/>
  <c r="BB43" i="2" s="1"/>
  <c r="BC43" i="2" s="1"/>
  <c r="BD43" i="2" s="1"/>
  <c r="BE43" i="2" s="1"/>
  <c r="BF43" i="2" s="1"/>
  <c r="BG43" i="2" s="1"/>
  <c r="BH43" i="2" s="1"/>
  <c r="BI43" i="2" s="1"/>
  <c r="BJ43" i="2" s="1"/>
  <c r="AZ42" i="2"/>
  <c r="BA42" i="2" s="1"/>
  <c r="BB42" i="2" s="1"/>
  <c r="BC42" i="2" s="1"/>
  <c r="BD42" i="2" s="1"/>
  <c r="BE42" i="2" s="1"/>
  <c r="BF42" i="2" s="1"/>
  <c r="BG42" i="2" s="1"/>
  <c r="BH42" i="2" s="1"/>
  <c r="BI42" i="2" s="1"/>
  <c r="BJ42" i="2" s="1"/>
  <c r="AZ41" i="2"/>
  <c r="BA41" i="2" s="1"/>
  <c r="BB41" i="2" s="1"/>
  <c r="BC41" i="2" s="1"/>
  <c r="BD41" i="2" s="1"/>
  <c r="BE41" i="2" s="1"/>
  <c r="BF41" i="2" s="1"/>
  <c r="BG41" i="2" s="1"/>
  <c r="BH41" i="2" s="1"/>
  <c r="BI41" i="2" s="1"/>
  <c r="BJ41" i="2" s="1"/>
  <c r="AZ40" i="2"/>
  <c r="BA40" i="2" s="1"/>
  <c r="BB40" i="2" s="1"/>
  <c r="BC40" i="2" s="1"/>
  <c r="BD40" i="2" s="1"/>
  <c r="BE40" i="2" s="1"/>
  <c r="BF40" i="2" s="1"/>
  <c r="BG40" i="2" s="1"/>
  <c r="BH40" i="2" s="1"/>
  <c r="BI40" i="2" s="1"/>
  <c r="BJ40" i="2" s="1"/>
  <c r="AZ39" i="2"/>
  <c r="BA39" i="2" s="1"/>
  <c r="BB39" i="2" s="1"/>
  <c r="BC39" i="2" s="1"/>
  <c r="BD39" i="2" s="1"/>
  <c r="BE39" i="2" s="1"/>
  <c r="BF39" i="2" s="1"/>
  <c r="BG39" i="2" s="1"/>
  <c r="BH39" i="2" s="1"/>
  <c r="BI39" i="2" s="1"/>
  <c r="BJ39" i="2" s="1"/>
  <c r="AZ38" i="2"/>
  <c r="BA38" i="2" s="1"/>
  <c r="BB38" i="2" s="1"/>
  <c r="BC38" i="2" s="1"/>
  <c r="BD38" i="2" s="1"/>
  <c r="BE38" i="2" s="1"/>
  <c r="BF38" i="2" s="1"/>
  <c r="BG38" i="2" s="1"/>
  <c r="BH38" i="2" s="1"/>
  <c r="BI38" i="2" s="1"/>
  <c r="BJ38" i="2" s="1"/>
  <c r="AZ37" i="2"/>
  <c r="BA37" i="2" s="1"/>
  <c r="BB37" i="2" s="1"/>
  <c r="BC37" i="2" s="1"/>
  <c r="BD37" i="2" s="1"/>
  <c r="BE37" i="2" s="1"/>
  <c r="BF37" i="2" s="1"/>
  <c r="BG37" i="2" s="1"/>
  <c r="BH37" i="2" s="1"/>
  <c r="BI37" i="2" s="1"/>
  <c r="BJ37" i="2" s="1"/>
  <c r="AZ36" i="2"/>
  <c r="BA36" i="2" s="1"/>
  <c r="BB36" i="2" s="1"/>
  <c r="BC36" i="2" s="1"/>
  <c r="BD36" i="2" s="1"/>
  <c r="BE36" i="2" s="1"/>
  <c r="BF36" i="2" s="1"/>
  <c r="BG36" i="2" s="1"/>
  <c r="BH36" i="2" s="1"/>
  <c r="BI36" i="2" s="1"/>
  <c r="BJ36" i="2" s="1"/>
  <c r="AZ35" i="2"/>
  <c r="BA35" i="2" s="1"/>
  <c r="BB35" i="2" s="1"/>
  <c r="BC35" i="2" s="1"/>
  <c r="BD35" i="2" s="1"/>
  <c r="BE35" i="2" s="1"/>
  <c r="BF35" i="2" s="1"/>
  <c r="BG35" i="2" s="1"/>
  <c r="BH35" i="2" s="1"/>
  <c r="BI35" i="2" s="1"/>
  <c r="BJ35" i="2" s="1"/>
  <c r="AZ34" i="2"/>
  <c r="BA34" i="2" s="1"/>
  <c r="BB34" i="2" s="1"/>
  <c r="BC34" i="2" s="1"/>
  <c r="BD34" i="2" s="1"/>
  <c r="BE34" i="2" s="1"/>
  <c r="BF34" i="2" s="1"/>
  <c r="BG34" i="2" s="1"/>
  <c r="BH34" i="2" s="1"/>
  <c r="BI34" i="2" s="1"/>
  <c r="BJ34" i="2" s="1"/>
  <c r="AN45" i="2"/>
  <c r="AO45" i="2" s="1"/>
  <c r="AP45" i="2" s="1"/>
  <c r="AQ45" i="2" s="1"/>
  <c r="AR45" i="2" s="1"/>
  <c r="AS45" i="2" s="1"/>
  <c r="AT45" i="2" s="1"/>
  <c r="AU45" i="2" s="1"/>
  <c r="AV45" i="2" s="1"/>
  <c r="AW45" i="2" s="1"/>
  <c r="AX45" i="2" s="1"/>
  <c r="AN44" i="2"/>
  <c r="AO44" i="2" s="1"/>
  <c r="AP44" i="2" s="1"/>
  <c r="AQ44" i="2" s="1"/>
  <c r="AR44" i="2" s="1"/>
  <c r="AS44" i="2" s="1"/>
  <c r="AT44" i="2" s="1"/>
  <c r="AU44" i="2" s="1"/>
  <c r="AV44" i="2" s="1"/>
  <c r="AW44" i="2" s="1"/>
  <c r="AX44" i="2" s="1"/>
  <c r="AN43" i="2"/>
  <c r="AO43" i="2" s="1"/>
  <c r="AP43" i="2" s="1"/>
  <c r="AQ43" i="2" s="1"/>
  <c r="AR43" i="2" s="1"/>
  <c r="AS43" i="2" s="1"/>
  <c r="AT43" i="2" s="1"/>
  <c r="AU43" i="2" s="1"/>
  <c r="AV43" i="2" s="1"/>
  <c r="AW43" i="2" s="1"/>
  <c r="AX43" i="2" s="1"/>
  <c r="AN42" i="2"/>
  <c r="AO42" i="2" s="1"/>
  <c r="AP42" i="2" s="1"/>
  <c r="AQ42" i="2" s="1"/>
  <c r="AR42" i="2" s="1"/>
  <c r="AS42" i="2" s="1"/>
  <c r="AT42" i="2" s="1"/>
  <c r="AU42" i="2" s="1"/>
  <c r="AV42" i="2" s="1"/>
  <c r="AW42" i="2" s="1"/>
  <c r="AX42" i="2" s="1"/>
  <c r="AN41" i="2"/>
  <c r="AO41" i="2" s="1"/>
  <c r="AP41" i="2" s="1"/>
  <c r="AQ41" i="2" s="1"/>
  <c r="AR41" i="2" s="1"/>
  <c r="AS41" i="2" s="1"/>
  <c r="AT41" i="2" s="1"/>
  <c r="AU41" i="2" s="1"/>
  <c r="AV41" i="2" s="1"/>
  <c r="AW41" i="2" s="1"/>
  <c r="AX41" i="2" s="1"/>
  <c r="AN40" i="2"/>
  <c r="AO40" i="2" s="1"/>
  <c r="AP40" i="2" s="1"/>
  <c r="AQ40" i="2" s="1"/>
  <c r="AR40" i="2" s="1"/>
  <c r="AS40" i="2" s="1"/>
  <c r="AT40" i="2" s="1"/>
  <c r="AU40" i="2" s="1"/>
  <c r="AV40" i="2" s="1"/>
  <c r="AW40" i="2" s="1"/>
  <c r="AX40" i="2" s="1"/>
  <c r="AN38" i="2"/>
  <c r="AO38" i="2" s="1"/>
  <c r="AP38" i="2" s="1"/>
  <c r="AQ38" i="2" s="1"/>
  <c r="AR38" i="2" s="1"/>
  <c r="AS38" i="2" s="1"/>
  <c r="AT38" i="2" s="1"/>
  <c r="AU38" i="2" s="1"/>
  <c r="AV38" i="2" s="1"/>
  <c r="AW38" i="2" s="1"/>
  <c r="AX38" i="2" s="1"/>
  <c r="AN37" i="2"/>
  <c r="AO37" i="2" s="1"/>
  <c r="AP37" i="2" s="1"/>
  <c r="AQ37" i="2" s="1"/>
  <c r="AR37" i="2" s="1"/>
  <c r="AS37" i="2" s="1"/>
  <c r="AT37" i="2" s="1"/>
  <c r="AU37" i="2" s="1"/>
  <c r="AV37" i="2" s="1"/>
  <c r="AW37" i="2" s="1"/>
  <c r="AX37" i="2" s="1"/>
  <c r="AN36" i="2"/>
  <c r="AO36" i="2" s="1"/>
  <c r="AP36" i="2" s="1"/>
  <c r="AQ36" i="2" s="1"/>
  <c r="AR36" i="2" s="1"/>
  <c r="AS36" i="2" s="1"/>
  <c r="AT36" i="2" s="1"/>
  <c r="AU36" i="2" s="1"/>
  <c r="AV36" i="2" s="1"/>
  <c r="AW36" i="2" s="1"/>
  <c r="AX36" i="2" s="1"/>
  <c r="AN35" i="2"/>
  <c r="AO35" i="2" s="1"/>
  <c r="AP35" i="2" s="1"/>
  <c r="AQ35" i="2" s="1"/>
  <c r="AR35" i="2" s="1"/>
  <c r="AS35" i="2" s="1"/>
  <c r="AT35" i="2" s="1"/>
  <c r="AU35" i="2" s="1"/>
  <c r="AV35" i="2" s="1"/>
  <c r="AW35" i="2" s="1"/>
  <c r="AX35" i="2" s="1"/>
  <c r="AN34" i="2"/>
  <c r="AO34" i="2" s="1"/>
  <c r="AP34" i="2" s="1"/>
  <c r="AQ34" i="2" s="1"/>
  <c r="AR34" i="2" s="1"/>
  <c r="AS34" i="2" s="1"/>
  <c r="AT34" i="2" s="1"/>
  <c r="AU34" i="2" s="1"/>
  <c r="AV34" i="2" s="1"/>
  <c r="AW34" i="2" s="1"/>
  <c r="AX34" i="2" s="1"/>
  <c r="D45" i="2"/>
  <c r="E45" i="2" s="1"/>
  <c r="F45" i="2" s="1"/>
  <c r="G45" i="2" s="1"/>
  <c r="H45" i="2" s="1"/>
  <c r="I45" i="2" s="1"/>
  <c r="J45" i="2" s="1"/>
  <c r="K45" i="2" s="1"/>
  <c r="L45" i="2" s="1"/>
  <c r="M45" i="2" s="1"/>
  <c r="N45" i="2" s="1"/>
  <c r="P45" i="2"/>
  <c r="Q45" i="2" s="1"/>
  <c r="R45" i="2" s="1"/>
  <c r="S45" i="2" s="1"/>
  <c r="T45" i="2" s="1"/>
  <c r="U45" i="2" s="1"/>
  <c r="V45" i="2" s="1"/>
  <c r="W45" i="2" s="1"/>
  <c r="X45" i="2" s="1"/>
  <c r="Y45" i="2" s="1"/>
  <c r="Z45" i="2" s="1"/>
  <c r="AB45" i="2"/>
  <c r="AC45" i="2" s="1"/>
  <c r="AD45" i="2" s="1"/>
  <c r="AE45" i="2" s="1"/>
  <c r="AF45" i="2" s="1"/>
  <c r="AG45" i="2" s="1"/>
  <c r="AH45" i="2" s="1"/>
  <c r="AI45" i="2" s="1"/>
  <c r="AJ45" i="2" s="1"/>
  <c r="AK45" i="2" s="1"/>
  <c r="AL45" i="2" s="1"/>
  <c r="BJ32" i="2"/>
  <c r="BI32" i="2"/>
  <c r="BH32" i="2"/>
  <c r="BG32" i="2"/>
  <c r="BF32" i="2"/>
  <c r="BE32" i="2"/>
  <c r="BD32" i="2"/>
  <c r="BC32" i="2"/>
  <c r="BB32" i="2"/>
  <c r="BA32" i="2"/>
  <c r="AZ32" i="2"/>
  <c r="AY32" i="2"/>
  <c r="AX32" i="2"/>
  <c r="AW32" i="2"/>
  <c r="AV32" i="2"/>
  <c r="AU32" i="2"/>
  <c r="AT32" i="2"/>
  <c r="AS32" i="2"/>
  <c r="AR32" i="2"/>
  <c r="AQ32" i="2"/>
  <c r="AP32" i="2"/>
  <c r="AO32" i="2"/>
  <c r="AN32" i="2"/>
  <c r="AM32" i="2"/>
  <c r="BI28" i="2"/>
  <c r="BH28" i="2"/>
  <c r="BG28" i="2"/>
  <c r="BF28" i="2"/>
  <c r="BE28" i="2"/>
  <c r="BD28" i="2"/>
  <c r="BC28" i="2"/>
  <c r="BB28" i="2"/>
  <c r="BA28" i="2"/>
  <c r="AZ28" i="2"/>
  <c r="AY28" i="2"/>
  <c r="AX28" i="2"/>
  <c r="AW28" i="2"/>
  <c r="AV28" i="2"/>
  <c r="AU28" i="2"/>
  <c r="AT28" i="2"/>
  <c r="AS28" i="2"/>
  <c r="AR28" i="2"/>
  <c r="AQ28" i="2"/>
  <c r="AP28" i="2"/>
  <c r="AO28" i="2"/>
  <c r="AN28" i="2"/>
  <c r="AM28" i="2"/>
  <c r="AL28" i="2"/>
  <c r="Z61" i="26" l="1"/>
  <c r="B61" i="27"/>
  <c r="V61" i="27"/>
  <c r="AH13" i="27"/>
  <c r="AD13" i="27"/>
  <c r="AL13" i="27"/>
  <c r="F13" i="27"/>
  <c r="AT13" i="27"/>
  <c r="N13" i="27"/>
  <c r="K33" i="26"/>
  <c r="S35" i="27"/>
  <c r="O33" i="26"/>
  <c r="W33" i="26"/>
  <c r="C33" i="27"/>
  <c r="AI33" i="26"/>
  <c r="G33" i="27"/>
  <c r="AM33" i="26"/>
  <c r="K33" i="27"/>
  <c r="AE33" i="27"/>
  <c r="AM33" i="27"/>
  <c r="AQ33" i="27"/>
  <c r="AU33" i="27"/>
  <c r="F61" i="26"/>
  <c r="R61" i="27"/>
  <c r="Z61" i="27"/>
  <c r="AD61" i="27"/>
  <c r="AL61" i="27"/>
  <c r="AP61" i="27"/>
  <c r="G30" i="27"/>
  <c r="AH61" i="27"/>
  <c r="AE30" i="27"/>
  <c r="C35" i="27"/>
  <c r="G35" i="27"/>
  <c r="AT61" i="27"/>
  <c r="K35" i="27"/>
  <c r="B13" i="27"/>
  <c r="O35" i="27"/>
  <c r="W35" i="27"/>
  <c r="AE35" i="27"/>
  <c r="R13" i="27"/>
  <c r="O33" i="27"/>
  <c r="AI35" i="27"/>
  <c r="F61" i="27"/>
  <c r="V13" i="27"/>
  <c r="W33" i="27"/>
  <c r="AM35" i="27"/>
  <c r="J61" i="27"/>
  <c r="Z13" i="27"/>
  <c r="AA33" i="27"/>
  <c r="AU35" i="27"/>
  <c r="N61" i="27"/>
  <c r="K30" i="26"/>
  <c r="C35" i="26"/>
  <c r="AA35" i="26"/>
  <c r="A85" i="26"/>
  <c r="A77" i="26"/>
  <c r="C36" i="26"/>
  <c r="AA36" i="26"/>
  <c r="AI30" i="26"/>
  <c r="O30" i="26"/>
  <c r="G35" i="26"/>
  <c r="AE35" i="26"/>
  <c r="A78" i="26"/>
  <c r="G36" i="26"/>
  <c r="AE36" i="26"/>
  <c r="A73" i="26"/>
  <c r="AM30" i="26"/>
  <c r="S33" i="26"/>
  <c r="A83" i="26"/>
  <c r="W35" i="26"/>
  <c r="S30" i="26"/>
  <c r="K35" i="26"/>
  <c r="AI35" i="26"/>
  <c r="AQ33" i="26"/>
  <c r="AI36" i="26"/>
  <c r="A84" i="26"/>
  <c r="AQ30" i="26"/>
  <c r="AM36" i="26"/>
  <c r="W30" i="26"/>
  <c r="C33" i="26"/>
  <c r="O35" i="26"/>
  <c r="AM35" i="26"/>
  <c r="O36" i="26"/>
  <c r="A74" i="26"/>
  <c r="C30" i="26"/>
  <c r="AU33" i="26"/>
  <c r="AU30" i="26"/>
  <c r="AA33" i="26"/>
  <c r="AQ35" i="26"/>
  <c r="S36" i="26"/>
  <c r="AQ36" i="26"/>
  <c r="A89" i="26"/>
  <c r="AA30" i="26"/>
  <c r="G33" i="26"/>
  <c r="A82" i="26"/>
  <c r="S35" i="26"/>
  <c r="G30" i="26"/>
  <c r="AU35" i="26"/>
  <c r="A81" i="26"/>
  <c r="W36" i="26"/>
  <c r="AU36" i="26"/>
  <c r="A77" i="27"/>
  <c r="A74" i="27"/>
  <c r="A73" i="27"/>
  <c r="AM30" i="27"/>
  <c r="K30" i="27"/>
  <c r="AI30" i="27"/>
  <c r="AA30" i="27"/>
  <c r="C30" i="27"/>
  <c r="AQ30" i="27"/>
  <c r="S30" i="27"/>
  <c r="A78" i="27"/>
  <c r="AM36" i="27"/>
  <c r="O36" i="27"/>
  <c r="A84" i="27"/>
  <c r="AQ36" i="27"/>
  <c r="K36" i="27"/>
  <c r="C36" i="27"/>
  <c r="W36" i="27"/>
  <c r="AU36" i="27"/>
  <c r="S36" i="27"/>
  <c r="A75" i="27"/>
  <c r="G36" i="27"/>
  <c r="O30" i="27"/>
  <c r="A76" i="27"/>
  <c r="AA36" i="27"/>
  <c r="W30" i="27"/>
  <c r="AE36" i="27"/>
  <c r="A80" i="27"/>
  <c r="AI33" i="27"/>
  <c r="S33" i="27"/>
  <c r="A79" i="27"/>
  <c r="A89" i="27"/>
  <c r="A85" i="27"/>
  <c r="A82" i="27"/>
  <c r="AA35" i="27"/>
  <c r="AQ35" i="27"/>
  <c r="B38" i="4"/>
  <c r="B39" i="4"/>
  <c r="C39" i="4" s="1"/>
  <c r="C40" i="4" l="1"/>
  <c r="D39" i="4"/>
  <c r="D40" i="4" s="1"/>
  <c r="D38" i="4"/>
  <c r="C38" i="4"/>
  <c r="B40" i="4"/>
  <c r="E39" i="4" l="1"/>
  <c r="E40" i="4" s="1"/>
  <c r="E38" i="4"/>
  <c r="F39" i="4" l="1"/>
  <c r="F40" i="4" s="1"/>
  <c r="F38" i="4"/>
  <c r="BI21" i="2" l="1"/>
  <c r="BH21" i="2"/>
  <c r="BG21" i="2"/>
  <c r="BF21" i="2"/>
  <c r="BE21" i="2"/>
  <c r="BD21" i="2"/>
  <c r="BC21" i="2"/>
  <c r="BB21" i="2"/>
  <c r="BA21" i="2"/>
  <c r="AZ21" i="2"/>
  <c r="AY21" i="2"/>
  <c r="AX21" i="2"/>
  <c r="AW21" i="2"/>
  <c r="AV21" i="2"/>
  <c r="AU21" i="2"/>
  <c r="AT21" i="2"/>
  <c r="AS21" i="2"/>
  <c r="AR21" i="2"/>
  <c r="AQ21" i="2"/>
  <c r="AP21" i="2"/>
  <c r="AO21" i="2"/>
  <c r="AN21" i="2"/>
  <c r="AM21" i="2"/>
  <c r="AL21" i="2"/>
  <c r="AY25" i="2"/>
  <c r="AZ25" i="2" s="1"/>
  <c r="BA25" i="2" s="1"/>
  <c r="BB25" i="2" s="1"/>
  <c r="BC25" i="2" s="1"/>
  <c r="BD25" i="2" s="1"/>
  <c r="BE25" i="2" s="1"/>
  <c r="BF25" i="2" s="1"/>
  <c r="BG25" i="2" s="1"/>
  <c r="BH25" i="2" s="1"/>
  <c r="BI25" i="2" s="1"/>
  <c r="AM25" i="2"/>
  <c r="AN25" i="2" s="1"/>
  <c r="AO25" i="2" s="1"/>
  <c r="AP25" i="2" s="1"/>
  <c r="AQ25" i="2" s="1"/>
  <c r="AS25" i="2" s="1"/>
  <c r="AT25" i="2" s="1"/>
  <c r="AU25" i="2" s="1"/>
  <c r="AV25" i="2" s="1"/>
  <c r="AW25" i="2" s="1"/>
  <c r="BI14" i="2"/>
  <c r="BH14" i="2"/>
  <c r="BG14" i="2"/>
  <c r="BF14" i="2"/>
  <c r="BE14" i="2"/>
  <c r="BD14" i="2"/>
  <c r="BC14" i="2"/>
  <c r="BB14" i="2"/>
  <c r="BA14" i="2"/>
  <c r="AZ14" i="2"/>
  <c r="AY14" i="2"/>
  <c r="AX14" i="2"/>
  <c r="AW14" i="2"/>
  <c r="AV14" i="2"/>
  <c r="AU14" i="2"/>
  <c r="AT14" i="2"/>
  <c r="AS14" i="2"/>
  <c r="AR14" i="2"/>
  <c r="AQ14" i="2"/>
  <c r="AP14" i="2"/>
  <c r="AO14" i="2"/>
  <c r="AN14" i="2"/>
  <c r="AM14" i="2"/>
  <c r="AL14" i="2"/>
  <c r="AY19" i="2"/>
  <c r="AZ19" i="2" s="1"/>
  <c r="BA19" i="2" s="1"/>
  <c r="BB19" i="2" s="1"/>
  <c r="BC19" i="2" s="1"/>
  <c r="BD19" i="2" s="1"/>
  <c r="BE19" i="2" s="1"/>
  <c r="BF19" i="2" s="1"/>
  <c r="BG19" i="2" s="1"/>
  <c r="BH19" i="2" s="1"/>
  <c r="BI19" i="2" s="1"/>
  <c r="AY18" i="2"/>
  <c r="AZ18" i="2" s="1"/>
  <c r="BA18" i="2" s="1"/>
  <c r="BB18" i="2" s="1"/>
  <c r="BC18" i="2" s="1"/>
  <c r="BD18" i="2" s="1"/>
  <c r="BE18" i="2" s="1"/>
  <c r="BF18" i="2" s="1"/>
  <c r="BG18" i="2" s="1"/>
  <c r="BH18" i="2" s="1"/>
  <c r="BI18" i="2" s="1"/>
  <c r="AY17" i="2"/>
  <c r="AZ17" i="2" s="1"/>
  <c r="BA17" i="2" s="1"/>
  <c r="BB17" i="2" s="1"/>
  <c r="BC17" i="2" s="1"/>
  <c r="BD17" i="2" s="1"/>
  <c r="BE17" i="2" s="1"/>
  <c r="BF17" i="2" s="1"/>
  <c r="BG17" i="2" s="1"/>
  <c r="BH17" i="2" s="1"/>
  <c r="BI17" i="2" s="1"/>
  <c r="AY16" i="2"/>
  <c r="AZ16" i="2" s="1"/>
  <c r="BA16" i="2" s="1"/>
  <c r="BB16" i="2" s="1"/>
  <c r="BC16" i="2" s="1"/>
  <c r="BD16" i="2" s="1"/>
  <c r="BE16" i="2" s="1"/>
  <c r="BF16" i="2" s="1"/>
  <c r="BG16" i="2" s="1"/>
  <c r="BH16" i="2" s="1"/>
  <c r="BI16" i="2" s="1"/>
  <c r="AY15" i="2"/>
  <c r="AZ15" i="2" s="1"/>
  <c r="BA15" i="2" s="1"/>
  <c r="BB15" i="2" s="1"/>
  <c r="BC15" i="2" s="1"/>
  <c r="BD15" i="2" s="1"/>
  <c r="BE15" i="2" s="1"/>
  <c r="BF15" i="2" s="1"/>
  <c r="BG15" i="2" s="1"/>
  <c r="BH15" i="2" s="1"/>
  <c r="BI15" i="2" s="1"/>
  <c r="AM19" i="2"/>
  <c r="AN19" i="2" s="1"/>
  <c r="AO19" i="2" s="1"/>
  <c r="AP19" i="2" s="1"/>
  <c r="AQ19" i="2" s="1"/>
  <c r="AR19" i="2" s="1"/>
  <c r="AS19" i="2" s="1"/>
  <c r="AT19" i="2" s="1"/>
  <c r="AU19" i="2" s="1"/>
  <c r="AV19" i="2" s="1"/>
  <c r="AW19" i="2" s="1"/>
  <c r="AM18" i="2"/>
  <c r="AN18" i="2" s="1"/>
  <c r="AO18" i="2" s="1"/>
  <c r="AP18" i="2" s="1"/>
  <c r="AQ18" i="2" s="1"/>
  <c r="AR18" i="2" s="1"/>
  <c r="AS18" i="2" s="1"/>
  <c r="AT18" i="2" s="1"/>
  <c r="AU18" i="2" s="1"/>
  <c r="AV18" i="2" s="1"/>
  <c r="AW18" i="2" s="1"/>
  <c r="AM16" i="2"/>
  <c r="AN16" i="2" s="1"/>
  <c r="AO16" i="2" s="1"/>
  <c r="AP16" i="2" s="1"/>
  <c r="AQ16" i="2" s="1"/>
  <c r="AR16" i="2" s="1"/>
  <c r="AS16" i="2" s="1"/>
  <c r="AT16" i="2" s="1"/>
  <c r="AU16" i="2" s="1"/>
  <c r="AV16" i="2" s="1"/>
  <c r="AW16" i="2" s="1"/>
  <c r="AM15" i="2"/>
  <c r="AN15" i="2" s="1"/>
  <c r="AO15" i="2" s="1"/>
  <c r="AP15" i="2" s="1"/>
  <c r="AQ15" i="2" s="1"/>
  <c r="AR15" i="2" s="1"/>
  <c r="AS15" i="2" s="1"/>
  <c r="AT15" i="2" s="1"/>
  <c r="AU15" i="2" s="1"/>
  <c r="AV15" i="2" s="1"/>
  <c r="AW15" i="2" s="1"/>
  <c r="A1" i="4" l="1"/>
  <c r="A1" i="19"/>
  <c r="A1" i="18"/>
  <c r="A1" i="17"/>
  <c r="A1" i="16"/>
  <c r="A1" i="15"/>
  <c r="A1" i="3"/>
  <c r="A1" i="23"/>
  <c r="A2" i="4"/>
  <c r="C19" i="2"/>
  <c r="D19" i="2" s="1"/>
  <c r="E19" i="2" s="1"/>
  <c r="F19" i="2" s="1"/>
  <c r="G19" i="2" s="1"/>
  <c r="H19" i="2" s="1"/>
  <c r="I19" i="2" s="1"/>
  <c r="J19" i="2" s="1"/>
  <c r="K19" i="2" s="1"/>
  <c r="L19" i="2" s="1"/>
  <c r="M19" i="2" s="1"/>
  <c r="O19" i="2" s="1"/>
  <c r="P19" i="2" s="1"/>
  <c r="Q19" i="2" s="1"/>
  <c r="R19" i="2" s="1"/>
  <c r="S19" i="2" s="1"/>
  <c r="T19" i="2" s="1"/>
  <c r="U19" i="2" s="1"/>
  <c r="V19" i="2" s="1"/>
  <c r="W19" i="2" s="1"/>
  <c r="X19" i="2" s="1"/>
  <c r="Y19" i="2" s="1"/>
  <c r="AA19" i="2" s="1"/>
  <c r="AB19" i="2" s="1"/>
  <c r="AC19" i="2" s="1"/>
  <c r="AD19" i="2" s="1"/>
  <c r="AE19" i="2" s="1"/>
  <c r="AF19" i="2" s="1"/>
  <c r="AG19" i="2" s="1"/>
  <c r="AH19" i="2" s="1"/>
  <c r="AI19" i="2" s="1"/>
  <c r="AJ19" i="2" s="1"/>
  <c r="AK19" i="2" s="1"/>
  <c r="C64" i="2" l="1"/>
  <c r="D64" i="2" s="1"/>
  <c r="E64" i="2" s="1"/>
  <c r="F64" i="2" s="1"/>
  <c r="G64" i="2" s="1"/>
  <c r="A37" i="19"/>
  <c r="A36" i="19"/>
  <c r="AI36" i="19" s="1"/>
  <c r="A35" i="19"/>
  <c r="S35" i="19" s="1"/>
  <c r="A34" i="19"/>
  <c r="A33" i="19"/>
  <c r="K33" i="19" s="1"/>
  <c r="A32" i="19"/>
  <c r="A31" i="19"/>
  <c r="A30" i="19"/>
  <c r="AE30" i="19" s="1"/>
  <c r="A29" i="19"/>
  <c r="A28" i="19"/>
  <c r="A27" i="19"/>
  <c r="A26" i="19"/>
  <c r="A25" i="19"/>
  <c r="A37" i="18"/>
  <c r="A85" i="18" s="1"/>
  <c r="G36" i="18"/>
  <c r="A36" i="18"/>
  <c r="AM36" i="18" s="1"/>
  <c r="A35" i="18"/>
  <c r="S35" i="18" s="1"/>
  <c r="A34" i="18"/>
  <c r="A82" i="18" s="1"/>
  <c r="A33" i="18"/>
  <c r="K33" i="18" s="1"/>
  <c r="A32" i="18"/>
  <c r="A80" i="18" s="1"/>
  <c r="A31" i="18"/>
  <c r="A79" i="18" s="1"/>
  <c r="A30" i="18"/>
  <c r="AE30" i="18" s="1"/>
  <c r="A29" i="18"/>
  <c r="A77" i="18" s="1"/>
  <c r="A28" i="18"/>
  <c r="A76" i="18" s="1"/>
  <c r="A27" i="18"/>
  <c r="A75" i="18" s="1"/>
  <c r="A26" i="18"/>
  <c r="A74" i="18" s="1"/>
  <c r="A25" i="18"/>
  <c r="A37" i="17"/>
  <c r="A85" i="17" s="1"/>
  <c r="A36" i="17"/>
  <c r="G36" i="17" s="1"/>
  <c r="A35" i="17"/>
  <c r="S35" i="17" s="1"/>
  <c r="A34" i="17"/>
  <c r="A82" i="17" s="1"/>
  <c r="A33" i="17"/>
  <c r="K33" i="17" s="1"/>
  <c r="A32" i="17"/>
  <c r="A80" i="17" s="1"/>
  <c r="A31" i="17"/>
  <c r="A79" i="17" s="1"/>
  <c r="A30" i="17"/>
  <c r="AE30" i="17" s="1"/>
  <c r="A29" i="17"/>
  <c r="A28" i="17"/>
  <c r="A76" i="17" s="1"/>
  <c r="A27" i="17"/>
  <c r="A75" i="17" s="1"/>
  <c r="A26" i="17"/>
  <c r="A74" i="17" s="1"/>
  <c r="A25" i="17"/>
  <c r="A36" i="15"/>
  <c r="AA36" i="15" s="1"/>
  <c r="A35" i="15"/>
  <c r="AI35" i="15" s="1"/>
  <c r="A34" i="15"/>
  <c r="A33" i="15"/>
  <c r="AU33" i="15" s="1"/>
  <c r="A32" i="15"/>
  <c r="A31" i="15"/>
  <c r="A30" i="15"/>
  <c r="AU30" i="15" s="1"/>
  <c r="A29" i="15"/>
  <c r="A28" i="15"/>
  <c r="A27" i="15"/>
  <c r="A26" i="15"/>
  <c r="A25" i="15"/>
  <c r="A25" i="3"/>
  <c r="A73" i="3" s="1"/>
  <c r="A26" i="3"/>
  <c r="A74" i="3" s="1"/>
  <c r="A27" i="3"/>
  <c r="A75" i="3" s="1"/>
  <c r="A28" i="3"/>
  <c r="A76" i="3" s="1"/>
  <c r="A29" i="3"/>
  <c r="A77" i="3" s="1"/>
  <c r="A30" i="3"/>
  <c r="W30" i="3" s="1"/>
  <c r="A31" i="3"/>
  <c r="A79" i="3" s="1"/>
  <c r="A32" i="3"/>
  <c r="A80" i="3" s="1"/>
  <c r="A33" i="3"/>
  <c r="C33" i="3" s="1"/>
  <c r="A34" i="3"/>
  <c r="A82" i="3" s="1"/>
  <c r="A35" i="3"/>
  <c r="K35" i="3" s="1"/>
  <c r="A36" i="3"/>
  <c r="K36" i="3" s="1"/>
  <c r="A37" i="3"/>
  <c r="A85" i="3" s="1"/>
  <c r="AB61" i="2"/>
  <c r="AC61" i="2" s="1"/>
  <c r="AD61" i="2" s="1"/>
  <c r="AE61" i="2" s="1"/>
  <c r="AF61" i="2" s="1"/>
  <c r="AG61" i="2" s="1"/>
  <c r="AH61" i="2" s="1"/>
  <c r="AI61" i="2" s="1"/>
  <c r="AJ61" i="2" s="1"/>
  <c r="AK61" i="2" s="1"/>
  <c r="AL61" i="2" s="1"/>
  <c r="AB60" i="2"/>
  <c r="AC60" i="2" s="1"/>
  <c r="AD60" i="2" s="1"/>
  <c r="AE60" i="2" s="1"/>
  <c r="AF60" i="2" s="1"/>
  <c r="AG60" i="2" s="1"/>
  <c r="AH60" i="2" s="1"/>
  <c r="AI60" i="2" s="1"/>
  <c r="AJ60" i="2" s="1"/>
  <c r="AK60" i="2" s="1"/>
  <c r="AL60" i="2" s="1"/>
  <c r="AB59" i="2"/>
  <c r="AC59" i="2" s="1"/>
  <c r="AD59" i="2" s="1"/>
  <c r="AE59" i="2" s="1"/>
  <c r="AF59" i="2" s="1"/>
  <c r="AG59" i="2" s="1"/>
  <c r="AH59" i="2" s="1"/>
  <c r="AI59" i="2" s="1"/>
  <c r="AJ59" i="2" s="1"/>
  <c r="AK59" i="2" s="1"/>
  <c r="AL59" i="2" s="1"/>
  <c r="AB58" i="2"/>
  <c r="AC58" i="2" s="1"/>
  <c r="AD58" i="2" s="1"/>
  <c r="AE58" i="2" s="1"/>
  <c r="AF58" i="2" s="1"/>
  <c r="AG58" i="2" s="1"/>
  <c r="AH58" i="2" s="1"/>
  <c r="AI58" i="2" s="1"/>
  <c r="AJ58" i="2" s="1"/>
  <c r="AK58" i="2" s="1"/>
  <c r="AL58" i="2" s="1"/>
  <c r="AB57" i="2"/>
  <c r="AC57" i="2" s="1"/>
  <c r="AD57" i="2" s="1"/>
  <c r="AE57" i="2" s="1"/>
  <c r="AF57" i="2" s="1"/>
  <c r="AG57" i="2" s="1"/>
  <c r="AH57" i="2" s="1"/>
  <c r="AI57" i="2" s="1"/>
  <c r="AJ57" i="2" s="1"/>
  <c r="AK57" i="2" s="1"/>
  <c r="AL57" i="2" s="1"/>
  <c r="AB56" i="2"/>
  <c r="AC56" i="2" s="1"/>
  <c r="AD56" i="2" s="1"/>
  <c r="AE56" i="2" s="1"/>
  <c r="AF56" i="2" s="1"/>
  <c r="AG56" i="2" s="1"/>
  <c r="AH56" i="2" s="1"/>
  <c r="AI56" i="2" s="1"/>
  <c r="AJ56" i="2" s="1"/>
  <c r="AK56" i="2" s="1"/>
  <c r="AL56" i="2" s="1"/>
  <c r="AB54" i="2"/>
  <c r="AC54" i="2" s="1"/>
  <c r="AD54" i="2" s="1"/>
  <c r="AE54" i="2" s="1"/>
  <c r="AF54" i="2" s="1"/>
  <c r="AG54" i="2" s="1"/>
  <c r="AH54" i="2" s="1"/>
  <c r="AI54" i="2" s="1"/>
  <c r="AJ54" i="2" s="1"/>
  <c r="AK54" i="2" s="1"/>
  <c r="AL54" i="2" s="1"/>
  <c r="AB53" i="2"/>
  <c r="AC53" i="2" s="1"/>
  <c r="AD53" i="2" s="1"/>
  <c r="AE53" i="2" s="1"/>
  <c r="AF53" i="2" s="1"/>
  <c r="AG53" i="2" s="1"/>
  <c r="AH53" i="2" s="1"/>
  <c r="AI53" i="2" s="1"/>
  <c r="AJ53" i="2" s="1"/>
  <c r="AK53" i="2" s="1"/>
  <c r="AL53" i="2" s="1"/>
  <c r="AB52" i="2"/>
  <c r="AC52" i="2" s="1"/>
  <c r="AD52" i="2" s="1"/>
  <c r="AE52" i="2" s="1"/>
  <c r="AF52" i="2" s="1"/>
  <c r="AG52" i="2" s="1"/>
  <c r="AH52" i="2" s="1"/>
  <c r="AI52" i="2" s="1"/>
  <c r="AJ52" i="2" s="1"/>
  <c r="AK52" i="2" s="1"/>
  <c r="AL52" i="2" s="1"/>
  <c r="AB51" i="2"/>
  <c r="AC51" i="2" s="1"/>
  <c r="AD51" i="2" s="1"/>
  <c r="AE51" i="2" s="1"/>
  <c r="AF51" i="2" s="1"/>
  <c r="AG51" i="2" s="1"/>
  <c r="AH51" i="2" s="1"/>
  <c r="AI51" i="2" s="1"/>
  <c r="AJ51" i="2" s="1"/>
  <c r="AK51" i="2" s="1"/>
  <c r="AL51" i="2" s="1"/>
  <c r="AB50" i="2"/>
  <c r="AC50" i="2" s="1"/>
  <c r="AD50" i="2" s="1"/>
  <c r="AE50" i="2" s="1"/>
  <c r="AF50" i="2" s="1"/>
  <c r="AG50" i="2" s="1"/>
  <c r="AH50" i="2" s="1"/>
  <c r="AI50" i="2" s="1"/>
  <c r="AJ50" i="2" s="1"/>
  <c r="AK50" i="2" s="1"/>
  <c r="AL50" i="2" s="1"/>
  <c r="AB44" i="2"/>
  <c r="AC44" i="2" s="1"/>
  <c r="AD44" i="2" s="1"/>
  <c r="AE44" i="2" s="1"/>
  <c r="AF44" i="2" s="1"/>
  <c r="AG44" i="2" s="1"/>
  <c r="AH44" i="2" s="1"/>
  <c r="AI44" i="2" s="1"/>
  <c r="AJ44" i="2" s="1"/>
  <c r="AK44" i="2" s="1"/>
  <c r="AL44" i="2" s="1"/>
  <c r="AB43" i="2"/>
  <c r="AC43" i="2" s="1"/>
  <c r="AD43" i="2" s="1"/>
  <c r="AE43" i="2" s="1"/>
  <c r="AF43" i="2" s="1"/>
  <c r="AG43" i="2" s="1"/>
  <c r="AH43" i="2" s="1"/>
  <c r="AI43" i="2" s="1"/>
  <c r="AJ43" i="2" s="1"/>
  <c r="AK43" i="2" s="1"/>
  <c r="AL43" i="2" s="1"/>
  <c r="AB42" i="2"/>
  <c r="AC42" i="2" s="1"/>
  <c r="AD42" i="2" s="1"/>
  <c r="AE42" i="2" s="1"/>
  <c r="AF42" i="2" s="1"/>
  <c r="AG42" i="2" s="1"/>
  <c r="AH42" i="2" s="1"/>
  <c r="AI42" i="2" s="1"/>
  <c r="AJ42" i="2" s="1"/>
  <c r="AK42" i="2" s="1"/>
  <c r="AL42" i="2" s="1"/>
  <c r="AB41" i="2"/>
  <c r="AC41" i="2" s="1"/>
  <c r="AD41" i="2" s="1"/>
  <c r="AE41" i="2" s="1"/>
  <c r="AF41" i="2" s="1"/>
  <c r="AG41" i="2" s="1"/>
  <c r="AH41" i="2" s="1"/>
  <c r="AI41" i="2" s="1"/>
  <c r="AJ41" i="2" s="1"/>
  <c r="AK41" i="2" s="1"/>
  <c r="AL41" i="2" s="1"/>
  <c r="AB40" i="2"/>
  <c r="AC40" i="2" s="1"/>
  <c r="AD40" i="2" s="1"/>
  <c r="AE40" i="2" s="1"/>
  <c r="AF40" i="2" s="1"/>
  <c r="AG40" i="2" s="1"/>
  <c r="AH40" i="2" s="1"/>
  <c r="AI40" i="2" s="1"/>
  <c r="AJ40" i="2" s="1"/>
  <c r="AK40" i="2" s="1"/>
  <c r="AL40" i="2" s="1"/>
  <c r="AB39" i="2"/>
  <c r="AC39" i="2" s="1"/>
  <c r="AD39" i="2" s="1"/>
  <c r="AE39" i="2" s="1"/>
  <c r="AF39" i="2" s="1"/>
  <c r="AG39" i="2" s="1"/>
  <c r="AH39" i="2" s="1"/>
  <c r="AI39" i="2" s="1"/>
  <c r="AJ39" i="2" s="1"/>
  <c r="AK39" i="2" s="1"/>
  <c r="AL39" i="2" s="1"/>
  <c r="AB38" i="2"/>
  <c r="AC38" i="2" s="1"/>
  <c r="AD38" i="2" s="1"/>
  <c r="AE38" i="2" s="1"/>
  <c r="AF38" i="2" s="1"/>
  <c r="AG38" i="2" s="1"/>
  <c r="AH38" i="2" s="1"/>
  <c r="AI38" i="2" s="1"/>
  <c r="AJ38" i="2" s="1"/>
  <c r="AK38" i="2" s="1"/>
  <c r="AL38" i="2" s="1"/>
  <c r="AB37" i="2"/>
  <c r="AC37" i="2" s="1"/>
  <c r="AD37" i="2" s="1"/>
  <c r="AE37" i="2" s="1"/>
  <c r="AF37" i="2" s="1"/>
  <c r="AG37" i="2" s="1"/>
  <c r="AH37" i="2" s="1"/>
  <c r="AI37" i="2" s="1"/>
  <c r="AJ37" i="2" s="1"/>
  <c r="AK37" i="2" s="1"/>
  <c r="AL37" i="2" s="1"/>
  <c r="AB36" i="2"/>
  <c r="AC36" i="2" s="1"/>
  <c r="AD36" i="2" s="1"/>
  <c r="AE36" i="2" s="1"/>
  <c r="AF36" i="2" s="1"/>
  <c r="AG36" i="2" s="1"/>
  <c r="AH36" i="2" s="1"/>
  <c r="AI36" i="2" s="1"/>
  <c r="AJ36" i="2" s="1"/>
  <c r="AK36" i="2" s="1"/>
  <c r="AL36" i="2" s="1"/>
  <c r="AB35" i="2"/>
  <c r="AC35" i="2" s="1"/>
  <c r="AD35" i="2" s="1"/>
  <c r="AE35" i="2" s="1"/>
  <c r="AF35" i="2" s="1"/>
  <c r="AG35" i="2" s="1"/>
  <c r="AH35" i="2" s="1"/>
  <c r="AI35" i="2" s="1"/>
  <c r="AJ35" i="2" s="1"/>
  <c r="AK35" i="2" s="1"/>
  <c r="AL35" i="2" s="1"/>
  <c r="AB34" i="2"/>
  <c r="AC34" i="2" s="1"/>
  <c r="AD34" i="2" s="1"/>
  <c r="AE34" i="2" s="1"/>
  <c r="AF34" i="2" s="1"/>
  <c r="AG34" i="2" s="1"/>
  <c r="AH34" i="2" s="1"/>
  <c r="AI34" i="2" s="1"/>
  <c r="AJ34" i="2" s="1"/>
  <c r="AK34" i="2" s="1"/>
  <c r="AL34" i="2" s="1"/>
  <c r="P61" i="2"/>
  <c r="Q61" i="2" s="1"/>
  <c r="R61" i="2" s="1"/>
  <c r="S61" i="2" s="1"/>
  <c r="T61" i="2" s="1"/>
  <c r="U61" i="2" s="1"/>
  <c r="V61" i="2" s="1"/>
  <c r="W61" i="2" s="1"/>
  <c r="X61" i="2" s="1"/>
  <c r="Y61" i="2" s="1"/>
  <c r="Z61" i="2" s="1"/>
  <c r="P60" i="2"/>
  <c r="Q60" i="2" s="1"/>
  <c r="R60" i="2" s="1"/>
  <c r="S60" i="2" s="1"/>
  <c r="T60" i="2" s="1"/>
  <c r="U60" i="2" s="1"/>
  <c r="V60" i="2" s="1"/>
  <c r="W60" i="2" s="1"/>
  <c r="X60" i="2" s="1"/>
  <c r="Y60" i="2" s="1"/>
  <c r="Z60" i="2" s="1"/>
  <c r="P59" i="2"/>
  <c r="Q59" i="2" s="1"/>
  <c r="R59" i="2" s="1"/>
  <c r="S59" i="2" s="1"/>
  <c r="T59" i="2" s="1"/>
  <c r="U59" i="2" s="1"/>
  <c r="V59" i="2" s="1"/>
  <c r="W59" i="2" s="1"/>
  <c r="X59" i="2" s="1"/>
  <c r="Y59" i="2" s="1"/>
  <c r="Z59" i="2" s="1"/>
  <c r="P58" i="2"/>
  <c r="Q58" i="2" s="1"/>
  <c r="R58" i="2" s="1"/>
  <c r="S58" i="2" s="1"/>
  <c r="T58" i="2" s="1"/>
  <c r="U58" i="2" s="1"/>
  <c r="V58" i="2" s="1"/>
  <c r="W58" i="2" s="1"/>
  <c r="X58" i="2" s="1"/>
  <c r="Y58" i="2" s="1"/>
  <c r="Z58" i="2" s="1"/>
  <c r="P57" i="2"/>
  <c r="Q57" i="2" s="1"/>
  <c r="R57" i="2" s="1"/>
  <c r="S57" i="2" s="1"/>
  <c r="T57" i="2" s="1"/>
  <c r="U57" i="2" s="1"/>
  <c r="V57" i="2" s="1"/>
  <c r="W57" i="2" s="1"/>
  <c r="X57" i="2" s="1"/>
  <c r="Y57" i="2" s="1"/>
  <c r="Z57" i="2" s="1"/>
  <c r="P56" i="2"/>
  <c r="Q56" i="2" s="1"/>
  <c r="R56" i="2" s="1"/>
  <c r="S56" i="2" s="1"/>
  <c r="T56" i="2" s="1"/>
  <c r="U56" i="2" s="1"/>
  <c r="V56" i="2" s="1"/>
  <c r="W56" i="2" s="1"/>
  <c r="X56" i="2" s="1"/>
  <c r="Y56" i="2" s="1"/>
  <c r="Z56" i="2" s="1"/>
  <c r="P54" i="2"/>
  <c r="Q54" i="2" s="1"/>
  <c r="R54" i="2" s="1"/>
  <c r="S54" i="2" s="1"/>
  <c r="T54" i="2" s="1"/>
  <c r="U54" i="2" s="1"/>
  <c r="V54" i="2" s="1"/>
  <c r="W54" i="2" s="1"/>
  <c r="X54" i="2" s="1"/>
  <c r="Y54" i="2" s="1"/>
  <c r="Z54" i="2" s="1"/>
  <c r="P53" i="2"/>
  <c r="Q53" i="2" s="1"/>
  <c r="R53" i="2" s="1"/>
  <c r="S53" i="2" s="1"/>
  <c r="T53" i="2" s="1"/>
  <c r="U53" i="2" s="1"/>
  <c r="V53" i="2" s="1"/>
  <c r="W53" i="2" s="1"/>
  <c r="X53" i="2" s="1"/>
  <c r="Y53" i="2" s="1"/>
  <c r="Z53" i="2" s="1"/>
  <c r="P52" i="2"/>
  <c r="Q52" i="2" s="1"/>
  <c r="R52" i="2" s="1"/>
  <c r="S52" i="2" s="1"/>
  <c r="T52" i="2" s="1"/>
  <c r="U52" i="2" s="1"/>
  <c r="V52" i="2" s="1"/>
  <c r="W52" i="2" s="1"/>
  <c r="X52" i="2" s="1"/>
  <c r="Y52" i="2" s="1"/>
  <c r="Z52" i="2" s="1"/>
  <c r="P51" i="2"/>
  <c r="Q51" i="2" s="1"/>
  <c r="R51" i="2" s="1"/>
  <c r="S51" i="2" s="1"/>
  <c r="T51" i="2" s="1"/>
  <c r="U51" i="2" s="1"/>
  <c r="V51" i="2" s="1"/>
  <c r="W51" i="2" s="1"/>
  <c r="X51" i="2" s="1"/>
  <c r="Y51" i="2" s="1"/>
  <c r="Z51" i="2" s="1"/>
  <c r="P50" i="2"/>
  <c r="Q50" i="2" s="1"/>
  <c r="R50" i="2" s="1"/>
  <c r="S50" i="2" s="1"/>
  <c r="T50" i="2" s="1"/>
  <c r="U50" i="2" s="1"/>
  <c r="V50" i="2" s="1"/>
  <c r="W50" i="2" s="1"/>
  <c r="X50" i="2" s="1"/>
  <c r="Y50" i="2" s="1"/>
  <c r="Z50" i="2" s="1"/>
  <c r="D61" i="2"/>
  <c r="E61" i="2" s="1"/>
  <c r="F61" i="2" s="1"/>
  <c r="G61" i="2" s="1"/>
  <c r="H61" i="2" s="1"/>
  <c r="I61" i="2" s="1"/>
  <c r="J61" i="2" s="1"/>
  <c r="K61" i="2" s="1"/>
  <c r="L61" i="2" s="1"/>
  <c r="M61" i="2" s="1"/>
  <c r="N61" i="2" s="1"/>
  <c r="D60" i="2"/>
  <c r="E60" i="2" s="1"/>
  <c r="F60" i="2" s="1"/>
  <c r="G60" i="2" s="1"/>
  <c r="H60" i="2" s="1"/>
  <c r="I60" i="2" s="1"/>
  <c r="J60" i="2" s="1"/>
  <c r="K60" i="2" s="1"/>
  <c r="L60" i="2" s="1"/>
  <c r="M60" i="2" s="1"/>
  <c r="N60" i="2" s="1"/>
  <c r="D59" i="2"/>
  <c r="E59" i="2" s="1"/>
  <c r="F59" i="2" s="1"/>
  <c r="G59" i="2" s="1"/>
  <c r="H59" i="2" s="1"/>
  <c r="I59" i="2" s="1"/>
  <c r="J59" i="2" s="1"/>
  <c r="K59" i="2" s="1"/>
  <c r="L59" i="2" s="1"/>
  <c r="M59" i="2" s="1"/>
  <c r="N59" i="2" s="1"/>
  <c r="D58" i="2"/>
  <c r="E58" i="2" s="1"/>
  <c r="F58" i="2" s="1"/>
  <c r="G58" i="2" s="1"/>
  <c r="H58" i="2" s="1"/>
  <c r="I58" i="2" s="1"/>
  <c r="J58" i="2" s="1"/>
  <c r="K58" i="2" s="1"/>
  <c r="L58" i="2" s="1"/>
  <c r="M58" i="2" s="1"/>
  <c r="N58" i="2" s="1"/>
  <c r="D57" i="2"/>
  <c r="E57" i="2" s="1"/>
  <c r="F57" i="2" s="1"/>
  <c r="G57" i="2" s="1"/>
  <c r="H57" i="2" s="1"/>
  <c r="I57" i="2" s="1"/>
  <c r="J57" i="2" s="1"/>
  <c r="K57" i="2" s="1"/>
  <c r="L57" i="2" s="1"/>
  <c r="M57" i="2" s="1"/>
  <c r="N57" i="2" s="1"/>
  <c r="D56" i="2"/>
  <c r="E56" i="2" s="1"/>
  <c r="F56" i="2" s="1"/>
  <c r="G56" i="2" s="1"/>
  <c r="H56" i="2" s="1"/>
  <c r="I56" i="2" s="1"/>
  <c r="J56" i="2" s="1"/>
  <c r="K56" i="2" s="1"/>
  <c r="L56" i="2" s="1"/>
  <c r="M56" i="2" s="1"/>
  <c r="N56" i="2" s="1"/>
  <c r="D54" i="2"/>
  <c r="E54" i="2" s="1"/>
  <c r="F54" i="2" s="1"/>
  <c r="G54" i="2" s="1"/>
  <c r="H54" i="2" s="1"/>
  <c r="I54" i="2" s="1"/>
  <c r="J54" i="2" s="1"/>
  <c r="K54" i="2" s="1"/>
  <c r="L54" i="2" s="1"/>
  <c r="M54" i="2" s="1"/>
  <c r="N54" i="2" s="1"/>
  <c r="D53" i="2"/>
  <c r="E53" i="2" s="1"/>
  <c r="F53" i="2" s="1"/>
  <c r="G53" i="2" s="1"/>
  <c r="H53" i="2" s="1"/>
  <c r="I53" i="2" s="1"/>
  <c r="J53" i="2" s="1"/>
  <c r="K53" i="2" s="1"/>
  <c r="L53" i="2" s="1"/>
  <c r="M53" i="2" s="1"/>
  <c r="N53" i="2" s="1"/>
  <c r="D52" i="2"/>
  <c r="E52" i="2" s="1"/>
  <c r="F52" i="2" s="1"/>
  <c r="G52" i="2" s="1"/>
  <c r="H52" i="2" s="1"/>
  <c r="I52" i="2" s="1"/>
  <c r="J52" i="2" s="1"/>
  <c r="K52" i="2" s="1"/>
  <c r="L52" i="2" s="1"/>
  <c r="M52" i="2" s="1"/>
  <c r="N52" i="2" s="1"/>
  <c r="D51" i="2"/>
  <c r="E51" i="2" s="1"/>
  <c r="D50" i="2"/>
  <c r="E50" i="2" s="1"/>
  <c r="F50" i="2" s="1"/>
  <c r="G50" i="2" s="1"/>
  <c r="H50" i="2" s="1"/>
  <c r="I50" i="2" s="1"/>
  <c r="J50" i="2" s="1"/>
  <c r="K50" i="2" s="1"/>
  <c r="L50" i="2" s="1"/>
  <c r="M50" i="2" s="1"/>
  <c r="N50" i="2" s="1"/>
  <c r="D49" i="2"/>
  <c r="E49" i="2" s="1"/>
  <c r="P44" i="2"/>
  <c r="Q44" i="2" s="1"/>
  <c r="R44" i="2" s="1"/>
  <c r="S44" i="2" s="1"/>
  <c r="T44" i="2" s="1"/>
  <c r="U44" i="2" s="1"/>
  <c r="V44" i="2" s="1"/>
  <c r="W44" i="2" s="1"/>
  <c r="X44" i="2" s="1"/>
  <c r="Y44" i="2" s="1"/>
  <c r="Z44" i="2" s="1"/>
  <c r="P43" i="2"/>
  <c r="Q43" i="2" s="1"/>
  <c r="R43" i="2" s="1"/>
  <c r="S43" i="2" s="1"/>
  <c r="T43" i="2" s="1"/>
  <c r="U43" i="2" s="1"/>
  <c r="V43" i="2" s="1"/>
  <c r="W43" i="2" s="1"/>
  <c r="X43" i="2" s="1"/>
  <c r="Y43" i="2" s="1"/>
  <c r="Z43" i="2" s="1"/>
  <c r="P42" i="2"/>
  <c r="Q42" i="2" s="1"/>
  <c r="R42" i="2" s="1"/>
  <c r="S42" i="2" s="1"/>
  <c r="T42" i="2" s="1"/>
  <c r="U42" i="2" s="1"/>
  <c r="V42" i="2" s="1"/>
  <c r="W42" i="2" s="1"/>
  <c r="X42" i="2" s="1"/>
  <c r="Y42" i="2" s="1"/>
  <c r="Z42" i="2" s="1"/>
  <c r="P41" i="2"/>
  <c r="Q41" i="2" s="1"/>
  <c r="R41" i="2" s="1"/>
  <c r="S41" i="2" s="1"/>
  <c r="T41" i="2" s="1"/>
  <c r="U41" i="2" s="1"/>
  <c r="V41" i="2" s="1"/>
  <c r="W41" i="2" s="1"/>
  <c r="X41" i="2" s="1"/>
  <c r="Y41" i="2" s="1"/>
  <c r="Z41" i="2" s="1"/>
  <c r="P40" i="2"/>
  <c r="Q40" i="2" s="1"/>
  <c r="R40" i="2" s="1"/>
  <c r="S40" i="2" s="1"/>
  <c r="T40" i="2" s="1"/>
  <c r="U40" i="2" s="1"/>
  <c r="V40" i="2" s="1"/>
  <c r="W40" i="2" s="1"/>
  <c r="X40" i="2" s="1"/>
  <c r="Y40" i="2" s="1"/>
  <c r="Z40" i="2" s="1"/>
  <c r="P39" i="2"/>
  <c r="Q39" i="2" s="1"/>
  <c r="R39" i="2" s="1"/>
  <c r="S39" i="2" s="1"/>
  <c r="T39" i="2" s="1"/>
  <c r="V39" i="2" s="1"/>
  <c r="W39" i="2" s="1"/>
  <c r="X39" i="2" s="1"/>
  <c r="Y39" i="2" s="1"/>
  <c r="Z39" i="2" s="1"/>
  <c r="P38" i="2"/>
  <c r="Q38" i="2" s="1"/>
  <c r="R38" i="2" s="1"/>
  <c r="S38" i="2" s="1"/>
  <c r="T38" i="2" s="1"/>
  <c r="U38" i="2" s="1"/>
  <c r="V38" i="2" s="1"/>
  <c r="W38" i="2" s="1"/>
  <c r="X38" i="2" s="1"/>
  <c r="Y38" i="2" s="1"/>
  <c r="Z38" i="2" s="1"/>
  <c r="P37" i="2"/>
  <c r="Q37" i="2" s="1"/>
  <c r="R37" i="2" s="1"/>
  <c r="S37" i="2" s="1"/>
  <c r="T37" i="2" s="1"/>
  <c r="U37" i="2" s="1"/>
  <c r="V37" i="2" s="1"/>
  <c r="W37" i="2" s="1"/>
  <c r="X37" i="2" s="1"/>
  <c r="Y37" i="2" s="1"/>
  <c r="Z37" i="2" s="1"/>
  <c r="P36" i="2"/>
  <c r="Q36" i="2" s="1"/>
  <c r="R36" i="2" s="1"/>
  <c r="S36" i="2" s="1"/>
  <c r="T36" i="2" s="1"/>
  <c r="U36" i="2" s="1"/>
  <c r="V36" i="2" s="1"/>
  <c r="W36" i="2" s="1"/>
  <c r="X36" i="2" s="1"/>
  <c r="Y36" i="2" s="1"/>
  <c r="Z36" i="2" s="1"/>
  <c r="P35" i="2"/>
  <c r="Q35" i="2" s="1"/>
  <c r="R35" i="2" s="1"/>
  <c r="S35" i="2" s="1"/>
  <c r="T35" i="2" s="1"/>
  <c r="U35" i="2" s="1"/>
  <c r="V35" i="2" s="1"/>
  <c r="W35" i="2" s="1"/>
  <c r="X35" i="2" s="1"/>
  <c r="Y35" i="2" s="1"/>
  <c r="Z35" i="2" s="1"/>
  <c r="P34" i="2"/>
  <c r="Q34" i="2" s="1"/>
  <c r="R34" i="2" s="1"/>
  <c r="S34" i="2" s="1"/>
  <c r="T34" i="2" s="1"/>
  <c r="U34" i="2" s="1"/>
  <c r="V34" i="2" s="1"/>
  <c r="W34" i="2" s="1"/>
  <c r="X34" i="2" s="1"/>
  <c r="Y34" i="2" s="1"/>
  <c r="Z34" i="2" s="1"/>
  <c r="D34" i="2"/>
  <c r="E34" i="2" s="1"/>
  <c r="F34" i="2" s="1"/>
  <c r="G34" i="2" s="1"/>
  <c r="H34" i="2" s="1"/>
  <c r="I34" i="2" s="1"/>
  <c r="J34" i="2" s="1"/>
  <c r="K34" i="2" s="1"/>
  <c r="L34" i="2" s="1"/>
  <c r="M34" i="2" s="1"/>
  <c r="N34" i="2" s="1"/>
  <c r="D35" i="2"/>
  <c r="E35" i="2" s="1"/>
  <c r="F35" i="2" s="1"/>
  <c r="G35" i="2" s="1"/>
  <c r="H35" i="2" s="1"/>
  <c r="I35" i="2" s="1"/>
  <c r="J35" i="2" s="1"/>
  <c r="K35" i="2" s="1"/>
  <c r="L35" i="2" s="1"/>
  <c r="M35" i="2" s="1"/>
  <c r="D36" i="2"/>
  <c r="E36" i="2" s="1"/>
  <c r="F36" i="2" s="1"/>
  <c r="G36" i="2" s="1"/>
  <c r="H36" i="2" s="1"/>
  <c r="I36" i="2" s="1"/>
  <c r="J36" i="2" s="1"/>
  <c r="K36" i="2" s="1"/>
  <c r="L36" i="2" s="1"/>
  <c r="M36" i="2" s="1"/>
  <c r="D37" i="2"/>
  <c r="E37" i="2" s="1"/>
  <c r="F37" i="2" s="1"/>
  <c r="G37" i="2" s="1"/>
  <c r="H37" i="2" s="1"/>
  <c r="I37" i="2" s="1"/>
  <c r="J37" i="2" s="1"/>
  <c r="K37" i="2" s="1"/>
  <c r="L37" i="2" s="1"/>
  <c r="M37" i="2" s="1"/>
  <c r="N37" i="2" s="1"/>
  <c r="D38" i="2"/>
  <c r="E38" i="2" s="1"/>
  <c r="F38" i="2" s="1"/>
  <c r="G38" i="2" s="1"/>
  <c r="H38" i="2" s="1"/>
  <c r="I38" i="2" s="1"/>
  <c r="J38" i="2" s="1"/>
  <c r="K38" i="2" s="1"/>
  <c r="L38" i="2" s="1"/>
  <c r="M38" i="2" s="1"/>
  <c r="N38" i="2" s="1"/>
  <c r="D39" i="2"/>
  <c r="E39" i="2" s="1"/>
  <c r="F39" i="2" s="1"/>
  <c r="G39" i="2" s="1"/>
  <c r="H39" i="2" s="1"/>
  <c r="J39" i="2" s="1"/>
  <c r="K39" i="2" s="1"/>
  <c r="L39" i="2" s="1"/>
  <c r="M39" i="2" s="1"/>
  <c r="N39" i="2" s="1"/>
  <c r="D40" i="2"/>
  <c r="E40" i="2" s="1"/>
  <c r="F40" i="2" s="1"/>
  <c r="G40" i="2" s="1"/>
  <c r="H40" i="2" s="1"/>
  <c r="I40" i="2" s="1"/>
  <c r="J40" i="2" s="1"/>
  <c r="K40" i="2" s="1"/>
  <c r="L40" i="2" s="1"/>
  <c r="M40" i="2" s="1"/>
  <c r="N40" i="2" s="1"/>
  <c r="D41" i="2"/>
  <c r="E41" i="2" s="1"/>
  <c r="F41" i="2" s="1"/>
  <c r="G41" i="2" s="1"/>
  <c r="H41" i="2" s="1"/>
  <c r="I41" i="2" s="1"/>
  <c r="J41" i="2" s="1"/>
  <c r="K41" i="2" s="1"/>
  <c r="L41" i="2" s="1"/>
  <c r="M41" i="2" s="1"/>
  <c r="N41" i="2" s="1"/>
  <c r="D42" i="2"/>
  <c r="E42" i="2" s="1"/>
  <c r="F42" i="2" s="1"/>
  <c r="G42" i="2" s="1"/>
  <c r="H42" i="2" s="1"/>
  <c r="I42" i="2" s="1"/>
  <c r="J42" i="2" s="1"/>
  <c r="K42" i="2" s="1"/>
  <c r="L42" i="2" s="1"/>
  <c r="M42" i="2" s="1"/>
  <c r="N42" i="2" s="1"/>
  <c r="D43" i="2"/>
  <c r="E43" i="2" s="1"/>
  <c r="F43" i="2" s="1"/>
  <c r="G43" i="2" s="1"/>
  <c r="H43" i="2" s="1"/>
  <c r="I43" i="2" s="1"/>
  <c r="J43" i="2" s="1"/>
  <c r="K43" i="2" s="1"/>
  <c r="L43" i="2" s="1"/>
  <c r="M43" i="2" s="1"/>
  <c r="N43" i="2" s="1"/>
  <c r="D44" i="2"/>
  <c r="E44" i="2" s="1"/>
  <c r="F44" i="2" s="1"/>
  <c r="G44" i="2" s="1"/>
  <c r="H44" i="2" s="1"/>
  <c r="I44" i="2" s="1"/>
  <c r="J44" i="2" s="1"/>
  <c r="K44" i="2" s="1"/>
  <c r="L44" i="2" s="1"/>
  <c r="M44" i="2" s="1"/>
  <c r="N44" i="2" s="1"/>
  <c r="D33" i="2"/>
  <c r="E33" i="2" s="1"/>
  <c r="C29" i="2"/>
  <c r="D29" i="2" s="1"/>
  <c r="H64" i="2" l="1"/>
  <c r="I64" i="2" s="1"/>
  <c r="J64" i="2" s="1"/>
  <c r="K64" i="2" s="1"/>
  <c r="L64" i="2" s="1"/>
  <c r="M64" i="2" s="1"/>
  <c r="E29" i="2"/>
  <c r="F49" i="2" s="1"/>
  <c r="G49" i="2" s="1"/>
  <c r="H49" i="2" s="1"/>
  <c r="J49" i="2" s="1"/>
  <c r="K49" i="2" s="1"/>
  <c r="L49" i="2" s="1"/>
  <c r="M49" i="2" s="1"/>
  <c r="N49" i="2" s="1"/>
  <c r="O49" i="2" s="1"/>
  <c r="P49" i="2" s="1"/>
  <c r="Q49" i="2" s="1"/>
  <c r="R49" i="2" s="1"/>
  <c r="S49" i="2" s="1"/>
  <c r="T49" i="2" s="1"/>
  <c r="O64" i="2"/>
  <c r="P64" i="2" s="1"/>
  <c r="Q64" i="2" s="1"/>
  <c r="R64" i="2" s="1"/>
  <c r="S64" i="2" s="1"/>
  <c r="T64" i="2" s="1"/>
  <c r="U64" i="2" s="1"/>
  <c r="V64" i="2" s="1"/>
  <c r="W64" i="2" s="1"/>
  <c r="X64" i="2" s="1"/>
  <c r="Y64" i="2" s="1"/>
  <c r="AA64" i="2" s="1"/>
  <c r="AB64" i="2" s="1"/>
  <c r="AC64" i="2" s="1"/>
  <c r="AD64" i="2" s="1"/>
  <c r="AE64" i="2" s="1"/>
  <c r="AF64" i="2" s="1"/>
  <c r="AG64" i="2" s="1"/>
  <c r="AH64" i="2" s="1"/>
  <c r="AI64" i="2" s="1"/>
  <c r="AJ64" i="2" s="1"/>
  <c r="AK64" i="2" s="1"/>
  <c r="AL64" i="2" s="1"/>
  <c r="AM64" i="2" s="1"/>
  <c r="AN64" i="2" s="1"/>
  <c r="AO64" i="2" s="1"/>
  <c r="AP64" i="2" s="1"/>
  <c r="AQ64" i="2" s="1"/>
  <c r="AR64" i="2" s="1"/>
  <c r="AS64" i="2" s="1"/>
  <c r="AT64" i="2" s="1"/>
  <c r="AU64" i="2" s="1"/>
  <c r="AV64" i="2" s="1"/>
  <c r="AW64" i="2" s="1"/>
  <c r="AX64" i="2" s="1"/>
  <c r="AY64" i="2" s="1"/>
  <c r="AZ64" i="2" s="1"/>
  <c r="BA64" i="2" s="1"/>
  <c r="BB64" i="2" s="1"/>
  <c r="BC64" i="2" s="1"/>
  <c r="BD64" i="2" s="1"/>
  <c r="BE64" i="2" s="1"/>
  <c r="BF64" i="2" s="1"/>
  <c r="BG64" i="2" s="1"/>
  <c r="BH64" i="2" s="1"/>
  <c r="BI64" i="2" s="1"/>
  <c r="F33" i="2"/>
  <c r="G33" i="2" s="1"/>
  <c r="H33" i="2" s="1"/>
  <c r="J33" i="2" s="1"/>
  <c r="K33" i="2" s="1"/>
  <c r="L33" i="2" s="1"/>
  <c r="M33" i="2" s="1"/>
  <c r="N33" i="2" s="1"/>
  <c r="P33" i="2"/>
  <c r="Q33" i="2" s="1"/>
  <c r="R33" i="2" s="1"/>
  <c r="S33" i="2" s="1"/>
  <c r="U49" i="2"/>
  <c r="V49" i="2" s="1"/>
  <c r="W49" i="2" s="1"/>
  <c r="X49" i="2" s="1"/>
  <c r="Y49" i="2" s="1"/>
  <c r="Z49" i="2" s="1"/>
  <c r="AN39" i="2"/>
  <c r="AO39" i="2" s="1"/>
  <c r="AP39" i="2" s="1"/>
  <c r="AQ39" i="2" s="1"/>
  <c r="AR39" i="2" s="1"/>
  <c r="AS39" i="2" s="1"/>
  <c r="AT39" i="2" s="1"/>
  <c r="AU39" i="2" s="1"/>
  <c r="AV39" i="2" s="1"/>
  <c r="T33" i="2"/>
  <c r="A78" i="18"/>
  <c r="O30" i="15"/>
  <c r="O36" i="17"/>
  <c r="AI33" i="18"/>
  <c r="A83" i="17"/>
  <c r="AM36" i="17"/>
  <c r="O36" i="18"/>
  <c r="A84" i="17"/>
  <c r="A84" i="18"/>
  <c r="AI35" i="3"/>
  <c r="G35" i="3"/>
  <c r="C35" i="3"/>
  <c r="A78" i="17"/>
  <c r="O30" i="17"/>
  <c r="AA30" i="17"/>
  <c r="A73" i="18"/>
  <c r="AM33" i="18"/>
  <c r="G36" i="15"/>
  <c r="AI36" i="17"/>
  <c r="S30" i="15"/>
  <c r="K30" i="18"/>
  <c r="AU30" i="3"/>
  <c r="O33" i="18"/>
  <c r="S33" i="18"/>
  <c r="AU35" i="3"/>
  <c r="O35" i="3"/>
  <c r="K30" i="15"/>
  <c r="AM30" i="3"/>
  <c r="A78" i="3"/>
  <c r="AA30" i="15"/>
  <c r="AE30" i="3"/>
  <c r="AE30" i="15"/>
  <c r="AU36" i="3"/>
  <c r="A84" i="3"/>
  <c r="AQ36" i="3"/>
  <c r="S30" i="3"/>
  <c r="A81" i="18"/>
  <c r="AI30" i="15"/>
  <c r="K30" i="17"/>
  <c r="S36" i="3"/>
  <c r="G30" i="3"/>
  <c r="G33" i="15"/>
  <c r="AE33" i="15"/>
  <c r="S33" i="19"/>
  <c r="W33" i="19"/>
  <c r="AA30" i="18"/>
  <c r="AI33" i="19"/>
  <c r="AU30" i="18"/>
  <c r="S30" i="17"/>
  <c r="AA33" i="19"/>
  <c r="AU33" i="3"/>
  <c r="AQ30" i="3"/>
  <c r="A73" i="17"/>
  <c r="K33" i="15"/>
  <c r="AI30" i="17"/>
  <c r="O30" i="18"/>
  <c r="AM33" i="19"/>
  <c r="AQ33" i="3"/>
  <c r="AA33" i="15"/>
  <c r="AM30" i="17"/>
  <c r="S30" i="18"/>
  <c r="AM33" i="3"/>
  <c r="A81" i="3"/>
  <c r="AU30" i="17"/>
  <c r="AQ35" i="3"/>
  <c r="AI33" i="3"/>
  <c r="AA30" i="3"/>
  <c r="AI33" i="15"/>
  <c r="AI30" i="18"/>
  <c r="AI36" i="18"/>
  <c r="W35" i="19"/>
  <c r="AM35" i="3"/>
  <c r="AE33" i="3"/>
  <c r="A83" i="18"/>
  <c r="G30" i="15"/>
  <c r="AM30" i="18"/>
  <c r="AA33" i="3"/>
  <c r="O36" i="19"/>
  <c r="AE35" i="3"/>
  <c r="W33" i="3"/>
  <c r="G35" i="15"/>
  <c r="O33" i="17"/>
  <c r="K30" i="19"/>
  <c r="S36" i="19"/>
  <c r="AA35" i="3"/>
  <c r="S33" i="3"/>
  <c r="A83" i="3"/>
  <c r="A81" i="17"/>
  <c r="O35" i="15"/>
  <c r="AA33" i="17"/>
  <c r="AI30" i="19"/>
  <c r="W35" i="3"/>
  <c r="O33" i="3"/>
  <c r="AI33" i="17"/>
  <c r="S35" i="3"/>
  <c r="K33" i="3"/>
  <c r="G33" i="3"/>
  <c r="AE36" i="15"/>
  <c r="G30" i="17"/>
  <c r="AA33" i="18"/>
  <c r="O33" i="19"/>
  <c r="N36" i="2"/>
  <c r="N35" i="2"/>
  <c r="F51" i="2"/>
  <c r="AQ35" i="19"/>
  <c r="O30" i="19"/>
  <c r="C35" i="19"/>
  <c r="AM36" i="19"/>
  <c r="AU35" i="19"/>
  <c r="AM30" i="19"/>
  <c r="AA35" i="19"/>
  <c r="S30" i="19"/>
  <c r="G35" i="19"/>
  <c r="AQ36" i="19"/>
  <c r="AQ33" i="19"/>
  <c r="W36" i="19"/>
  <c r="AQ30" i="19"/>
  <c r="AE35" i="19"/>
  <c r="C36" i="19"/>
  <c r="W30" i="19"/>
  <c r="C33" i="19"/>
  <c r="K35" i="19"/>
  <c r="AU36" i="19"/>
  <c r="C30" i="19"/>
  <c r="AU33" i="19"/>
  <c r="AA36" i="19"/>
  <c r="AU30" i="19"/>
  <c r="AI35" i="19"/>
  <c r="G36" i="19"/>
  <c r="AA30" i="19"/>
  <c r="G33" i="19"/>
  <c r="O35" i="19"/>
  <c r="G30" i="19"/>
  <c r="AE36" i="19"/>
  <c r="AE33" i="19"/>
  <c r="AM35" i="19"/>
  <c r="K36" i="19"/>
  <c r="AQ35" i="18"/>
  <c r="W35" i="18"/>
  <c r="C35" i="18"/>
  <c r="AU35" i="18"/>
  <c r="S36" i="18"/>
  <c r="AA35" i="18"/>
  <c r="G35" i="18"/>
  <c r="AQ36" i="18"/>
  <c r="AQ33" i="18"/>
  <c r="W36" i="18"/>
  <c r="AQ30" i="18"/>
  <c r="W33" i="18"/>
  <c r="AE35" i="18"/>
  <c r="C36" i="18"/>
  <c r="W30" i="18"/>
  <c r="C33" i="18"/>
  <c r="K35" i="18"/>
  <c r="AU36" i="18"/>
  <c r="C30" i="18"/>
  <c r="AU33" i="18"/>
  <c r="AA36" i="18"/>
  <c r="AI35" i="18"/>
  <c r="G33" i="18"/>
  <c r="O35" i="18"/>
  <c r="G30" i="18"/>
  <c r="AE36" i="18"/>
  <c r="AE33" i="18"/>
  <c r="AM35" i="18"/>
  <c r="K36" i="18"/>
  <c r="AQ35" i="17"/>
  <c r="W35" i="17"/>
  <c r="C35" i="17"/>
  <c r="AM33" i="17"/>
  <c r="AU35" i="17"/>
  <c r="S36" i="17"/>
  <c r="S33" i="17"/>
  <c r="AA35" i="17"/>
  <c r="G35" i="17"/>
  <c r="AQ36" i="17"/>
  <c r="AQ33" i="17"/>
  <c r="W36" i="17"/>
  <c r="AQ30" i="17"/>
  <c r="W33" i="17"/>
  <c r="AE35" i="17"/>
  <c r="C36" i="17"/>
  <c r="W30" i="17"/>
  <c r="C33" i="17"/>
  <c r="K35" i="17"/>
  <c r="AU36" i="17"/>
  <c r="C30" i="17"/>
  <c r="AU33" i="17"/>
  <c r="AA36" i="17"/>
  <c r="AI35" i="17"/>
  <c r="G33" i="17"/>
  <c r="O35" i="17"/>
  <c r="A77" i="17"/>
  <c r="AE36" i="17"/>
  <c r="AE33" i="17"/>
  <c r="AM35" i="17"/>
  <c r="K36" i="17"/>
  <c r="AM35" i="15"/>
  <c r="K36" i="15"/>
  <c r="S35" i="15"/>
  <c r="AI36" i="15"/>
  <c r="AQ35" i="15"/>
  <c r="O36" i="15"/>
  <c r="O33" i="15"/>
  <c r="W35" i="15"/>
  <c r="C35" i="15"/>
  <c r="AM36" i="15"/>
  <c r="AM33" i="15"/>
  <c r="AU35" i="15"/>
  <c r="S36" i="15"/>
  <c r="AM30" i="15"/>
  <c r="S33" i="15"/>
  <c r="AA35" i="15"/>
  <c r="AQ36" i="15"/>
  <c r="AQ33" i="15"/>
  <c r="W36" i="15"/>
  <c r="AQ30" i="15"/>
  <c r="W33" i="15"/>
  <c r="AE35" i="15"/>
  <c r="C36" i="15"/>
  <c r="W30" i="15"/>
  <c r="C33" i="15"/>
  <c r="K35" i="15"/>
  <c r="AU36" i="15"/>
  <c r="C30" i="15"/>
  <c r="AE36" i="3"/>
  <c r="G36" i="3"/>
  <c r="AA36" i="3"/>
  <c r="C30" i="3"/>
  <c r="C36" i="3"/>
  <c r="W36" i="3"/>
  <c r="AM36" i="3"/>
  <c r="O30" i="3"/>
  <c r="AI30" i="3"/>
  <c r="O36" i="3"/>
  <c r="AI36" i="3"/>
  <c r="K30" i="3"/>
  <c r="F29" i="2" l="1"/>
  <c r="G29" i="2" s="1"/>
  <c r="I29" i="2" s="1"/>
  <c r="J29" i="2" s="1"/>
  <c r="K29" i="2" s="1"/>
  <c r="L29" i="2" s="1"/>
  <c r="M29" i="2" s="1"/>
  <c r="AA33" i="2"/>
  <c r="V33" i="2"/>
  <c r="W33" i="2" s="1"/>
  <c r="X33" i="2" s="1"/>
  <c r="Y33" i="2" s="1"/>
  <c r="Z33" i="2" s="1"/>
  <c r="O29" i="2"/>
  <c r="P29" i="2" s="1"/>
  <c r="Q29" i="2" s="1"/>
  <c r="R29" i="2" s="1"/>
  <c r="S29" i="2" s="1"/>
  <c r="U29" i="2"/>
  <c r="V29" i="2" s="1"/>
  <c r="W29" i="2" s="1"/>
  <c r="X29" i="2" s="1"/>
  <c r="Y29" i="2" s="1"/>
  <c r="Z29" i="2" s="1"/>
  <c r="AS29" i="2"/>
  <c r="AT29" i="2" s="1"/>
  <c r="AU29" i="2" s="1"/>
  <c r="AV29" i="2" s="1"/>
  <c r="AW29" i="2" s="1"/>
  <c r="AY29" i="2" s="1"/>
  <c r="AZ29" i="2" s="1"/>
  <c r="BA29" i="2" s="1"/>
  <c r="BB29" i="2" s="1"/>
  <c r="BC29" i="2" s="1"/>
  <c r="BD29" i="2" s="1"/>
  <c r="BE29" i="2" s="1"/>
  <c r="BF29" i="2" s="1"/>
  <c r="BG29" i="2" s="1"/>
  <c r="BH29" i="2" s="1"/>
  <c r="BI29" i="2" s="1"/>
  <c r="G51" i="2"/>
  <c r="AB33" i="2" l="1"/>
  <c r="AC33" i="2" s="1"/>
  <c r="AD33" i="2" s="1"/>
  <c r="AE33" i="2" s="1"/>
  <c r="AF33" i="2" s="1"/>
  <c r="AA49" i="2"/>
  <c r="AB49" i="2" s="1"/>
  <c r="AC49" i="2" s="1"/>
  <c r="AD49" i="2" s="1"/>
  <c r="AE49" i="2" s="1"/>
  <c r="AF49" i="2" s="1"/>
  <c r="AH49" i="2" s="1"/>
  <c r="AI49" i="2" s="1"/>
  <c r="AJ49" i="2" s="1"/>
  <c r="AK49" i="2" s="1"/>
  <c r="AL49" i="2" s="1"/>
  <c r="AM49" i="2" s="1"/>
  <c r="AN49" i="2" s="1"/>
  <c r="AO49" i="2" s="1"/>
  <c r="AP49" i="2" s="1"/>
  <c r="AQ49" i="2" s="1"/>
  <c r="AR49" i="2" s="1"/>
  <c r="AS49" i="2" s="1"/>
  <c r="AT49" i="2" s="1"/>
  <c r="AU49" i="2" s="1"/>
  <c r="AV49" i="2" s="1"/>
  <c r="AW49" i="2" s="1"/>
  <c r="AX49" i="2" s="1"/>
  <c r="AY49" i="2" s="1"/>
  <c r="AZ49" i="2" s="1"/>
  <c r="BA49" i="2" s="1"/>
  <c r="BB49" i="2" s="1"/>
  <c r="BC49" i="2" s="1"/>
  <c r="BD49" i="2" s="1"/>
  <c r="BE49" i="2" s="1"/>
  <c r="BF49" i="2" s="1"/>
  <c r="BG49" i="2" s="1"/>
  <c r="BH49" i="2" s="1"/>
  <c r="BI49" i="2" s="1"/>
  <c r="BJ49" i="2" s="1"/>
  <c r="AA29" i="2"/>
  <c r="AB29" i="2" s="1"/>
  <c r="AC29" i="2" s="1"/>
  <c r="AD29" i="2" s="1"/>
  <c r="AE29" i="2" s="1"/>
  <c r="AG29" i="2" s="1"/>
  <c r="AH29" i="2" s="1"/>
  <c r="AI29" i="2" s="1"/>
  <c r="AJ29" i="2" s="1"/>
  <c r="AK29" i="2" s="1"/>
  <c r="AM29" i="2" s="1"/>
  <c r="AN29" i="2" s="1"/>
  <c r="AO29" i="2" s="1"/>
  <c r="AP29" i="2" s="1"/>
  <c r="AQ29" i="2" s="1"/>
  <c r="H51" i="2"/>
  <c r="AH33" i="2" l="1"/>
  <c r="AI33" i="2" s="1"/>
  <c r="AJ33" i="2" s="1"/>
  <c r="AK33" i="2" s="1"/>
  <c r="AL33" i="2" s="1"/>
  <c r="AM33" i="2" s="1"/>
  <c r="AN33" i="2" s="1"/>
  <c r="AO33" i="2" s="1"/>
  <c r="AP33" i="2" s="1"/>
  <c r="AQ33" i="2" s="1"/>
  <c r="AR33" i="2" s="1"/>
  <c r="I51" i="2"/>
  <c r="AY33" i="2" l="1"/>
  <c r="J51" i="2"/>
  <c r="AT33" i="2" l="1"/>
  <c r="AU33" i="2" s="1"/>
  <c r="AV33" i="2" s="1"/>
  <c r="AW33" i="2" s="1"/>
  <c r="AX33" i="2" s="1"/>
  <c r="AZ33" i="2" s="1"/>
  <c r="BA33" i="2" s="1"/>
  <c r="BB33" i="2" s="1"/>
  <c r="BC33" i="2" s="1"/>
  <c r="BD33" i="2" s="1"/>
  <c r="BE33" i="2" s="1"/>
  <c r="BF33" i="2" s="1"/>
  <c r="BG33" i="2" s="1"/>
  <c r="BH33" i="2" s="1"/>
  <c r="BI33" i="2" s="1"/>
  <c r="BJ33" i="2" s="1"/>
  <c r="K51" i="2"/>
  <c r="L51" i="2" l="1"/>
  <c r="M51" i="2" l="1"/>
  <c r="N51" i="2" l="1"/>
  <c r="A61" i="2" l="1"/>
  <c r="A60" i="2"/>
  <c r="A59" i="2"/>
  <c r="A58" i="2"/>
  <c r="A57" i="2"/>
  <c r="A56" i="2"/>
  <c r="A55" i="2"/>
  <c r="A54" i="2"/>
  <c r="A53" i="2"/>
  <c r="A52" i="2"/>
  <c r="A51" i="2"/>
  <c r="A50" i="2"/>
  <c r="C84" i="28" l="1"/>
  <c r="AI76" i="28"/>
  <c r="AA76" i="28"/>
  <c r="AU76" i="28"/>
  <c r="AE84" i="28"/>
  <c r="S76" i="28"/>
  <c r="K76" i="28"/>
  <c r="O84" i="28"/>
  <c r="AE76" i="28"/>
  <c r="C76" i="28"/>
  <c r="AQ76" i="28"/>
  <c r="W84" i="28"/>
  <c r="AQ84" i="28"/>
  <c r="AU84" i="28"/>
  <c r="AM84" i="28"/>
  <c r="AI84" i="28"/>
  <c r="S84" i="28"/>
  <c r="G76" i="28"/>
  <c r="K84" i="28"/>
  <c r="AM76" i="28"/>
  <c r="G84" i="28"/>
  <c r="AA84" i="28"/>
  <c r="W76" i="28"/>
  <c r="O76" i="28"/>
  <c r="C78" i="29"/>
  <c r="AU83" i="29"/>
  <c r="AU81" i="28"/>
  <c r="AI84" i="29"/>
  <c r="C78" i="28"/>
  <c r="G84" i="29"/>
  <c r="W78" i="29"/>
  <c r="AI83" i="29"/>
  <c r="K81" i="28"/>
  <c r="K84" i="29"/>
  <c r="AE78" i="28"/>
  <c r="O81" i="29"/>
  <c r="AQ78" i="29"/>
  <c r="G76" i="29"/>
  <c r="G81" i="28"/>
  <c r="AE84" i="29"/>
  <c r="AA78" i="28"/>
  <c r="AM83" i="28"/>
  <c r="AE83" i="28"/>
  <c r="AI81" i="29"/>
  <c r="S78" i="29"/>
  <c r="AA76" i="29"/>
  <c r="AM81" i="28"/>
  <c r="AA84" i="29"/>
  <c r="W78" i="28"/>
  <c r="C83" i="28"/>
  <c r="K81" i="29"/>
  <c r="AM78" i="29"/>
  <c r="AU76" i="29"/>
  <c r="AI81" i="28"/>
  <c r="S84" i="29"/>
  <c r="AM78" i="28"/>
  <c r="AE81" i="29"/>
  <c r="AU78" i="29"/>
  <c r="C76" i="29"/>
  <c r="C81" i="28"/>
  <c r="C84" i="29"/>
  <c r="O78" i="28"/>
  <c r="W83" i="28"/>
  <c r="G81" i="29"/>
  <c r="C83" i="29"/>
  <c r="W76" i="29"/>
  <c r="W84" i="29"/>
  <c r="G83" i="28"/>
  <c r="AU81" i="29"/>
  <c r="W83" i="29"/>
  <c r="AQ76" i="29"/>
  <c r="AQ84" i="29"/>
  <c r="O83" i="28"/>
  <c r="C81" i="29"/>
  <c r="AQ83" i="29"/>
  <c r="S76" i="29"/>
  <c r="W81" i="29"/>
  <c r="S83" i="29"/>
  <c r="O76" i="29"/>
  <c r="AQ81" i="29"/>
  <c r="O78" i="29"/>
  <c r="AM83" i="29"/>
  <c r="AI76" i="29"/>
  <c r="AQ81" i="28"/>
  <c r="S78" i="28"/>
  <c r="S81" i="29"/>
  <c r="AI78" i="29"/>
  <c r="O83" i="29"/>
  <c r="K76" i="29"/>
  <c r="S81" i="28"/>
  <c r="AM81" i="29"/>
  <c r="K78" i="29"/>
  <c r="K83" i="29"/>
  <c r="AE76" i="29"/>
  <c r="AE81" i="28"/>
  <c r="K78" i="28"/>
  <c r="S83" i="28"/>
  <c r="AA81" i="29"/>
  <c r="AE78" i="29"/>
  <c r="AE83" i="29"/>
  <c r="AM76" i="29"/>
  <c r="AA81" i="28"/>
  <c r="AQ78" i="28"/>
  <c r="G78" i="29"/>
  <c r="G83" i="29"/>
  <c r="W81" i="28"/>
  <c r="AM84" i="29"/>
  <c r="G78" i="28"/>
  <c r="AU83" i="28"/>
  <c r="K83" i="28"/>
  <c r="AQ83" i="28"/>
  <c r="AI83" i="28"/>
  <c r="AU78" i="28"/>
  <c r="AA78" i="29"/>
  <c r="AA83" i="29"/>
  <c r="O81" i="28"/>
  <c r="O84" i="29"/>
  <c r="AI78" i="28"/>
  <c r="AU84" i="29"/>
  <c r="AA83" i="28"/>
  <c r="AM76" i="26"/>
  <c r="W83" i="27"/>
  <c r="AE76" i="26"/>
  <c r="O76" i="26"/>
  <c r="AQ83" i="27"/>
  <c r="AE83" i="27"/>
  <c r="O83" i="27"/>
  <c r="G83" i="27"/>
  <c r="AA83" i="27"/>
  <c r="AM81" i="27"/>
  <c r="C83" i="27"/>
  <c r="O81" i="27"/>
  <c r="S83" i="27"/>
  <c r="K76" i="26"/>
  <c r="AI81" i="27"/>
  <c r="G76" i="26"/>
  <c r="S76" i="26"/>
  <c r="S81" i="27"/>
  <c r="K83" i="27"/>
  <c r="AM83" i="27"/>
  <c r="AI83" i="27"/>
  <c r="K81" i="27"/>
  <c r="AQ76" i="26"/>
  <c r="AU81" i="27"/>
  <c r="G81" i="27"/>
  <c r="AE81" i="27"/>
  <c r="AQ81" i="27"/>
  <c r="AA76" i="26"/>
  <c r="C81" i="27"/>
  <c r="AU76" i="26"/>
  <c r="C76" i="26"/>
  <c r="W81" i="27"/>
  <c r="AI76" i="26"/>
  <c r="AA81" i="27"/>
  <c r="W76" i="26"/>
  <c r="AU83" i="27"/>
  <c r="AE78" i="27"/>
  <c r="AA83" i="26"/>
  <c r="AA78" i="26"/>
  <c r="K76" i="27"/>
  <c r="W81" i="26"/>
  <c r="S84" i="27"/>
  <c r="C83" i="26"/>
  <c r="S78" i="26"/>
  <c r="O84" i="26"/>
  <c r="AE76" i="27"/>
  <c r="G78" i="26"/>
  <c r="O76" i="27"/>
  <c r="AI81" i="26"/>
  <c r="AM84" i="26"/>
  <c r="K81" i="26"/>
  <c r="AA76" i="27"/>
  <c r="G81" i="26"/>
  <c r="AM84" i="27"/>
  <c r="AU83" i="26"/>
  <c r="O78" i="26"/>
  <c r="AA84" i="26"/>
  <c r="S76" i="27"/>
  <c r="C76" i="27"/>
  <c r="O81" i="26"/>
  <c r="K78" i="26"/>
  <c r="G84" i="26"/>
  <c r="AU78" i="26"/>
  <c r="AQ81" i="26"/>
  <c r="AM78" i="26"/>
  <c r="O84" i="27"/>
  <c r="S83" i="26"/>
  <c r="C84" i="26"/>
  <c r="W84" i="26"/>
  <c r="AA81" i="26"/>
  <c r="S84" i="26"/>
  <c r="C78" i="26"/>
  <c r="S81" i="26"/>
  <c r="W78" i="26"/>
  <c r="W84" i="27"/>
  <c r="O83" i="26"/>
  <c r="AQ78" i="26"/>
  <c r="AU84" i="26"/>
  <c r="AQ76" i="27"/>
  <c r="AM76" i="27"/>
  <c r="AI76" i="27"/>
  <c r="AE84" i="26"/>
  <c r="AU78" i="27"/>
  <c r="AQ84" i="27"/>
  <c r="O78" i="27"/>
  <c r="AI83" i="26"/>
  <c r="G76" i="27"/>
  <c r="K84" i="27"/>
  <c r="AI78" i="27"/>
  <c r="K83" i="26"/>
  <c r="AQ84" i="26"/>
  <c r="AM81" i="26"/>
  <c r="W76" i="27"/>
  <c r="AU84" i="27"/>
  <c r="S78" i="27"/>
  <c r="AM83" i="26"/>
  <c r="G84" i="27"/>
  <c r="AM78" i="27"/>
  <c r="W83" i="26"/>
  <c r="K84" i="26"/>
  <c r="AI78" i="26"/>
  <c r="AU76" i="27"/>
  <c r="AI84" i="27"/>
  <c r="AA78" i="27"/>
  <c r="AE81" i="26"/>
  <c r="C81" i="26"/>
  <c r="AE83" i="26"/>
  <c r="C84" i="27"/>
  <c r="W78" i="27"/>
  <c r="AE84" i="27"/>
  <c r="K78" i="27"/>
  <c r="AE78" i="26"/>
  <c r="AI84" i="26"/>
  <c r="AQ78" i="27"/>
  <c r="AU81" i="26"/>
  <c r="AA84" i="27"/>
  <c r="G78" i="27"/>
  <c r="AQ83" i="26"/>
  <c r="C78" i="27"/>
  <c r="G83" i="26"/>
  <c r="S76" i="17"/>
  <c r="G76" i="17"/>
  <c r="O78" i="3"/>
  <c r="C76" i="17"/>
  <c r="AI84" i="3"/>
  <c r="C81" i="18"/>
  <c r="AE76" i="17"/>
  <c r="AM81" i="18"/>
  <c r="S78" i="3"/>
  <c r="AI81" i="18"/>
  <c r="AA81" i="18"/>
  <c r="W81" i="18"/>
  <c r="S81" i="18"/>
  <c r="AU76" i="17"/>
  <c r="S84" i="3"/>
  <c r="O81" i="18"/>
  <c r="AI76" i="17"/>
  <c r="K76" i="18"/>
  <c r="C76" i="3"/>
  <c r="S76" i="18"/>
  <c r="S76" i="3"/>
  <c r="S83" i="17"/>
  <c r="AQ84" i="18"/>
  <c r="G81" i="18"/>
  <c r="AQ78" i="17"/>
  <c r="G81" i="17"/>
  <c r="W84" i="3"/>
  <c r="AI83" i="3"/>
  <c r="AE83" i="18"/>
  <c r="O83" i="3"/>
  <c r="G78" i="3"/>
  <c r="AM83" i="17"/>
  <c r="W84" i="17"/>
  <c r="AI78" i="3"/>
  <c r="AM78" i="17"/>
  <c r="K78" i="3"/>
  <c r="K78" i="18"/>
  <c r="AQ81" i="18"/>
  <c r="O83" i="18"/>
  <c r="W81" i="17"/>
  <c r="O83" i="17"/>
  <c r="AQ78" i="3"/>
  <c r="G84" i="3"/>
  <c r="AA78" i="3"/>
  <c r="K84" i="18"/>
  <c r="C84" i="3"/>
  <c r="AM84" i="3"/>
  <c r="O78" i="17"/>
  <c r="AA76" i="17"/>
  <c r="O81" i="17"/>
  <c r="K76" i="17"/>
  <c r="W84" i="18"/>
  <c r="AE81" i="18"/>
  <c r="AE83" i="17"/>
  <c r="G78" i="17"/>
  <c r="W81" i="3"/>
  <c r="AQ76" i="17"/>
  <c r="C81" i="17"/>
  <c r="AI76" i="18"/>
  <c r="AA78" i="17"/>
  <c r="G76" i="18"/>
  <c r="AA76" i="18"/>
  <c r="K81" i="18"/>
  <c r="AQ78" i="18"/>
  <c r="AM83" i="18"/>
  <c r="C84" i="17"/>
  <c r="AE84" i="17"/>
  <c r="AE83" i="3"/>
  <c r="G81" i="3"/>
  <c r="W83" i="17"/>
  <c r="O76" i="18"/>
  <c r="AU76" i="3"/>
  <c r="O76" i="17"/>
  <c r="K83" i="18"/>
  <c r="O84" i="18"/>
  <c r="AE76" i="18"/>
  <c r="W78" i="18"/>
  <c r="AQ83" i="17"/>
  <c r="W78" i="17"/>
  <c r="AE81" i="17"/>
  <c r="AE84" i="3"/>
  <c r="K76" i="3"/>
  <c r="AE76" i="3"/>
  <c r="AE78" i="18"/>
  <c r="AI78" i="18"/>
  <c r="O76" i="3"/>
  <c r="G83" i="18"/>
  <c r="AM76" i="3"/>
  <c r="W83" i="18"/>
  <c r="AU84" i="18"/>
  <c r="C83" i="17"/>
  <c r="K83" i="17"/>
  <c r="K84" i="17"/>
  <c r="W78" i="3"/>
  <c r="AQ76" i="3"/>
  <c r="AA78" i="18"/>
  <c r="W76" i="3"/>
  <c r="AI78" i="17"/>
  <c r="AM76" i="18"/>
  <c r="O78" i="18"/>
  <c r="C78" i="18"/>
  <c r="AM84" i="17"/>
  <c r="AU84" i="17"/>
  <c r="AQ83" i="3"/>
  <c r="C81" i="3"/>
  <c r="AE81" i="3"/>
  <c r="AU76" i="18"/>
  <c r="AE78" i="17"/>
  <c r="W76" i="17"/>
  <c r="O84" i="17"/>
  <c r="C83" i="18"/>
  <c r="AU81" i="18"/>
  <c r="AU83" i="17"/>
  <c r="AU83" i="3"/>
  <c r="K83" i="3"/>
  <c r="AM83" i="3"/>
  <c r="AE78" i="3"/>
  <c r="W76" i="18"/>
  <c r="AE84" i="18"/>
  <c r="AM76" i="17"/>
  <c r="AM84" i="18"/>
  <c r="AA84" i="18"/>
  <c r="S84" i="17"/>
  <c r="C78" i="17"/>
  <c r="AM78" i="3"/>
  <c r="AU84" i="3"/>
  <c r="K84" i="3"/>
  <c r="AU78" i="3"/>
  <c r="K78" i="17"/>
  <c r="AU83" i="18"/>
  <c r="AU78" i="18"/>
  <c r="AA83" i="17"/>
  <c r="AU81" i="17"/>
  <c r="S81" i="3"/>
  <c r="AA84" i="3"/>
  <c r="O84" i="3"/>
  <c r="AQ76" i="18"/>
  <c r="AA76" i="3"/>
  <c r="C84" i="18"/>
  <c r="AM78" i="18"/>
  <c r="AI83" i="18"/>
  <c r="G83" i="17"/>
  <c r="AA84" i="17"/>
  <c r="AA83" i="3"/>
  <c r="C78" i="3"/>
  <c r="AA81" i="3"/>
  <c r="S84" i="18"/>
  <c r="G76" i="3"/>
  <c r="AU78" i="17"/>
  <c r="AI76" i="3"/>
  <c r="G78" i="18"/>
  <c r="AI84" i="17"/>
  <c r="AA83" i="18"/>
  <c r="G84" i="18"/>
  <c r="AQ84" i="17"/>
  <c r="AI83" i="17"/>
  <c r="G83" i="3"/>
  <c r="AU81" i="3"/>
  <c r="C76" i="18"/>
  <c r="S78" i="17"/>
  <c r="AA81" i="17"/>
  <c r="S78" i="18"/>
  <c r="AQ81" i="17"/>
  <c r="G84" i="17"/>
  <c r="AQ84" i="3"/>
  <c r="AI84" i="18"/>
  <c r="AQ81" i="3"/>
  <c r="K81" i="17"/>
  <c r="S83" i="18"/>
  <c r="AI81" i="17"/>
  <c r="S83" i="3"/>
  <c r="C83" i="3"/>
  <c r="AI81" i="3"/>
  <c r="AM81" i="17"/>
  <c r="AQ83" i="18"/>
  <c r="S81" i="17"/>
  <c r="K81" i="3"/>
  <c r="O81" i="3"/>
  <c r="AM81" i="3"/>
  <c r="W83" i="3"/>
  <c r="B10" i="26" l="1"/>
  <c r="B10" i="27"/>
  <c r="C22" i="2"/>
  <c r="D22" i="2" s="1"/>
  <c r="C25" i="2"/>
  <c r="D25" i="2" s="1"/>
  <c r="F25" i="2" s="1"/>
  <c r="G25" i="2" s="1"/>
  <c r="I25" i="2" s="1"/>
  <c r="J25" i="2" s="1"/>
  <c r="K25" i="2" s="1"/>
  <c r="L25" i="2" s="1"/>
  <c r="M25" i="2" s="1"/>
  <c r="O25" i="2"/>
  <c r="P25" i="2" s="1"/>
  <c r="Q25" i="2" s="1"/>
  <c r="R25" i="2" s="1"/>
  <c r="S25" i="2" s="1"/>
  <c r="U25" i="2" s="1"/>
  <c r="V25" i="2" s="1"/>
  <c r="W25" i="2" s="1"/>
  <c r="X25" i="2" s="1"/>
  <c r="Y25" i="2" s="1"/>
  <c r="AA25" i="2"/>
  <c r="AB25" i="2" s="1"/>
  <c r="AC25" i="2" s="1"/>
  <c r="AD25" i="2" s="1"/>
  <c r="AE25" i="2" s="1"/>
  <c r="AG25" i="2" s="1"/>
  <c r="AH25" i="2" s="1"/>
  <c r="AI25" i="2" s="1"/>
  <c r="AJ25" i="2" s="1"/>
  <c r="AK25" i="2" s="1"/>
  <c r="C24" i="2"/>
  <c r="D24" i="2" s="1"/>
  <c r="C23" i="2"/>
  <c r="D23" i="2" s="1"/>
  <c r="F24" i="2" l="1"/>
  <c r="G24" i="2" s="1"/>
  <c r="I24" i="2" s="1"/>
  <c r="J24" i="2" s="1"/>
  <c r="K24" i="2" s="1"/>
  <c r="E24" i="2"/>
  <c r="E23" i="2"/>
  <c r="F23" i="2" s="1"/>
  <c r="G23" i="2" s="1"/>
  <c r="I23" i="2" s="1"/>
  <c r="J23" i="2" s="1"/>
  <c r="K23" i="2" s="1"/>
  <c r="L23" i="2" s="1"/>
  <c r="M23" i="2" s="1"/>
  <c r="E22" i="2"/>
  <c r="F22" i="2" s="1"/>
  <c r="G22" i="2" s="1"/>
  <c r="I22" i="2" s="1"/>
  <c r="J22" i="2" s="1"/>
  <c r="K22" i="2" s="1"/>
  <c r="L22" i="2" s="1"/>
  <c r="M22" i="2" s="1"/>
  <c r="L24" i="2"/>
  <c r="M24" i="2" s="1"/>
  <c r="U23" i="2"/>
  <c r="V23" i="2" s="1"/>
  <c r="W23" i="2" s="1"/>
  <c r="X23" i="2" s="1"/>
  <c r="Y23" i="2" s="1"/>
  <c r="Z23" i="2" s="1"/>
  <c r="AA23" i="2" s="1"/>
  <c r="AB23" i="2" s="1"/>
  <c r="AC23" i="2" s="1"/>
  <c r="AD23" i="2" s="1"/>
  <c r="AE23" i="2" s="1"/>
  <c r="AG23" i="2" s="1"/>
  <c r="AH23" i="2" s="1"/>
  <c r="AI23" i="2" s="1"/>
  <c r="AJ23" i="2" s="1"/>
  <c r="AK23" i="2" s="1"/>
  <c r="AM23" i="2" s="1"/>
  <c r="AN23" i="2" s="1"/>
  <c r="AO23" i="2" s="1"/>
  <c r="AP23" i="2" s="1"/>
  <c r="AQ23" i="2" s="1"/>
  <c r="AS23" i="2" s="1"/>
  <c r="AT23" i="2" s="1"/>
  <c r="AU23" i="2" s="1"/>
  <c r="AV23" i="2" s="1"/>
  <c r="AW23" i="2" s="1"/>
  <c r="AY23" i="2" s="1"/>
  <c r="AZ23" i="2" s="1"/>
  <c r="BA23" i="2" s="1"/>
  <c r="BB23" i="2" s="1"/>
  <c r="BC23" i="2" s="1"/>
  <c r="BD23" i="2" s="1"/>
  <c r="BE23" i="2" s="1"/>
  <c r="BF23" i="2" s="1"/>
  <c r="BG23" i="2" s="1"/>
  <c r="BH23" i="2" s="1"/>
  <c r="BI23" i="2" s="1"/>
  <c r="U22" i="2"/>
  <c r="V22" i="2" s="1"/>
  <c r="W22" i="2" s="1"/>
  <c r="X22" i="2" s="1"/>
  <c r="Y22" i="2" s="1"/>
  <c r="Z22" i="2" s="1"/>
  <c r="AA22" i="2" s="1"/>
  <c r="AB22" i="2" s="1"/>
  <c r="AC22" i="2" s="1"/>
  <c r="AD22" i="2" s="1"/>
  <c r="AE22" i="2" s="1"/>
  <c r="AG22" i="2" s="1"/>
  <c r="AH22" i="2" s="1"/>
  <c r="AI22" i="2" s="1"/>
  <c r="AJ22" i="2" s="1"/>
  <c r="AK22" i="2" s="1"/>
  <c r="AM22" i="2" s="1"/>
  <c r="AN22" i="2" s="1"/>
  <c r="AO22" i="2" s="1"/>
  <c r="AP22" i="2" s="1"/>
  <c r="AQ22" i="2" s="1"/>
  <c r="AS22" i="2" s="1"/>
  <c r="AT22" i="2" s="1"/>
  <c r="AU22" i="2" s="1"/>
  <c r="AV22" i="2" s="1"/>
  <c r="AW22" i="2" s="1"/>
  <c r="AY22" i="2" s="1"/>
  <c r="AZ22" i="2" s="1"/>
  <c r="BA22" i="2" s="1"/>
  <c r="BB22" i="2" s="1"/>
  <c r="BC22" i="2" s="1"/>
  <c r="BD22" i="2" s="1"/>
  <c r="BE22" i="2" s="1"/>
  <c r="BF22" i="2" s="1"/>
  <c r="BG22" i="2" s="1"/>
  <c r="BH22" i="2" s="1"/>
  <c r="BI22" i="2" s="1"/>
  <c r="U24" i="2"/>
  <c r="V24" i="2" s="1"/>
  <c r="W24" i="2" s="1"/>
  <c r="X24" i="2" s="1"/>
  <c r="Y24" i="2" s="1"/>
  <c r="Z24" i="2" s="1"/>
  <c r="AA24" i="2" s="1"/>
  <c r="AB24" i="2" s="1"/>
  <c r="AC24" i="2" s="1"/>
  <c r="AD24" i="2" s="1"/>
  <c r="AE24" i="2" s="1"/>
  <c r="AG24" i="2" s="1"/>
  <c r="AH24" i="2" s="1"/>
  <c r="AI24" i="2" s="1"/>
  <c r="AJ24" i="2" s="1"/>
  <c r="AK24" i="2" s="1"/>
  <c r="AM24" i="2" s="1"/>
  <c r="AN24" i="2" s="1"/>
  <c r="AO24" i="2" s="1"/>
  <c r="AP24" i="2" s="1"/>
  <c r="AQ24" i="2" s="1"/>
  <c r="AS24" i="2" s="1"/>
  <c r="AT24" i="2" s="1"/>
  <c r="AU24" i="2" s="1"/>
  <c r="AV24" i="2" s="1"/>
  <c r="AW24" i="2" s="1"/>
  <c r="AY24" i="2" s="1"/>
  <c r="AZ24" i="2" s="1"/>
  <c r="BA24" i="2" s="1"/>
  <c r="BB24" i="2" s="1"/>
  <c r="BC24" i="2" s="1"/>
  <c r="BD24" i="2" s="1"/>
  <c r="BE24" i="2" s="1"/>
  <c r="BF24" i="2" s="1"/>
  <c r="BG24" i="2" s="1"/>
  <c r="BH24" i="2" s="1"/>
  <c r="BI24" i="2" s="1"/>
  <c r="B59" i="28"/>
  <c r="B10" i="28"/>
  <c r="B58" i="28" s="1"/>
  <c r="B59" i="29"/>
  <c r="B10" i="29"/>
  <c r="B58" i="29" s="1"/>
  <c r="B58" i="27"/>
  <c r="B58" i="26"/>
  <c r="O23" i="2" l="1"/>
  <c r="P23" i="2" s="1"/>
  <c r="Q23" i="2" s="1"/>
  <c r="R23" i="2" s="1"/>
  <c r="S23" i="2" s="1"/>
  <c r="O24" i="2"/>
  <c r="P24" i="2" s="1"/>
  <c r="Q24" i="2" s="1"/>
  <c r="R24" i="2" s="1"/>
  <c r="S24" i="2" s="1"/>
  <c r="O22" i="2"/>
  <c r="P22" i="2" s="1"/>
  <c r="Q22" i="2" s="1"/>
  <c r="R22" i="2" s="1"/>
  <c r="S22" i="2" s="1"/>
  <c r="U20" i="23"/>
  <c r="P20" i="23"/>
  <c r="T20" i="23"/>
  <c r="O20" i="23"/>
  <c r="B55" i="16"/>
  <c r="B55" i="15"/>
  <c r="J7" i="4" s="1"/>
  <c r="B7" i="16"/>
  <c r="D7" i="4" s="1"/>
  <c r="B55" i="3"/>
  <c r="I7" i="4" s="1"/>
  <c r="B58" i="16"/>
  <c r="B58" i="15"/>
  <c r="B58" i="3"/>
  <c r="K7" i="4" l="1"/>
  <c r="H20" i="23"/>
  <c r="C7" i="4"/>
  <c r="S20" i="23"/>
  <c r="N20" i="23"/>
  <c r="I20" i="23"/>
  <c r="D20" i="23"/>
  <c r="R20" i="23"/>
  <c r="M20" i="23"/>
  <c r="Q20" i="23"/>
  <c r="L20" i="23"/>
  <c r="A85" i="19"/>
  <c r="A37" i="16"/>
  <c r="A85" i="16" s="1"/>
  <c r="A37" i="15"/>
  <c r="A85" i="15" l="1"/>
  <c r="W20" i="23" l="1"/>
  <c r="V20" i="23"/>
  <c r="A2" i="23"/>
  <c r="A3" i="19"/>
  <c r="A3" i="18"/>
  <c r="A3" i="17"/>
  <c r="A3" i="16"/>
  <c r="A3" i="15"/>
  <c r="A3" i="3"/>
  <c r="G20" i="23" l="1"/>
  <c r="B7" i="4"/>
  <c r="B20" i="23"/>
  <c r="C20" i="23"/>
  <c r="A36" i="16"/>
  <c r="C18" i="2"/>
  <c r="AI36" i="16" l="1"/>
  <c r="AE36" i="16"/>
  <c r="AA36" i="16"/>
  <c r="W36" i="16"/>
  <c r="A84" i="16"/>
  <c r="S36" i="16"/>
  <c r="AM36" i="16"/>
  <c r="O36" i="16"/>
  <c r="K36" i="16"/>
  <c r="G36" i="16"/>
  <c r="C36" i="16"/>
  <c r="AQ36" i="16"/>
  <c r="AU36" i="16"/>
  <c r="A84" i="19"/>
  <c r="A84" i="15"/>
  <c r="D18" i="2"/>
  <c r="E18" i="2" s="1"/>
  <c r="F18" i="2" s="1"/>
  <c r="G18" i="2" s="1"/>
  <c r="H18" i="2" s="1"/>
  <c r="I18" i="2" s="1"/>
  <c r="J18" i="2" s="1"/>
  <c r="K18" i="2" s="1"/>
  <c r="L18" i="2" s="1"/>
  <c r="M18" i="2" s="1"/>
  <c r="O18" i="2" s="1"/>
  <c r="P18" i="2" s="1"/>
  <c r="Q18" i="2" s="1"/>
  <c r="R18" i="2" s="1"/>
  <c r="S18" i="2" s="1"/>
  <c r="T18" i="2" s="1"/>
  <c r="U18" i="2" s="1"/>
  <c r="V18" i="2" s="1"/>
  <c r="W18" i="2" s="1"/>
  <c r="X18" i="2" s="1"/>
  <c r="Y18" i="2" s="1"/>
  <c r="AA18" i="2" s="1"/>
  <c r="AB18" i="2" s="1"/>
  <c r="AC18" i="2" s="1"/>
  <c r="AD18" i="2" s="1"/>
  <c r="AE18" i="2" s="1"/>
  <c r="AF18" i="2" s="1"/>
  <c r="AG18" i="2" s="1"/>
  <c r="AH18" i="2" s="1"/>
  <c r="AI18" i="2" s="1"/>
  <c r="AJ18" i="2" s="1"/>
  <c r="AK18" i="2" s="1"/>
  <c r="AI84" i="16" l="1"/>
  <c r="S84" i="16"/>
  <c r="O84" i="16"/>
  <c r="AM84" i="16"/>
  <c r="AA84" i="16"/>
  <c r="G84" i="16"/>
  <c r="AQ84" i="16"/>
  <c r="W84" i="16"/>
  <c r="C84" i="16"/>
  <c r="AE84" i="16"/>
  <c r="K84" i="16"/>
  <c r="AU84" i="16"/>
  <c r="C84" i="19"/>
  <c r="AA84" i="15"/>
  <c r="AQ84" i="15"/>
  <c r="O84" i="15"/>
  <c r="C84" i="15"/>
  <c r="AU84" i="15"/>
  <c r="AE84" i="15"/>
  <c r="S84" i="15"/>
  <c r="G84" i="15"/>
  <c r="AI84" i="15"/>
  <c r="W84" i="15"/>
  <c r="AM84" i="15"/>
  <c r="K84" i="15"/>
  <c r="W84" i="19"/>
  <c r="AU84" i="19"/>
  <c r="G84" i="19"/>
  <c r="AA84" i="19"/>
  <c r="K84" i="19"/>
  <c r="AE84" i="19"/>
  <c r="AI84" i="19"/>
  <c r="AM84" i="19"/>
  <c r="O84" i="19"/>
  <c r="S84" i="19"/>
  <c r="AQ84" i="19"/>
  <c r="A25" i="16" l="1"/>
  <c r="A94" i="19"/>
  <c r="A93" i="19"/>
  <c r="A92" i="19"/>
  <c r="A91" i="19"/>
  <c r="A90" i="19"/>
  <c r="B59" i="19"/>
  <c r="B56" i="19"/>
  <c r="B55" i="19"/>
  <c r="B54" i="19"/>
  <c r="A46" i="19"/>
  <c r="A45" i="19"/>
  <c r="A44" i="19"/>
  <c r="A43" i="19"/>
  <c r="A42" i="19"/>
  <c r="A41" i="19"/>
  <c r="A81" i="19"/>
  <c r="A80" i="19"/>
  <c r="A77" i="19"/>
  <c r="A73" i="19"/>
  <c r="B10" i="19"/>
  <c r="B58" i="19" s="1"/>
  <c r="A94" i="18"/>
  <c r="A93" i="18"/>
  <c r="A92" i="18"/>
  <c r="A91" i="18"/>
  <c r="A90" i="18"/>
  <c r="B59" i="18"/>
  <c r="B56" i="18"/>
  <c r="B55" i="18"/>
  <c r="B54" i="18"/>
  <c r="A46" i="18"/>
  <c r="A45" i="18"/>
  <c r="A44" i="18"/>
  <c r="A43" i="18"/>
  <c r="A42" i="18"/>
  <c r="A41" i="18"/>
  <c r="B10" i="18"/>
  <c r="B58" i="18" s="1"/>
  <c r="A94" i="17"/>
  <c r="A93" i="17"/>
  <c r="A92" i="17"/>
  <c r="A91" i="17"/>
  <c r="A90" i="17"/>
  <c r="AU69" i="17"/>
  <c r="AQ69" i="17"/>
  <c r="AM69" i="17"/>
  <c r="AI69" i="17"/>
  <c r="AE69" i="17"/>
  <c r="AA69" i="17"/>
  <c r="W69" i="17"/>
  <c r="S69" i="17"/>
  <c r="O69" i="17"/>
  <c r="K69" i="17"/>
  <c r="G69" i="17"/>
  <c r="C69" i="17"/>
  <c r="AU68" i="17"/>
  <c r="AQ68" i="17"/>
  <c r="AM68" i="17"/>
  <c r="AI68" i="17"/>
  <c r="AE68" i="17"/>
  <c r="AA68" i="17"/>
  <c r="W68" i="17"/>
  <c r="S68" i="17"/>
  <c r="O68" i="17"/>
  <c r="K68" i="17"/>
  <c r="G68" i="17"/>
  <c r="C68" i="17"/>
  <c r="B56" i="17"/>
  <c r="B54" i="17"/>
  <c r="A46" i="17"/>
  <c r="A45" i="17"/>
  <c r="A44" i="17"/>
  <c r="A43" i="17"/>
  <c r="A42" i="17"/>
  <c r="A41" i="17"/>
  <c r="B10" i="17"/>
  <c r="B58" i="17" s="1"/>
  <c r="A94" i="16"/>
  <c r="A93" i="16"/>
  <c r="A92" i="16"/>
  <c r="A91" i="16"/>
  <c r="A90" i="16"/>
  <c r="A46" i="16"/>
  <c r="A45" i="16"/>
  <c r="A44" i="16"/>
  <c r="A43" i="16"/>
  <c r="A42" i="16"/>
  <c r="A41" i="16"/>
  <c r="A35" i="16"/>
  <c r="A34" i="16"/>
  <c r="A82" i="16" s="1"/>
  <c r="A33" i="16"/>
  <c r="A32" i="16"/>
  <c r="A80" i="16" s="1"/>
  <c r="A31" i="16"/>
  <c r="A79" i="16" s="1"/>
  <c r="A30" i="16"/>
  <c r="A29" i="16"/>
  <c r="A77" i="16" s="1"/>
  <c r="A28" i="16"/>
  <c r="A76" i="16" s="1"/>
  <c r="A27" i="16"/>
  <c r="A75" i="16" s="1"/>
  <c r="A26" i="16"/>
  <c r="A74" i="16" s="1"/>
  <c r="B10" i="16"/>
  <c r="A94" i="15"/>
  <c r="A93" i="15"/>
  <c r="A92" i="15"/>
  <c r="A91" i="15"/>
  <c r="A90" i="15"/>
  <c r="A46" i="15"/>
  <c r="A45" i="15"/>
  <c r="A44" i="15"/>
  <c r="A43" i="15"/>
  <c r="A42" i="15"/>
  <c r="A41" i="15"/>
  <c r="A73" i="15"/>
  <c r="B10" i="15"/>
  <c r="S35" i="16" l="1"/>
  <c r="AA35" i="16"/>
  <c r="O35" i="16"/>
  <c r="K35" i="16"/>
  <c r="AI35" i="16"/>
  <c r="G35" i="16"/>
  <c r="C35" i="16"/>
  <c r="A83" i="16"/>
  <c r="AU35" i="16"/>
  <c r="AQ35" i="16"/>
  <c r="AM35" i="16"/>
  <c r="AE35" i="16"/>
  <c r="W35" i="16"/>
  <c r="C33" i="16"/>
  <c r="G33" i="16"/>
  <c r="AU33" i="16"/>
  <c r="AQ33" i="16"/>
  <c r="S33" i="16"/>
  <c r="AM33" i="16"/>
  <c r="AE33" i="16"/>
  <c r="A81" i="16"/>
  <c r="AI33" i="16"/>
  <c r="AA33" i="16"/>
  <c r="W33" i="16"/>
  <c r="O33" i="16"/>
  <c r="K33" i="16"/>
  <c r="W76" i="16"/>
  <c r="AU76" i="16"/>
  <c r="C76" i="16"/>
  <c r="AM76" i="16"/>
  <c r="G76" i="16"/>
  <c r="AI76" i="16"/>
  <c r="AE76" i="16"/>
  <c r="AA76" i="16"/>
  <c r="O76" i="16"/>
  <c r="K76" i="16"/>
  <c r="S76" i="16"/>
  <c r="AQ76" i="16"/>
  <c r="AU30" i="16"/>
  <c r="AQ30" i="16"/>
  <c r="AM30" i="16"/>
  <c r="AI30" i="16"/>
  <c r="AA30" i="16"/>
  <c r="A78" i="16"/>
  <c r="AE30" i="16"/>
  <c r="W30" i="16"/>
  <c r="O30" i="16"/>
  <c r="C30" i="16"/>
  <c r="S30" i="16"/>
  <c r="K30" i="16"/>
  <c r="G30" i="16"/>
  <c r="A73" i="16"/>
  <c r="C81" i="19"/>
  <c r="A74" i="15"/>
  <c r="A78" i="15"/>
  <c r="A81" i="15"/>
  <c r="A82" i="15"/>
  <c r="A83" i="15"/>
  <c r="AI81" i="19"/>
  <c r="AM81" i="19"/>
  <c r="O81" i="19"/>
  <c r="S81" i="19"/>
  <c r="AQ81" i="19"/>
  <c r="W81" i="19"/>
  <c r="AU81" i="19"/>
  <c r="G81" i="19"/>
  <c r="AA81" i="19"/>
  <c r="K81" i="19"/>
  <c r="AE81" i="19"/>
  <c r="A89" i="17"/>
  <c r="A89" i="18"/>
  <c r="A75" i="19"/>
  <c r="A76" i="19"/>
  <c r="A83" i="19"/>
  <c r="A82" i="19"/>
  <c r="A74" i="19"/>
  <c r="A79" i="19"/>
  <c r="A78" i="19"/>
  <c r="A89" i="19"/>
  <c r="A89" i="16"/>
  <c r="A79" i="15"/>
  <c r="A77" i="15"/>
  <c r="A80" i="15"/>
  <c r="A75" i="15"/>
  <c r="A76" i="15"/>
  <c r="A89" i="15"/>
  <c r="AE78" i="16" l="1"/>
  <c r="AU78" i="16"/>
  <c r="AM78" i="16"/>
  <c r="AI78" i="16"/>
  <c r="K78" i="16"/>
  <c r="C78" i="16"/>
  <c r="S78" i="16"/>
  <c r="AA78" i="16"/>
  <c r="AQ78" i="16"/>
  <c r="W78" i="16"/>
  <c r="G78" i="16"/>
  <c r="O78" i="16"/>
  <c r="S83" i="16"/>
  <c r="W83" i="16"/>
  <c r="AU83" i="16"/>
  <c r="AA83" i="16"/>
  <c r="AI83" i="16"/>
  <c r="C83" i="16"/>
  <c r="AM83" i="16"/>
  <c r="G83" i="16"/>
  <c r="AE83" i="16"/>
  <c r="O83" i="16"/>
  <c r="K83" i="16"/>
  <c r="AQ83" i="16"/>
  <c r="K81" i="16"/>
  <c r="AI81" i="16"/>
  <c r="AM81" i="16"/>
  <c r="AA81" i="16"/>
  <c r="W81" i="16"/>
  <c r="S81" i="16"/>
  <c r="O81" i="16"/>
  <c r="AU81" i="16"/>
  <c r="AQ81" i="16"/>
  <c r="G81" i="16"/>
  <c r="C81" i="16"/>
  <c r="AE81" i="16"/>
  <c r="C76" i="19"/>
  <c r="C78" i="19"/>
  <c r="C83" i="19"/>
  <c r="AA83" i="15"/>
  <c r="AQ83" i="15"/>
  <c r="O83" i="15"/>
  <c r="C83" i="15"/>
  <c r="AU83" i="15"/>
  <c r="AE83" i="15"/>
  <c r="S83" i="15"/>
  <c r="G83" i="15"/>
  <c r="AI83" i="15"/>
  <c r="W83" i="15"/>
  <c r="AM83" i="15"/>
  <c r="K83" i="15"/>
  <c r="AU78" i="15"/>
  <c r="AE78" i="15"/>
  <c r="S78" i="15"/>
  <c r="G78" i="15"/>
  <c r="C78" i="15"/>
  <c r="AI78" i="15"/>
  <c r="W78" i="15"/>
  <c r="K78" i="15"/>
  <c r="AM78" i="15"/>
  <c r="AA78" i="15"/>
  <c r="AQ78" i="15"/>
  <c r="O78" i="15"/>
  <c r="W81" i="15"/>
  <c r="AM81" i="15"/>
  <c r="K81" i="15"/>
  <c r="AI81" i="15"/>
  <c r="AA81" i="15"/>
  <c r="AQ81" i="15"/>
  <c r="O81" i="15"/>
  <c r="C81" i="15"/>
  <c r="AU81" i="15"/>
  <c r="AE81" i="15"/>
  <c r="S81" i="15"/>
  <c r="G81" i="15"/>
  <c r="AA76" i="15"/>
  <c r="AQ76" i="15"/>
  <c r="O76" i="15"/>
  <c r="C76" i="15"/>
  <c r="AE76" i="15"/>
  <c r="AU76" i="15"/>
  <c r="S76" i="15"/>
  <c r="G76" i="15"/>
  <c r="AI76" i="15"/>
  <c r="AM76" i="15"/>
  <c r="W76" i="15"/>
  <c r="K76" i="15"/>
  <c r="AM76" i="19"/>
  <c r="AQ76" i="19"/>
  <c r="S76" i="19"/>
  <c r="AI76" i="19"/>
  <c r="W76" i="19"/>
  <c r="AU76" i="19"/>
  <c r="G76" i="19"/>
  <c r="AA76" i="19"/>
  <c r="K76" i="19"/>
  <c r="O76" i="19"/>
  <c r="AE76" i="19"/>
  <c r="AU78" i="19"/>
  <c r="W78" i="19"/>
  <c r="G78" i="19"/>
  <c r="AA78" i="19"/>
  <c r="K78" i="19"/>
  <c r="AE78" i="19"/>
  <c r="AI78" i="19"/>
  <c r="AQ78" i="19"/>
  <c r="O78" i="19"/>
  <c r="S78" i="19"/>
  <c r="AM78" i="19"/>
  <c r="S83" i="19"/>
  <c r="AQ83" i="19"/>
  <c r="AI83" i="19"/>
  <c r="W83" i="19"/>
  <c r="AM83" i="19"/>
  <c r="AU83" i="19"/>
  <c r="G83" i="19"/>
  <c r="AA83" i="19"/>
  <c r="K83" i="19"/>
  <c r="AE83" i="19"/>
  <c r="O83" i="19"/>
  <c r="B53" i="3" l="1"/>
  <c r="B7" i="23"/>
  <c r="J80" i="2"/>
  <c r="B14" i="2"/>
  <c r="O80" i="2"/>
  <c r="G80" i="2"/>
  <c r="K80" i="2"/>
  <c r="L14" i="2"/>
  <c r="M80" i="2"/>
  <c r="B5" i="3"/>
  <c r="AD61" i="3" s="1"/>
  <c r="J14" i="2"/>
  <c r="H80" i="2"/>
  <c r="L80" i="2"/>
  <c r="C14" i="2"/>
  <c r="P80" i="2"/>
  <c r="F80" i="2"/>
  <c r="F14" i="2"/>
  <c r="K14" i="2"/>
  <c r="E14" i="2"/>
  <c r="H14" i="2"/>
  <c r="I14" i="2"/>
  <c r="I80" i="2"/>
  <c r="N80" i="2"/>
  <c r="G14" i="2"/>
  <c r="Q80" i="2"/>
  <c r="B5" i="17"/>
  <c r="AT61" i="17" s="1"/>
  <c r="D14" i="2"/>
  <c r="M14" i="2"/>
  <c r="B21" i="2" l="1"/>
  <c r="Y14" i="2"/>
  <c r="B53" i="15"/>
  <c r="I87" i="2"/>
  <c r="U14" i="2"/>
  <c r="C7" i="23"/>
  <c r="N87" i="2"/>
  <c r="R14" i="2"/>
  <c r="H87" i="2"/>
  <c r="P14" i="2"/>
  <c r="G87" i="2"/>
  <c r="B5" i="15"/>
  <c r="AP61" i="15" s="1"/>
  <c r="AP61" i="3"/>
  <c r="R13" i="3"/>
  <c r="AP13" i="17"/>
  <c r="AD13" i="3"/>
  <c r="V13" i="3"/>
  <c r="Q87" i="2"/>
  <c r="AL61" i="3"/>
  <c r="S14" i="2"/>
  <c r="Z13" i="3"/>
  <c r="T14" i="2"/>
  <c r="K87" i="2"/>
  <c r="V13" i="17"/>
  <c r="V14" i="2"/>
  <c r="J13" i="3"/>
  <c r="J87" i="2"/>
  <c r="AL13" i="3"/>
  <c r="N61" i="3"/>
  <c r="F87" i="2"/>
  <c r="J61" i="3"/>
  <c r="B53" i="17"/>
  <c r="X14" i="2"/>
  <c r="Z13" i="17"/>
  <c r="B13" i="17"/>
  <c r="AL61" i="17"/>
  <c r="AT13" i="17"/>
  <c r="R61" i="3"/>
  <c r="AT13" i="3"/>
  <c r="Z61" i="3"/>
  <c r="V61" i="17"/>
  <c r="J13" i="17"/>
  <c r="F13" i="17"/>
  <c r="AH61" i="3"/>
  <c r="AP13" i="3"/>
  <c r="N13" i="17"/>
  <c r="AD13" i="17"/>
  <c r="AH61" i="17"/>
  <c r="AL13" i="17"/>
  <c r="N14" i="2"/>
  <c r="Q14" i="2"/>
  <c r="F13" i="3"/>
  <c r="L87" i="2"/>
  <c r="O87" i="2"/>
  <c r="AH13" i="3"/>
  <c r="V61" i="3"/>
  <c r="J61" i="17"/>
  <c r="N61" i="17"/>
  <c r="R13" i="17"/>
  <c r="B5" i="18"/>
  <c r="AP13" i="18" s="1"/>
  <c r="O14" i="2"/>
  <c r="AP61" i="17"/>
  <c r="R61" i="17"/>
  <c r="B13" i="3"/>
  <c r="B61" i="3"/>
  <c r="F61" i="3"/>
  <c r="AD61" i="17"/>
  <c r="AH13" i="17"/>
  <c r="F61" i="17"/>
  <c r="N13" i="3"/>
  <c r="M87" i="2"/>
  <c r="P87" i="2"/>
  <c r="AT61" i="3"/>
  <c r="Z61" i="17"/>
  <c r="B61" i="17"/>
  <c r="W14" i="2"/>
  <c r="AA14" i="2"/>
  <c r="AF14" i="2"/>
  <c r="AJ14" i="2"/>
  <c r="B5" i="16"/>
  <c r="O94" i="2"/>
  <c r="G94" i="2"/>
  <c r="B28" i="2" l="1"/>
  <c r="C32" i="2" s="1"/>
  <c r="N94" i="2"/>
  <c r="B53" i="16"/>
  <c r="I94" i="2"/>
  <c r="Q94" i="2"/>
  <c r="N13" i="18"/>
  <c r="AD61" i="18"/>
  <c r="F13" i="15"/>
  <c r="V61" i="15"/>
  <c r="R61" i="15"/>
  <c r="AD61" i="15"/>
  <c r="AL13" i="15"/>
  <c r="F61" i="15"/>
  <c r="N13" i="15"/>
  <c r="AT13" i="15"/>
  <c r="AD13" i="15"/>
  <c r="Z13" i="15"/>
  <c r="F94" i="2"/>
  <c r="J13" i="18"/>
  <c r="AG14" i="2"/>
  <c r="AG21" i="2" s="1"/>
  <c r="AG28" i="2" s="1"/>
  <c r="AH32" i="2" s="1"/>
  <c r="AK14" i="2"/>
  <c r="D7" i="23"/>
  <c r="J94" i="2"/>
  <c r="AD14" i="2"/>
  <c r="AD21" i="2" s="1"/>
  <c r="AD28" i="2" s="1"/>
  <c r="AE32" i="2" s="1"/>
  <c r="AI14" i="2"/>
  <c r="AI21" i="2" s="1"/>
  <c r="AI28" i="2" s="1"/>
  <c r="AJ32" i="2" s="1"/>
  <c r="K94" i="2"/>
  <c r="AE14" i="2"/>
  <c r="AE21" i="2" s="1"/>
  <c r="AE28" i="2" s="1"/>
  <c r="AF32" i="2" s="1"/>
  <c r="AC14" i="2"/>
  <c r="AC21" i="2" s="1"/>
  <c r="AC28" i="2" s="1"/>
  <c r="AD32" i="2" s="1"/>
  <c r="Z14" i="2"/>
  <c r="H94" i="2"/>
  <c r="L94" i="2"/>
  <c r="AH14" i="2"/>
  <c r="AH21" i="2" s="1"/>
  <c r="AH28" i="2" s="1"/>
  <c r="AI32" i="2" s="1"/>
  <c r="P94" i="2"/>
  <c r="M94" i="2"/>
  <c r="B5" i="19"/>
  <c r="AT13" i="19" s="1"/>
  <c r="AB14" i="2"/>
  <c r="AB21" i="2" s="1"/>
  <c r="AB28" i="2" s="1"/>
  <c r="AC32" i="2" s="1"/>
  <c r="J13" i="15"/>
  <c r="AL61" i="15"/>
  <c r="B13" i="15"/>
  <c r="AP13" i="15"/>
  <c r="AT61" i="15"/>
  <c r="AH13" i="15"/>
  <c r="B61" i="15"/>
  <c r="R13" i="15"/>
  <c r="Z61" i="15"/>
  <c r="AH61" i="15"/>
  <c r="J61" i="15"/>
  <c r="N61" i="15"/>
  <c r="V13" i="15"/>
  <c r="Z13" i="18"/>
  <c r="AL61" i="18"/>
  <c r="AH13" i="18"/>
  <c r="V13" i="18"/>
  <c r="AT61" i="18"/>
  <c r="AP61" i="18"/>
  <c r="AL13" i="18"/>
  <c r="F13" i="18"/>
  <c r="B53" i="18"/>
  <c r="R13" i="18"/>
  <c r="B61" i="18"/>
  <c r="V61" i="18"/>
  <c r="AD13" i="18"/>
  <c r="F61" i="18"/>
  <c r="AT13" i="18"/>
  <c r="J61" i="18"/>
  <c r="N61" i="18"/>
  <c r="R61" i="18"/>
  <c r="B13" i="18"/>
  <c r="Z61" i="18"/>
  <c r="AH61" i="18"/>
  <c r="F61" i="16"/>
  <c r="AL13" i="16"/>
  <c r="Z13" i="16"/>
  <c r="V13" i="16"/>
  <c r="AP61" i="16"/>
  <c r="N13" i="16"/>
  <c r="AL61" i="16"/>
  <c r="J13" i="16"/>
  <c r="V61" i="16"/>
  <c r="F13" i="16"/>
  <c r="N61" i="16"/>
  <c r="AT13" i="16"/>
  <c r="J61" i="16"/>
  <c r="AP13" i="16"/>
  <c r="B13" i="16"/>
  <c r="AH13" i="16"/>
  <c r="B61" i="16"/>
  <c r="Z61" i="16"/>
  <c r="AD61" i="16"/>
  <c r="AD13" i="16"/>
  <c r="R61" i="16"/>
  <c r="R13" i="16"/>
  <c r="AT61" i="16"/>
  <c r="AH61" i="16"/>
  <c r="N21" i="2"/>
  <c r="N28" i="2" s="1"/>
  <c r="O32" i="2" s="1"/>
  <c r="O21" i="2"/>
  <c r="O28" i="2" s="1"/>
  <c r="P32" i="2" s="1"/>
  <c r="P21" i="2"/>
  <c r="P28" i="2" s="1"/>
  <c r="Q32" i="2" s="1"/>
  <c r="Q21" i="2"/>
  <c r="Q28" i="2" s="1"/>
  <c r="R32" i="2" s="1"/>
  <c r="R21" i="2"/>
  <c r="R28" i="2" s="1"/>
  <c r="S32" i="2" s="1"/>
  <c r="S21" i="2"/>
  <c r="S28" i="2" s="1"/>
  <c r="T32" i="2" s="1"/>
  <c r="T21" i="2"/>
  <c r="T28" i="2" s="1"/>
  <c r="U32" i="2" s="1"/>
  <c r="U21" i="2"/>
  <c r="U28" i="2" s="1"/>
  <c r="V32" i="2" s="1"/>
  <c r="V21" i="2"/>
  <c r="V28" i="2" s="1"/>
  <c r="W32" i="2" s="1"/>
  <c r="W21" i="2"/>
  <c r="W28" i="2" s="1"/>
  <c r="X32" i="2" s="1"/>
  <c r="X21" i="2"/>
  <c r="X28" i="2" s="1"/>
  <c r="Y32" i="2" s="1"/>
  <c r="Y21" i="2"/>
  <c r="Y28" i="2" s="1"/>
  <c r="Z32" i="2" s="1"/>
  <c r="AA21" i="2"/>
  <c r="AA28" i="2" s="1"/>
  <c r="AB32" i="2" s="1"/>
  <c r="AF21" i="2"/>
  <c r="AF28" i="2" s="1"/>
  <c r="AG32" i="2" s="1"/>
  <c r="AJ21" i="2"/>
  <c r="AJ28" i="2" s="1"/>
  <c r="AK32" i="2" s="1"/>
  <c r="C48" i="2" l="1"/>
  <c r="B76" i="17" s="1"/>
  <c r="D76" i="17" s="1"/>
  <c r="B32" i="17"/>
  <c r="B25" i="17"/>
  <c r="B26" i="3"/>
  <c r="B36" i="3"/>
  <c r="D36" i="3" s="1"/>
  <c r="B28" i="3"/>
  <c r="B27" i="3"/>
  <c r="B36" i="17"/>
  <c r="D36" i="17" s="1"/>
  <c r="B31" i="17"/>
  <c r="B34" i="17"/>
  <c r="B27" i="17"/>
  <c r="B34" i="3"/>
  <c r="B30" i="3"/>
  <c r="D30" i="3" s="1"/>
  <c r="B29" i="17"/>
  <c r="B37" i="3"/>
  <c r="B29" i="3"/>
  <c r="B31" i="3"/>
  <c r="B30" i="17"/>
  <c r="D30" i="17" s="1"/>
  <c r="B33" i="3"/>
  <c r="D33" i="3" s="1"/>
  <c r="B28" i="17"/>
  <c r="B35" i="3"/>
  <c r="D35" i="3" s="1"/>
  <c r="Z21" i="2"/>
  <c r="Z28" i="2" s="1"/>
  <c r="AA32" i="2" s="1"/>
  <c r="AA48" i="2" s="1"/>
  <c r="B32" i="3"/>
  <c r="B33" i="17"/>
  <c r="D33" i="17" s="1"/>
  <c r="B26" i="17"/>
  <c r="B37" i="17"/>
  <c r="B35" i="17"/>
  <c r="D35" i="17" s="1"/>
  <c r="B25" i="3"/>
  <c r="AK21" i="2"/>
  <c r="AK28" i="2" s="1"/>
  <c r="AL32" i="2" s="1"/>
  <c r="AK63" i="2" s="1"/>
  <c r="B83" i="3"/>
  <c r="D83" i="3" s="1"/>
  <c r="B81" i="3"/>
  <c r="D81" i="3" s="1"/>
  <c r="B74" i="3"/>
  <c r="B85" i="3"/>
  <c r="B79" i="17"/>
  <c r="B83" i="17"/>
  <c r="D83" i="17" s="1"/>
  <c r="B81" i="17"/>
  <c r="D81" i="17" s="1"/>
  <c r="B80" i="3"/>
  <c r="B80" i="17"/>
  <c r="B73" i="17"/>
  <c r="B77" i="17"/>
  <c r="Y63" i="2"/>
  <c r="Z48" i="2"/>
  <c r="AG63" i="2"/>
  <c r="AH48" i="2"/>
  <c r="AI63" i="2"/>
  <c r="AJ48" i="2"/>
  <c r="AF63" i="2"/>
  <c r="AG48" i="2"/>
  <c r="AA63" i="2"/>
  <c r="AB48" i="2"/>
  <c r="W63" i="2"/>
  <c r="X48" i="2"/>
  <c r="AD63" i="2"/>
  <c r="AE48" i="2"/>
  <c r="AE63" i="2"/>
  <c r="AF48" i="2"/>
  <c r="X63" i="2"/>
  <c r="Y48" i="2"/>
  <c r="V63" i="2"/>
  <c r="W48" i="2"/>
  <c r="AB63" i="2"/>
  <c r="AC48" i="2"/>
  <c r="S63" i="2"/>
  <c r="T48" i="2"/>
  <c r="T63" i="2"/>
  <c r="U48" i="2"/>
  <c r="R63" i="2"/>
  <c r="S48" i="2"/>
  <c r="P63" i="2"/>
  <c r="Q48" i="2"/>
  <c r="AC63" i="2"/>
  <c r="AD48" i="2"/>
  <c r="O63" i="2"/>
  <c r="P48" i="2"/>
  <c r="AH63" i="2"/>
  <c r="AI48" i="2"/>
  <c r="U63" i="2"/>
  <c r="V48" i="2"/>
  <c r="Q63" i="2"/>
  <c r="R48" i="2"/>
  <c r="N63" i="2"/>
  <c r="O48" i="2"/>
  <c r="AJ63" i="2"/>
  <c r="AK48" i="2"/>
  <c r="J13" i="19"/>
  <c r="N61" i="19"/>
  <c r="AP13" i="19"/>
  <c r="B61" i="19"/>
  <c r="J61" i="19"/>
  <c r="AL13" i="19"/>
  <c r="Z61" i="19"/>
  <c r="AP61" i="19"/>
  <c r="V61" i="19"/>
  <c r="B13" i="19"/>
  <c r="AD13" i="19"/>
  <c r="AH13" i="19"/>
  <c r="AL61" i="19"/>
  <c r="B53" i="19"/>
  <c r="F13" i="19"/>
  <c r="R13" i="19"/>
  <c r="Z13" i="19"/>
  <c r="V13" i="19"/>
  <c r="AH61" i="19"/>
  <c r="R61" i="19"/>
  <c r="F61" i="19"/>
  <c r="N13" i="19"/>
  <c r="AT61" i="19"/>
  <c r="AD61" i="19"/>
  <c r="AL48" i="2" l="1"/>
  <c r="Z63" i="2"/>
  <c r="B79" i="3"/>
  <c r="B75" i="17"/>
  <c r="B82" i="17"/>
  <c r="B82" i="3"/>
  <c r="B78" i="17"/>
  <c r="D78" i="17" s="1"/>
  <c r="B73" i="3"/>
  <c r="B76" i="3"/>
  <c r="D76" i="3" s="1"/>
  <c r="B84" i="3"/>
  <c r="D84" i="3" s="1"/>
  <c r="B84" i="17"/>
  <c r="D84" i="17" s="1"/>
  <c r="B77" i="3"/>
  <c r="B85" i="17"/>
  <c r="B74" i="17"/>
  <c r="B78" i="3"/>
  <c r="D78" i="3" s="1"/>
  <c r="B75" i="3"/>
  <c r="A46" i="3"/>
  <c r="A45" i="3"/>
  <c r="A44" i="3"/>
  <c r="A43" i="3"/>
  <c r="A42" i="3"/>
  <c r="A41" i="3"/>
  <c r="A89" i="3" s="1"/>
  <c r="C16" i="2" l="1"/>
  <c r="D16" i="2" s="1"/>
  <c r="E16" i="2" s="1"/>
  <c r="F16" i="2" s="1"/>
  <c r="G16" i="2" s="1"/>
  <c r="H16" i="2" s="1"/>
  <c r="I16" i="2" s="1"/>
  <c r="J16" i="2" s="1"/>
  <c r="K16" i="2" s="1"/>
  <c r="L16" i="2" s="1"/>
  <c r="M16" i="2" s="1"/>
  <c r="C15" i="2"/>
  <c r="D15" i="2" s="1"/>
  <c r="E15" i="2" s="1"/>
  <c r="E82" i="2"/>
  <c r="F82" i="2" s="1"/>
  <c r="E83" i="2"/>
  <c r="F83" i="2" s="1"/>
  <c r="E84" i="2"/>
  <c r="E85" i="2"/>
  <c r="E81" i="2"/>
  <c r="F81" i="2" s="1"/>
  <c r="A23" i="2"/>
  <c r="A24" i="2"/>
  <c r="A25" i="2"/>
  <c r="A26" i="2"/>
  <c r="A22" i="2"/>
  <c r="M21" i="2"/>
  <c r="M28" i="2" s="1"/>
  <c r="N32" i="2" s="1"/>
  <c r="L21" i="2"/>
  <c r="L28" i="2" s="1"/>
  <c r="M32" i="2" s="1"/>
  <c r="K21" i="2"/>
  <c r="K28" i="2" s="1"/>
  <c r="L32" i="2" s="1"/>
  <c r="J21" i="2"/>
  <c r="J28" i="2" s="1"/>
  <c r="K32" i="2" s="1"/>
  <c r="I21" i="2"/>
  <c r="I28" i="2" s="1"/>
  <c r="J32" i="2" s="1"/>
  <c r="H21" i="2"/>
  <c r="H28" i="2" s="1"/>
  <c r="I32" i="2" s="1"/>
  <c r="G21" i="2"/>
  <c r="G28" i="2" s="1"/>
  <c r="H32" i="2" s="1"/>
  <c r="F21" i="2"/>
  <c r="F28" i="2" s="1"/>
  <c r="G32" i="2" s="1"/>
  <c r="E21" i="2"/>
  <c r="E28" i="2" s="1"/>
  <c r="F32" i="2" s="1"/>
  <c r="D21" i="2"/>
  <c r="D28" i="2" s="1"/>
  <c r="E32" i="2" s="1"/>
  <c r="C21" i="2"/>
  <c r="C17" i="2"/>
  <c r="D17" i="2" s="1"/>
  <c r="E17" i="2" s="1"/>
  <c r="F17" i="2" s="1"/>
  <c r="G17" i="2" s="1"/>
  <c r="H17" i="2" s="1"/>
  <c r="I17" i="2" s="1"/>
  <c r="J17" i="2" s="1"/>
  <c r="K17" i="2" s="1"/>
  <c r="L17" i="2" s="1"/>
  <c r="M17" i="2" s="1"/>
  <c r="A19" i="19" l="1"/>
  <c r="A67" i="19" s="1"/>
  <c r="A19" i="18"/>
  <c r="A67" i="18" s="1"/>
  <c r="A19" i="29"/>
  <c r="A67" i="29" s="1"/>
  <c r="A19" i="28"/>
  <c r="A67" i="28" s="1"/>
  <c r="J67" i="28" s="1"/>
  <c r="A17" i="19"/>
  <c r="A65" i="19" s="1"/>
  <c r="A17" i="18"/>
  <c r="A65" i="18" s="1"/>
  <c r="Z65" i="18" s="1"/>
  <c r="A17" i="29"/>
  <c r="A65" i="29" s="1"/>
  <c r="A17" i="28"/>
  <c r="A65" i="28" s="1"/>
  <c r="F65" i="28" s="1"/>
  <c r="A18" i="19"/>
  <c r="A66" i="19" s="1"/>
  <c r="A18" i="18"/>
  <c r="A66" i="18" s="1"/>
  <c r="A18" i="29"/>
  <c r="A66" i="29" s="1"/>
  <c r="AP66" i="29" s="1"/>
  <c r="A18" i="28"/>
  <c r="A66" i="28" s="1"/>
  <c r="AP66" i="28" s="1"/>
  <c r="A21" i="19"/>
  <c r="A69" i="19" s="1"/>
  <c r="A21" i="29"/>
  <c r="A69" i="29" s="1"/>
  <c r="AD69" i="29" s="1"/>
  <c r="A21" i="18"/>
  <c r="A69" i="18" s="1"/>
  <c r="A21" i="28"/>
  <c r="A69" i="28" s="1"/>
  <c r="F69" i="28" s="1"/>
  <c r="A20" i="19"/>
  <c r="A68" i="19" s="1"/>
  <c r="A20" i="18"/>
  <c r="A68" i="18" s="1"/>
  <c r="A20" i="29"/>
  <c r="A68" i="29" s="1"/>
  <c r="A20" i="28"/>
  <c r="A68" i="28" s="1"/>
  <c r="N68" i="28" s="1"/>
  <c r="AH66" i="29"/>
  <c r="V19" i="28"/>
  <c r="Z67" i="29"/>
  <c r="J67" i="29"/>
  <c r="AP21" i="18"/>
  <c r="F67" i="29"/>
  <c r="F67" i="28"/>
  <c r="AT67" i="29"/>
  <c r="AL68" i="28"/>
  <c r="AL66" i="29"/>
  <c r="B67" i="29"/>
  <c r="F20" i="28"/>
  <c r="R67" i="28"/>
  <c r="AT66" i="29"/>
  <c r="R17" i="28"/>
  <c r="N66" i="29"/>
  <c r="J68" i="29"/>
  <c r="F66" i="29"/>
  <c r="AH19" i="28"/>
  <c r="V65" i="29"/>
  <c r="AD67" i="29"/>
  <c r="AD20" i="29"/>
  <c r="R19" i="28"/>
  <c r="AL67" i="29"/>
  <c r="AP20" i="18"/>
  <c r="F65" i="29"/>
  <c r="R68" i="28"/>
  <c r="N65" i="28"/>
  <c r="AD66" i="29"/>
  <c r="J21" i="29"/>
  <c r="N17" i="29"/>
  <c r="B20" i="29"/>
  <c r="V68" i="28"/>
  <c r="Z65" i="29"/>
  <c r="F19" i="29"/>
  <c r="N67" i="29"/>
  <c r="R65" i="29"/>
  <c r="R66" i="28"/>
  <c r="AD65" i="29"/>
  <c r="J17" i="29"/>
  <c r="AD69" i="28"/>
  <c r="Z19" i="28"/>
  <c r="AD21" i="29"/>
  <c r="AL19" i="29"/>
  <c r="AL67" i="28"/>
  <c r="AL65" i="29"/>
  <c r="R66" i="29"/>
  <c r="AH18" i="28"/>
  <c r="AT20" i="28"/>
  <c r="F18" i="29"/>
  <c r="J20" i="29"/>
  <c r="AD67" i="28"/>
  <c r="B19" i="29"/>
  <c r="AP18" i="28"/>
  <c r="AH68" i="29"/>
  <c r="R20" i="28"/>
  <c r="N18" i="28"/>
  <c r="AP65" i="29"/>
  <c r="N68" i="29"/>
  <c r="R67" i="29"/>
  <c r="N67" i="28"/>
  <c r="J19" i="29"/>
  <c r="AD65" i="28"/>
  <c r="R20" i="29"/>
  <c r="N19" i="29"/>
  <c r="B18" i="29"/>
  <c r="AL18" i="29"/>
  <c r="V66" i="28"/>
  <c r="AT69" i="29"/>
  <c r="AP18" i="29"/>
  <c r="AL68" i="29"/>
  <c r="R68" i="29"/>
  <c r="AD68" i="28"/>
  <c r="R18" i="29"/>
  <c r="N20" i="29"/>
  <c r="AL17" i="29"/>
  <c r="AL66" i="28"/>
  <c r="AD19" i="29"/>
  <c r="AT19" i="29"/>
  <c r="AL65" i="28"/>
  <c r="V19" i="29"/>
  <c r="Z20" i="28"/>
  <c r="AP20" i="28"/>
  <c r="B67" i="28"/>
  <c r="AH65" i="29"/>
  <c r="R18" i="28"/>
  <c r="J20" i="28"/>
  <c r="AH68" i="28"/>
  <c r="N65" i="29"/>
  <c r="F17" i="29"/>
  <c r="AD66" i="28"/>
  <c r="V17" i="29"/>
  <c r="Z18" i="28"/>
  <c r="AT68" i="28"/>
  <c r="B66" i="28"/>
  <c r="AT68" i="29"/>
  <c r="AP68" i="28"/>
  <c r="AP17" i="29"/>
  <c r="AD19" i="28"/>
  <c r="Z18" i="29"/>
  <c r="AP68" i="18"/>
  <c r="F20" i="29"/>
  <c r="Z67" i="28"/>
  <c r="R17" i="29"/>
  <c r="AH19" i="29"/>
  <c r="AL20" i="29"/>
  <c r="F68" i="28"/>
  <c r="AD17" i="29"/>
  <c r="AT18" i="29"/>
  <c r="F18" i="28"/>
  <c r="F19" i="28"/>
  <c r="B68" i="29"/>
  <c r="AP67" i="18"/>
  <c r="V20" i="29"/>
  <c r="AT67" i="28"/>
  <c r="AH17" i="29"/>
  <c r="AL17" i="28"/>
  <c r="J68" i="28"/>
  <c r="V68" i="29"/>
  <c r="J19" i="28"/>
  <c r="N20" i="28"/>
  <c r="J65" i="29"/>
  <c r="AP18" i="18"/>
  <c r="AP68" i="29"/>
  <c r="R19" i="29"/>
  <c r="AH67" i="28"/>
  <c r="AH18" i="29"/>
  <c r="AL20" i="28"/>
  <c r="AP19" i="28"/>
  <c r="AT21" i="29"/>
  <c r="B20" i="28"/>
  <c r="AP20" i="29"/>
  <c r="AP21" i="29"/>
  <c r="B65" i="29"/>
  <c r="AP19" i="18"/>
  <c r="Z68" i="29"/>
  <c r="V18" i="29"/>
  <c r="Z19" i="29"/>
  <c r="B65" i="28"/>
  <c r="AP19" i="29"/>
  <c r="V69" i="29"/>
  <c r="AH67" i="29"/>
  <c r="AD18" i="29"/>
  <c r="AT17" i="29"/>
  <c r="V67" i="28"/>
  <c r="Z66" i="28"/>
  <c r="R69" i="28"/>
  <c r="J66" i="29"/>
  <c r="AP69" i="18"/>
  <c r="AP66" i="18"/>
  <c r="AH20" i="29"/>
  <c r="F68" i="29"/>
  <c r="B68" i="28"/>
  <c r="F66" i="28"/>
  <c r="V67" i="29"/>
  <c r="AD68" i="29"/>
  <c r="AT65" i="29"/>
  <c r="B17" i="29"/>
  <c r="J18" i="28"/>
  <c r="B19" i="28"/>
  <c r="AP67" i="29"/>
  <c r="AH20" i="28"/>
  <c r="B66" i="29"/>
  <c r="AT20" i="18"/>
  <c r="V69" i="18"/>
  <c r="B68" i="18"/>
  <c r="Z67" i="18"/>
  <c r="AL20" i="18"/>
  <c r="B66" i="18"/>
  <c r="Z21" i="18"/>
  <c r="F67" i="18"/>
  <c r="AL69" i="18"/>
  <c r="V66" i="18"/>
  <c r="AH18" i="18"/>
  <c r="Z19" i="18"/>
  <c r="F18" i="18"/>
  <c r="V20" i="18"/>
  <c r="AH20" i="18"/>
  <c r="Z20" i="18"/>
  <c r="V67" i="18"/>
  <c r="AH68" i="18"/>
  <c r="Z17" i="18"/>
  <c r="F66" i="18"/>
  <c r="N21" i="18"/>
  <c r="AH67" i="18"/>
  <c r="AT17" i="19"/>
  <c r="J66" i="18"/>
  <c r="F20" i="18"/>
  <c r="N67" i="18"/>
  <c r="AH21" i="18"/>
  <c r="AT20" i="19"/>
  <c r="AD68" i="18"/>
  <c r="R21" i="18"/>
  <c r="AT67" i="18"/>
  <c r="N68" i="18"/>
  <c r="AH69" i="18"/>
  <c r="AT19" i="19"/>
  <c r="J19" i="18"/>
  <c r="AD19" i="18"/>
  <c r="R19" i="18"/>
  <c r="AT18" i="18"/>
  <c r="B20" i="18"/>
  <c r="AT67" i="19"/>
  <c r="J18" i="18"/>
  <c r="R68" i="18"/>
  <c r="AL68" i="18"/>
  <c r="N18" i="18"/>
  <c r="B21" i="18"/>
  <c r="AH17" i="18"/>
  <c r="AT21" i="19"/>
  <c r="J68" i="18"/>
  <c r="AD18" i="18"/>
  <c r="R67" i="18"/>
  <c r="AL18" i="18"/>
  <c r="AT21" i="18"/>
  <c r="N20" i="18"/>
  <c r="B18" i="18"/>
  <c r="AH66" i="18"/>
  <c r="AT18" i="19"/>
  <c r="J67" i="18"/>
  <c r="AD66" i="18"/>
  <c r="R18" i="18"/>
  <c r="AL67" i="18"/>
  <c r="AL66" i="18"/>
  <c r="AT66" i="18"/>
  <c r="V21" i="18"/>
  <c r="B69" i="18"/>
  <c r="AH19" i="18"/>
  <c r="AT68" i="19"/>
  <c r="Z18" i="18"/>
  <c r="J69" i="18"/>
  <c r="AD67" i="18"/>
  <c r="R66" i="18"/>
  <c r="AL21" i="18"/>
  <c r="N69" i="18"/>
  <c r="B67" i="18"/>
  <c r="AT66" i="19"/>
  <c r="J20" i="18"/>
  <c r="AD20" i="18"/>
  <c r="R69" i="18"/>
  <c r="F68" i="18"/>
  <c r="AT68" i="18"/>
  <c r="V19" i="18"/>
  <c r="N19" i="18"/>
  <c r="AT69" i="19"/>
  <c r="Z66" i="18"/>
  <c r="J21" i="18"/>
  <c r="AD21" i="18"/>
  <c r="R17" i="18"/>
  <c r="F21" i="18"/>
  <c r="AL19" i="18"/>
  <c r="AT19" i="18"/>
  <c r="V18" i="18"/>
  <c r="N66" i="18"/>
  <c r="B19" i="18"/>
  <c r="AT65" i="19"/>
  <c r="Z69" i="18"/>
  <c r="AD69" i="18"/>
  <c r="R20" i="18"/>
  <c r="F19" i="18"/>
  <c r="AT69" i="18"/>
  <c r="V68" i="18"/>
  <c r="B17" i="18"/>
  <c r="Z68" i="18"/>
  <c r="F69" i="18"/>
  <c r="J20" i="19"/>
  <c r="AH21" i="19"/>
  <c r="AD69" i="19"/>
  <c r="Z65" i="19"/>
  <c r="N67" i="19"/>
  <c r="AP18" i="19"/>
  <c r="V69" i="19"/>
  <c r="AP17" i="19"/>
  <c r="J67" i="19"/>
  <c r="AH20" i="19"/>
  <c r="AD65" i="19"/>
  <c r="B67" i="19"/>
  <c r="N17" i="19"/>
  <c r="AP20" i="19"/>
  <c r="J66" i="19"/>
  <c r="R20" i="19"/>
  <c r="AH66" i="19"/>
  <c r="B66" i="19"/>
  <c r="N19" i="19"/>
  <c r="J18" i="19"/>
  <c r="R67" i="19"/>
  <c r="AH17" i="19"/>
  <c r="B19" i="19"/>
  <c r="F67" i="19"/>
  <c r="AL67" i="19"/>
  <c r="N68" i="19"/>
  <c r="AP68" i="19"/>
  <c r="V19" i="19"/>
  <c r="J17" i="19"/>
  <c r="R18" i="19"/>
  <c r="AH18" i="19"/>
  <c r="B20" i="19"/>
  <c r="F66" i="19"/>
  <c r="AL19" i="19"/>
  <c r="N66" i="19"/>
  <c r="AP21" i="19"/>
  <c r="J21" i="19"/>
  <c r="R19" i="19"/>
  <c r="AH68" i="19"/>
  <c r="B21" i="19"/>
  <c r="F19" i="19"/>
  <c r="AL21" i="19"/>
  <c r="N21" i="19"/>
  <c r="AP19" i="19"/>
  <c r="AP69" i="19"/>
  <c r="J68" i="19"/>
  <c r="R21" i="19"/>
  <c r="AH65" i="19"/>
  <c r="B17" i="19"/>
  <c r="F68" i="19"/>
  <c r="AL18" i="19"/>
  <c r="N18" i="19"/>
  <c r="AP66" i="19"/>
  <c r="V67" i="19"/>
  <c r="V17" i="19"/>
  <c r="J19" i="19"/>
  <c r="R17" i="19"/>
  <c r="AH69" i="19"/>
  <c r="Z19" i="19"/>
  <c r="B18" i="19"/>
  <c r="F18" i="19"/>
  <c r="AL66" i="19"/>
  <c r="N65" i="19"/>
  <c r="J65" i="19"/>
  <c r="R68" i="19"/>
  <c r="AD20" i="19"/>
  <c r="Z66" i="19"/>
  <c r="B68" i="19"/>
  <c r="F17" i="19"/>
  <c r="AL68" i="19"/>
  <c r="N69" i="19"/>
  <c r="AP65" i="19"/>
  <c r="V20" i="19"/>
  <c r="V18" i="19"/>
  <c r="J69" i="19"/>
  <c r="R66" i="19"/>
  <c r="AD19" i="19"/>
  <c r="Z17" i="19"/>
  <c r="B69" i="19"/>
  <c r="F21" i="19"/>
  <c r="AL20" i="19"/>
  <c r="V66" i="19"/>
  <c r="R65" i="19"/>
  <c r="AD67" i="19"/>
  <c r="Z68" i="19"/>
  <c r="B65" i="19"/>
  <c r="F20" i="19"/>
  <c r="AL17" i="19"/>
  <c r="V68" i="19"/>
  <c r="R69" i="19"/>
  <c r="AD68" i="19"/>
  <c r="Z67" i="19"/>
  <c r="F65" i="19"/>
  <c r="AL69" i="19"/>
  <c r="V21" i="19"/>
  <c r="AD18" i="19"/>
  <c r="Z18" i="19"/>
  <c r="F69" i="19"/>
  <c r="AL65" i="19"/>
  <c r="AD21" i="19"/>
  <c r="Z20" i="19"/>
  <c r="AH67" i="19"/>
  <c r="AD66" i="19"/>
  <c r="Z21" i="19"/>
  <c r="AH19" i="19"/>
  <c r="AD17" i="19"/>
  <c r="Z69" i="19"/>
  <c r="N20" i="19"/>
  <c r="AP67" i="19"/>
  <c r="V65" i="19"/>
  <c r="A21" i="26"/>
  <c r="A69" i="26" s="1"/>
  <c r="J69" i="26" s="1"/>
  <c r="A21" i="27"/>
  <c r="A19" i="26"/>
  <c r="A67" i="26" s="1"/>
  <c r="J67" i="26" s="1"/>
  <c r="A19" i="27"/>
  <c r="A18" i="26"/>
  <c r="A66" i="26" s="1"/>
  <c r="N66" i="26" s="1"/>
  <c r="A18" i="27"/>
  <c r="A20" i="26"/>
  <c r="A68" i="26" s="1"/>
  <c r="J68" i="26" s="1"/>
  <c r="A20" i="27"/>
  <c r="A17" i="26"/>
  <c r="A65" i="26" s="1"/>
  <c r="J65" i="26" s="1"/>
  <c r="A17" i="27"/>
  <c r="C28" i="2"/>
  <c r="D32" i="2" s="1"/>
  <c r="K63" i="2"/>
  <c r="L48" i="2"/>
  <c r="I63" i="2"/>
  <c r="J48" i="2"/>
  <c r="H63" i="2"/>
  <c r="I48" i="2"/>
  <c r="M63" i="2"/>
  <c r="N48" i="2"/>
  <c r="J63" i="2"/>
  <c r="K48" i="2"/>
  <c r="G63" i="2"/>
  <c r="H48" i="2"/>
  <c r="L63" i="2"/>
  <c r="M48" i="2"/>
  <c r="E63" i="2"/>
  <c r="F48" i="2"/>
  <c r="D63" i="2"/>
  <c r="E48" i="2"/>
  <c r="F63" i="2"/>
  <c r="G48" i="2"/>
  <c r="F84" i="2"/>
  <c r="G84" i="2"/>
  <c r="A19" i="17"/>
  <c r="A67" i="17" s="1"/>
  <c r="A19" i="16"/>
  <c r="A67" i="16" s="1"/>
  <c r="B67" i="16" s="1"/>
  <c r="A19" i="15"/>
  <c r="A67" i="15" s="1"/>
  <c r="O16" i="2"/>
  <c r="P16" i="2" s="1"/>
  <c r="Q16" i="2" s="1"/>
  <c r="R16" i="2" s="1"/>
  <c r="S16" i="2" s="1"/>
  <c r="T16" i="2" s="1"/>
  <c r="U16" i="2" s="1"/>
  <c r="V16" i="2" s="1"/>
  <c r="W16" i="2" s="1"/>
  <c r="X16" i="2" s="1"/>
  <c r="Y16" i="2" s="1"/>
  <c r="AA16" i="2" s="1"/>
  <c r="AB16" i="2" s="1"/>
  <c r="AC16" i="2" s="1"/>
  <c r="AD16" i="2" s="1"/>
  <c r="AE16" i="2" s="1"/>
  <c r="AF16" i="2" s="1"/>
  <c r="AG16" i="2" s="1"/>
  <c r="AH16" i="2" s="1"/>
  <c r="AI16" i="2" s="1"/>
  <c r="AJ16" i="2" s="1"/>
  <c r="AK16" i="2" s="1"/>
  <c r="A20" i="17"/>
  <c r="A68" i="17" s="1"/>
  <c r="AP68" i="17" s="1"/>
  <c r="AR68" i="17" s="1"/>
  <c r="A20" i="16"/>
  <c r="A68" i="16" s="1"/>
  <c r="N68" i="16" s="1"/>
  <c r="A20" i="15"/>
  <c r="A68" i="15" s="1"/>
  <c r="AH68" i="15" s="1"/>
  <c r="A18" i="17"/>
  <c r="A66" i="17" s="1"/>
  <c r="A18" i="16"/>
  <c r="A66" i="16" s="1"/>
  <c r="AH66" i="16" s="1"/>
  <c r="A18" i="15"/>
  <c r="A66" i="15" s="1"/>
  <c r="O17" i="2"/>
  <c r="P17" i="2" s="1"/>
  <c r="Q17" i="2" s="1"/>
  <c r="R17" i="2" s="1"/>
  <c r="S17" i="2" s="1"/>
  <c r="T17" i="2" s="1"/>
  <c r="U17" i="2" s="1"/>
  <c r="V17" i="2" s="1"/>
  <c r="W17" i="2" s="1"/>
  <c r="X17" i="2" s="1"/>
  <c r="Y17" i="2" s="1"/>
  <c r="AA17" i="2" s="1"/>
  <c r="AB17" i="2" s="1"/>
  <c r="AC17" i="2" s="1"/>
  <c r="AD17" i="2" s="1"/>
  <c r="AE17" i="2" s="1"/>
  <c r="AF17" i="2" s="1"/>
  <c r="AG17" i="2" s="1"/>
  <c r="AH17" i="2" s="1"/>
  <c r="AI17" i="2" s="1"/>
  <c r="AJ17" i="2" s="1"/>
  <c r="AK17" i="2" s="1"/>
  <c r="AM17" i="2" s="1"/>
  <c r="AN17" i="2" s="1"/>
  <c r="AO17" i="2" s="1"/>
  <c r="AP17" i="2" s="1"/>
  <c r="AQ17" i="2" s="1"/>
  <c r="AR17" i="2" s="1"/>
  <c r="AS17" i="2" s="1"/>
  <c r="AT17" i="2" s="1"/>
  <c r="AU17" i="2" s="1"/>
  <c r="AV17" i="2" s="1"/>
  <c r="AW17" i="2" s="1"/>
  <c r="A21" i="17"/>
  <c r="A69" i="17" s="1"/>
  <c r="B69" i="17" s="1"/>
  <c r="D69" i="17" s="1"/>
  <c r="A21" i="16"/>
  <c r="A69" i="16" s="1"/>
  <c r="F69" i="16" s="1"/>
  <c r="A21" i="15"/>
  <c r="A69" i="15" s="1"/>
  <c r="J69" i="15" s="1"/>
  <c r="A17" i="17"/>
  <c r="A65" i="17" s="1"/>
  <c r="A17" i="16"/>
  <c r="A65" i="16" s="1"/>
  <c r="AL65" i="16" s="1"/>
  <c r="A17" i="15"/>
  <c r="A65" i="15" s="1"/>
  <c r="E90" i="2"/>
  <c r="Q83" i="2"/>
  <c r="E89" i="2"/>
  <c r="Q82" i="2"/>
  <c r="E88" i="2"/>
  <c r="E92" i="2"/>
  <c r="Q85" i="2"/>
  <c r="E91" i="2"/>
  <c r="Q84" i="2"/>
  <c r="O82" i="2"/>
  <c r="P82" i="2"/>
  <c r="L82" i="2"/>
  <c r="M82" i="2"/>
  <c r="N82" i="2"/>
  <c r="K82" i="2"/>
  <c r="G82" i="2"/>
  <c r="I82" i="2"/>
  <c r="H82" i="2"/>
  <c r="A21" i="3"/>
  <c r="A18" i="3"/>
  <c r="H81" i="2"/>
  <c r="G81" i="2"/>
  <c r="I81" i="2"/>
  <c r="A19" i="3"/>
  <c r="P85" i="2"/>
  <c r="L85" i="2"/>
  <c r="M85" i="2"/>
  <c r="N85" i="2"/>
  <c r="O85" i="2"/>
  <c r="H85" i="2"/>
  <c r="K85" i="2"/>
  <c r="G85" i="2"/>
  <c r="I85" i="2"/>
  <c r="P84" i="2"/>
  <c r="L84" i="2"/>
  <c r="M84" i="2"/>
  <c r="N84" i="2"/>
  <c r="O84" i="2"/>
  <c r="I84" i="2"/>
  <c r="K84" i="2"/>
  <c r="H84" i="2"/>
  <c r="A17" i="3"/>
  <c r="B17" i="3" s="1"/>
  <c r="O83" i="2"/>
  <c r="P83" i="2"/>
  <c r="L83" i="2"/>
  <c r="M83" i="2"/>
  <c r="N83" i="2"/>
  <c r="H83" i="2"/>
  <c r="K83" i="2"/>
  <c r="I83" i="2"/>
  <c r="G83" i="2"/>
  <c r="F85" i="2"/>
  <c r="J83" i="2"/>
  <c r="J84" i="2"/>
  <c r="J82" i="2"/>
  <c r="J85" i="2"/>
  <c r="A20" i="3"/>
  <c r="F15" i="2"/>
  <c r="G15" i="2" s="1"/>
  <c r="H15" i="2" s="1"/>
  <c r="I15" i="2" s="1"/>
  <c r="J15" i="2" s="1"/>
  <c r="K15" i="2" s="1"/>
  <c r="L15" i="2" s="1"/>
  <c r="M15" i="2" s="1"/>
  <c r="J17" i="18" l="1"/>
  <c r="AH65" i="18"/>
  <c r="V65" i="18"/>
  <c r="B69" i="28"/>
  <c r="AP21" i="28"/>
  <c r="J69" i="29"/>
  <c r="AH21" i="29"/>
  <c r="AL69" i="29"/>
  <c r="AT65" i="28"/>
  <c r="AP65" i="28"/>
  <c r="Z21" i="29"/>
  <c r="N19" i="28"/>
  <c r="AL69" i="28"/>
  <c r="AP17" i="18"/>
  <c r="J69" i="28"/>
  <c r="J21" i="28"/>
  <c r="R65" i="28"/>
  <c r="V17" i="18"/>
  <c r="AT65" i="18"/>
  <c r="N65" i="18"/>
  <c r="R65" i="18"/>
  <c r="F65" i="18"/>
  <c r="F69" i="29"/>
  <c r="V69" i="28"/>
  <c r="J17" i="28"/>
  <c r="AT69" i="28"/>
  <c r="F21" i="29"/>
  <c r="AT21" i="28"/>
  <c r="Z68" i="28"/>
  <c r="AT17" i="28"/>
  <c r="AH69" i="29"/>
  <c r="AP67" i="28"/>
  <c r="Z20" i="29"/>
  <c r="AL19" i="28"/>
  <c r="AT17" i="18"/>
  <c r="AD65" i="18"/>
  <c r="AL21" i="28"/>
  <c r="AD17" i="28"/>
  <c r="AH69" i="28"/>
  <c r="N21" i="28"/>
  <c r="R21" i="29"/>
  <c r="B17" i="28"/>
  <c r="AD21" i="28"/>
  <c r="F21" i="28"/>
  <c r="N17" i="28"/>
  <c r="V17" i="28"/>
  <c r="AL17" i="18"/>
  <c r="AL65" i="18"/>
  <c r="F17" i="18"/>
  <c r="AH65" i="28"/>
  <c r="B21" i="29"/>
  <c r="Z69" i="28"/>
  <c r="AP17" i="28"/>
  <c r="N21" i="29"/>
  <c r="AP65" i="18"/>
  <c r="V65" i="28"/>
  <c r="N17" i="18"/>
  <c r="AD17" i="18"/>
  <c r="J65" i="18"/>
  <c r="V21" i="29"/>
  <c r="AP69" i="28"/>
  <c r="R21" i="28"/>
  <c r="AP69" i="29"/>
  <c r="V21" i="28"/>
  <c r="R69" i="29"/>
  <c r="B21" i="28"/>
  <c r="AH17" i="28"/>
  <c r="Z21" i="28"/>
  <c r="V20" i="28"/>
  <c r="AT20" i="29"/>
  <c r="AT19" i="28"/>
  <c r="B65" i="18"/>
  <c r="Z65" i="28"/>
  <c r="J65" i="28"/>
  <c r="N69" i="28"/>
  <c r="N69" i="29"/>
  <c r="Z17" i="28"/>
  <c r="Z69" i="29"/>
  <c r="B69" i="29"/>
  <c r="Z17" i="29"/>
  <c r="AL21" i="29"/>
  <c r="N18" i="29"/>
  <c r="B65" i="16"/>
  <c r="AH21" i="28"/>
  <c r="V66" i="29"/>
  <c r="F17" i="28"/>
  <c r="N65" i="16"/>
  <c r="R65" i="16"/>
  <c r="AT68" i="16"/>
  <c r="J66" i="16"/>
  <c r="AH65" i="16"/>
  <c r="R68" i="16"/>
  <c r="J65" i="16"/>
  <c r="F68" i="16"/>
  <c r="AD65" i="16"/>
  <c r="R67" i="16"/>
  <c r="Z68" i="16"/>
  <c r="AD68" i="16"/>
  <c r="AH67" i="16"/>
  <c r="B69" i="16"/>
  <c r="Z66" i="16"/>
  <c r="AH65" i="26"/>
  <c r="B68" i="26"/>
  <c r="R69" i="26"/>
  <c r="Z65" i="26"/>
  <c r="V67" i="26"/>
  <c r="AL66" i="16"/>
  <c r="Z69" i="26"/>
  <c r="B67" i="26"/>
  <c r="AD65" i="26"/>
  <c r="B66" i="16"/>
  <c r="AP68" i="16"/>
  <c r="AP69" i="16"/>
  <c r="V69" i="16"/>
  <c r="N67" i="16"/>
  <c r="N67" i="26"/>
  <c r="R66" i="26"/>
  <c r="Z68" i="26"/>
  <c r="AL69" i="26"/>
  <c r="V65" i="26"/>
  <c r="AP66" i="26"/>
  <c r="F67" i="26"/>
  <c r="N65" i="26"/>
  <c r="AD18" i="28"/>
  <c r="B69" i="26"/>
  <c r="J66" i="28"/>
  <c r="N69" i="16"/>
  <c r="AD68" i="26"/>
  <c r="AT69" i="26"/>
  <c r="AT68" i="26"/>
  <c r="F69" i="26"/>
  <c r="F66" i="16"/>
  <c r="AL67" i="16"/>
  <c r="Z65" i="16"/>
  <c r="B21" i="26"/>
  <c r="AT66" i="26"/>
  <c r="B17" i="26"/>
  <c r="R65" i="26"/>
  <c r="AL69" i="16"/>
  <c r="N69" i="26"/>
  <c r="B19" i="26"/>
  <c r="B66" i="26"/>
  <c r="AL65" i="26"/>
  <c r="B18" i="28"/>
  <c r="AL66" i="26"/>
  <c r="AH69" i="16"/>
  <c r="V66" i="16"/>
  <c r="V65" i="16"/>
  <c r="J66" i="26"/>
  <c r="F66" i="26"/>
  <c r="AD67" i="26"/>
  <c r="AH68" i="26"/>
  <c r="AT65" i="26"/>
  <c r="AH69" i="26"/>
  <c r="AT67" i="26"/>
  <c r="B18" i="26"/>
  <c r="AH66" i="28"/>
  <c r="J67" i="16"/>
  <c r="R68" i="26"/>
  <c r="Z67" i="16"/>
  <c r="AT65" i="16"/>
  <c r="B68" i="16"/>
  <c r="F65" i="16"/>
  <c r="AP65" i="16"/>
  <c r="F67" i="16"/>
  <c r="AH68" i="16"/>
  <c r="AP65" i="26"/>
  <c r="AH66" i="26"/>
  <c r="N66" i="28"/>
  <c r="B20" i="26"/>
  <c r="Z66" i="29"/>
  <c r="F65" i="26"/>
  <c r="AL67" i="26"/>
  <c r="AP69" i="26"/>
  <c r="R67" i="26"/>
  <c r="Z66" i="26"/>
  <c r="V68" i="16"/>
  <c r="AD69" i="16"/>
  <c r="AD67" i="16"/>
  <c r="AT67" i="16"/>
  <c r="N66" i="16"/>
  <c r="Z69" i="16"/>
  <c r="N68" i="26"/>
  <c r="V69" i="26"/>
  <c r="V68" i="26"/>
  <c r="R69" i="16"/>
  <c r="AL68" i="16"/>
  <c r="AP67" i="16"/>
  <c r="F68" i="26"/>
  <c r="V66" i="26"/>
  <c r="AT66" i="28"/>
  <c r="AH67" i="26"/>
  <c r="AT66" i="16"/>
  <c r="V67" i="16"/>
  <c r="Z67" i="26"/>
  <c r="AD66" i="26"/>
  <c r="AD69" i="26"/>
  <c r="AL68" i="26"/>
  <c r="V18" i="28"/>
  <c r="AP68" i="26"/>
  <c r="AT18" i="28"/>
  <c r="R66" i="16"/>
  <c r="AP66" i="16"/>
  <c r="J68" i="16"/>
  <c r="J69" i="16"/>
  <c r="B65" i="26"/>
  <c r="J18" i="29"/>
  <c r="AD20" i="28"/>
  <c r="AD66" i="16"/>
  <c r="AT69" i="16"/>
  <c r="AP67" i="26"/>
  <c r="AL18" i="28"/>
  <c r="AT20" i="27"/>
  <c r="AL20" i="27"/>
  <c r="AP20" i="27"/>
  <c r="AH20" i="27"/>
  <c r="AD20" i="27"/>
  <c r="Z20" i="27"/>
  <c r="V20" i="27"/>
  <c r="R20" i="27"/>
  <c r="J20" i="27"/>
  <c r="N20" i="27"/>
  <c r="B20" i="27"/>
  <c r="F20" i="27"/>
  <c r="A68" i="27"/>
  <c r="AD20" i="26"/>
  <c r="Z20" i="26"/>
  <c r="V20" i="26"/>
  <c r="R20" i="26"/>
  <c r="N20" i="26"/>
  <c r="J20" i="26"/>
  <c r="F20" i="26"/>
  <c r="AT20" i="26"/>
  <c r="AP20" i="26"/>
  <c r="AH20" i="26"/>
  <c r="AL20" i="26"/>
  <c r="R18" i="27"/>
  <c r="N18" i="27"/>
  <c r="F18" i="27"/>
  <c r="J18" i="27"/>
  <c r="B18" i="27"/>
  <c r="AP18" i="27"/>
  <c r="AL18" i="27"/>
  <c r="AD18" i="27"/>
  <c r="V18" i="27"/>
  <c r="AT18" i="27"/>
  <c r="AH18" i="27"/>
  <c r="Z18" i="27"/>
  <c r="A66" i="27"/>
  <c r="AT18" i="26"/>
  <c r="AP18" i="26"/>
  <c r="AL18" i="26"/>
  <c r="AH18" i="26"/>
  <c r="AD18" i="26"/>
  <c r="Z18" i="26"/>
  <c r="V18" i="26"/>
  <c r="R18" i="26"/>
  <c r="N18" i="26"/>
  <c r="J18" i="26"/>
  <c r="F18" i="26"/>
  <c r="AH19" i="27"/>
  <c r="V19" i="27"/>
  <c r="AD19" i="27"/>
  <c r="R19" i="27"/>
  <c r="Z19" i="27"/>
  <c r="N19" i="27"/>
  <c r="J19" i="27"/>
  <c r="F19" i="27"/>
  <c r="B19" i="27"/>
  <c r="AP19" i="27"/>
  <c r="AT19" i="27"/>
  <c r="AL19" i="27"/>
  <c r="A67" i="27"/>
  <c r="N19" i="26"/>
  <c r="J19" i="26"/>
  <c r="F19" i="26"/>
  <c r="R19" i="26"/>
  <c r="AT19" i="26"/>
  <c r="AP19" i="26"/>
  <c r="AL19" i="26"/>
  <c r="AH19" i="26"/>
  <c r="AD19" i="26"/>
  <c r="Z19" i="26"/>
  <c r="V19" i="26"/>
  <c r="AR62" i="29"/>
  <c r="H14" i="29"/>
  <c r="X14" i="29"/>
  <c r="AB14" i="26"/>
  <c r="D14" i="26"/>
  <c r="L62" i="27"/>
  <c r="AR14" i="29"/>
  <c r="D14" i="28"/>
  <c r="T62" i="29"/>
  <c r="AR62" i="27"/>
  <c r="AV14" i="27"/>
  <c r="AV62" i="27"/>
  <c r="X62" i="29"/>
  <c r="AB14" i="29"/>
  <c r="T14" i="28"/>
  <c r="AN62" i="26"/>
  <c r="AB62" i="26"/>
  <c r="X14" i="27"/>
  <c r="T62" i="28"/>
  <c r="X14" i="28"/>
  <c r="D62" i="29"/>
  <c r="L62" i="26"/>
  <c r="AN14" i="27"/>
  <c r="H62" i="27"/>
  <c r="H14" i="28"/>
  <c r="AF62" i="29"/>
  <c r="AN62" i="29"/>
  <c r="T62" i="27"/>
  <c r="P14" i="27"/>
  <c r="T14" i="27"/>
  <c r="AV62" i="29"/>
  <c r="AF62" i="28"/>
  <c r="AJ14" i="28"/>
  <c r="AJ14" i="26"/>
  <c r="AF14" i="26"/>
  <c r="H14" i="26"/>
  <c r="P62" i="28"/>
  <c r="AN14" i="28"/>
  <c r="AN62" i="28"/>
  <c r="AN14" i="26"/>
  <c r="L14" i="27"/>
  <c r="AB62" i="27"/>
  <c r="AF14" i="28"/>
  <c r="AV14" i="29"/>
  <c r="L62" i="28"/>
  <c r="D62" i="26"/>
  <c r="H14" i="27"/>
  <c r="L14" i="26"/>
  <c r="AF14" i="29"/>
  <c r="D14" i="29"/>
  <c r="L14" i="29"/>
  <c r="AN62" i="27"/>
  <c r="AR62" i="26"/>
  <c r="P14" i="26"/>
  <c r="P14" i="28"/>
  <c r="AJ62" i="29"/>
  <c r="P62" i="29"/>
  <c r="X62" i="26"/>
  <c r="P62" i="26"/>
  <c r="D62" i="27"/>
  <c r="AV14" i="28"/>
  <c r="AJ62" i="28"/>
  <c r="L14" i="28"/>
  <c r="AJ62" i="26"/>
  <c r="AF14" i="27"/>
  <c r="T14" i="26"/>
  <c r="AJ14" i="29"/>
  <c r="AB62" i="29"/>
  <c r="AB62" i="28"/>
  <c r="AV14" i="26"/>
  <c r="AV62" i="26"/>
  <c r="AR14" i="27"/>
  <c r="AB14" i="28"/>
  <c r="D62" i="28"/>
  <c r="AR14" i="28"/>
  <c r="X14" i="26"/>
  <c r="AJ14" i="27"/>
  <c r="D14" i="27"/>
  <c r="P14" i="29"/>
  <c r="L62" i="29"/>
  <c r="H62" i="28"/>
  <c r="AF62" i="26"/>
  <c r="AF62" i="27"/>
  <c r="P62" i="27"/>
  <c r="AN14" i="29"/>
  <c r="X62" i="28"/>
  <c r="AR62" i="28"/>
  <c r="H62" i="26"/>
  <c r="AR14" i="26"/>
  <c r="AB14" i="27"/>
  <c r="AV62" i="28"/>
  <c r="T14" i="29"/>
  <c r="H62" i="29"/>
  <c r="T62" i="26"/>
  <c r="X62" i="27"/>
  <c r="AJ62" i="27"/>
  <c r="B17" i="27"/>
  <c r="F17" i="27"/>
  <c r="AT17" i="27"/>
  <c r="AP17" i="27"/>
  <c r="V17" i="27"/>
  <c r="R17" i="27"/>
  <c r="AL17" i="27"/>
  <c r="AH17" i="27"/>
  <c r="AD17" i="27"/>
  <c r="Z17" i="27"/>
  <c r="N17" i="27"/>
  <c r="J17" i="27"/>
  <c r="A65" i="27"/>
  <c r="B65" i="27" s="1"/>
  <c r="B21" i="27"/>
  <c r="AT21" i="27"/>
  <c r="AP21" i="27"/>
  <c r="V21" i="27"/>
  <c r="AL21" i="27"/>
  <c r="AH21" i="27"/>
  <c r="R21" i="27"/>
  <c r="J21" i="27"/>
  <c r="AD21" i="27"/>
  <c r="Z21" i="27"/>
  <c r="F21" i="27"/>
  <c r="N21" i="27"/>
  <c r="A69" i="27"/>
  <c r="AT17" i="26"/>
  <c r="AP17" i="26"/>
  <c r="AL17" i="26"/>
  <c r="AH17" i="26"/>
  <c r="AD17" i="26"/>
  <c r="Z17" i="26"/>
  <c r="V17" i="26"/>
  <c r="R17" i="26"/>
  <c r="N17" i="26"/>
  <c r="J17" i="26"/>
  <c r="F17" i="26"/>
  <c r="AT21" i="26"/>
  <c r="AP21" i="26"/>
  <c r="AL21" i="26"/>
  <c r="AH21" i="26"/>
  <c r="AD21" i="26"/>
  <c r="Z21" i="26"/>
  <c r="V21" i="26"/>
  <c r="R21" i="26"/>
  <c r="N21" i="26"/>
  <c r="J21" i="26"/>
  <c r="F21" i="26"/>
  <c r="AT35" i="28"/>
  <c r="AV35" i="28" s="1"/>
  <c r="AL27" i="27"/>
  <c r="AP25" i="29"/>
  <c r="R30" i="27"/>
  <c r="T30" i="27" s="1"/>
  <c r="F31" i="29"/>
  <c r="AD35" i="27"/>
  <c r="AF35" i="27" s="1"/>
  <c r="R32" i="29"/>
  <c r="AP36" i="27"/>
  <c r="AR36" i="27" s="1"/>
  <c r="AD33" i="29"/>
  <c r="AF33" i="29" s="1"/>
  <c r="AL36" i="27"/>
  <c r="AN36" i="27" s="1"/>
  <c r="Z33" i="29"/>
  <c r="AB33" i="29" s="1"/>
  <c r="AH36" i="27"/>
  <c r="AJ36" i="27" s="1"/>
  <c r="AL34" i="29"/>
  <c r="F26" i="28"/>
  <c r="B30" i="28"/>
  <c r="D30" i="28" s="1"/>
  <c r="Z34" i="26"/>
  <c r="AT33" i="28"/>
  <c r="AV33" i="28" s="1"/>
  <c r="AL25" i="27"/>
  <c r="AP37" i="28"/>
  <c r="AH29" i="27"/>
  <c r="AL27" i="29"/>
  <c r="AD33" i="27"/>
  <c r="AF33" i="27" s="1"/>
  <c r="B29" i="29"/>
  <c r="AP34" i="27"/>
  <c r="N30" i="29"/>
  <c r="P30" i="29" s="1"/>
  <c r="AP34" i="28"/>
  <c r="AH26" i="27"/>
  <c r="AL30" i="28"/>
  <c r="AN30" i="28" s="1"/>
  <c r="AD36" i="26"/>
  <c r="AF36" i="26" s="1"/>
  <c r="AH34" i="28"/>
  <c r="Z26" i="27"/>
  <c r="R25" i="26"/>
  <c r="J29" i="26"/>
  <c r="N37" i="26"/>
  <c r="AH36" i="26"/>
  <c r="AJ36" i="26" s="1"/>
  <c r="Z31" i="26"/>
  <c r="R35" i="26"/>
  <c r="T35" i="26" s="1"/>
  <c r="AL29" i="26"/>
  <c r="AT32" i="26"/>
  <c r="AD34" i="28"/>
  <c r="V26" i="27"/>
  <c r="J37" i="28"/>
  <c r="B29" i="27"/>
  <c r="AL29" i="29"/>
  <c r="N34" i="27"/>
  <c r="B31" i="29"/>
  <c r="Z35" i="27"/>
  <c r="AB35" i="27" s="1"/>
  <c r="N32" i="29"/>
  <c r="V35" i="27"/>
  <c r="X35" i="27" s="1"/>
  <c r="J32" i="29"/>
  <c r="R35" i="27"/>
  <c r="T35" i="27" s="1"/>
  <c r="V33" i="29"/>
  <c r="X33" i="29" s="1"/>
  <c r="R37" i="29"/>
  <c r="AH28" i="28"/>
  <c r="J33" i="26"/>
  <c r="L33" i="26" s="1"/>
  <c r="AD32" i="28"/>
  <c r="F37" i="26"/>
  <c r="Z36" i="28"/>
  <c r="AB36" i="28" s="1"/>
  <c r="R28" i="27"/>
  <c r="V26" i="29"/>
  <c r="N32" i="27"/>
  <c r="AH27" i="29"/>
  <c r="Z33" i="27"/>
  <c r="AB33" i="27" s="1"/>
  <c r="AT28" i="29"/>
  <c r="Z33" i="28"/>
  <c r="AB33" i="28" s="1"/>
  <c r="R25" i="27"/>
  <c r="V29" i="28"/>
  <c r="N35" i="26"/>
  <c r="P35" i="26" s="1"/>
  <c r="R33" i="28"/>
  <c r="T33" i="28" s="1"/>
  <c r="J25" i="27"/>
  <c r="Z30" i="26"/>
  <c r="AB30" i="26" s="1"/>
  <c r="J25" i="26"/>
  <c r="J32" i="26"/>
  <c r="AT31" i="26"/>
  <c r="AH28" i="26"/>
  <c r="V31" i="26"/>
  <c r="V28" i="26"/>
  <c r="AP30" i="26"/>
  <c r="AR30" i="26" s="1"/>
  <c r="R26" i="29"/>
  <c r="J32" i="28"/>
  <c r="AT33" i="26"/>
  <c r="AV33" i="26" s="1"/>
  <c r="B32" i="28"/>
  <c r="AP37" i="26"/>
  <c r="Z29" i="26"/>
  <c r="AT26" i="26"/>
  <c r="AP32" i="26"/>
  <c r="V37" i="27"/>
  <c r="AT25" i="27"/>
  <c r="N33" i="28"/>
  <c r="P33" i="28" s="1"/>
  <c r="F25" i="27"/>
  <c r="AP35" i="28"/>
  <c r="AR35" i="28" s="1"/>
  <c r="AH27" i="27"/>
  <c r="V28" i="29"/>
  <c r="AT32" i="27"/>
  <c r="AH29" i="29"/>
  <c r="J34" i="27"/>
  <c r="AT30" i="29"/>
  <c r="AV30" i="29" s="1"/>
  <c r="F34" i="27"/>
  <c r="AP30" i="29"/>
  <c r="AR30" i="29" s="1"/>
  <c r="B34" i="27"/>
  <c r="F32" i="29"/>
  <c r="B36" i="29"/>
  <c r="D36" i="29" s="1"/>
  <c r="R27" i="28"/>
  <c r="AP31" i="26"/>
  <c r="N31" i="28"/>
  <c r="AL35" i="26"/>
  <c r="AN35" i="26" s="1"/>
  <c r="J35" i="28"/>
  <c r="L35" i="28" s="1"/>
  <c r="B27" i="27"/>
  <c r="F25" i="29"/>
  <c r="AT30" i="27"/>
  <c r="AV30" i="27" s="1"/>
  <c r="J32" i="27"/>
  <c r="AD27" i="29"/>
  <c r="AL36" i="29"/>
  <c r="AN36" i="29" s="1"/>
  <c r="F28" i="28"/>
  <c r="Z26" i="26"/>
  <c r="AL27" i="26"/>
  <c r="R30" i="26"/>
  <c r="T30" i="26" s="1"/>
  <c r="J30" i="26"/>
  <c r="L30" i="26" s="1"/>
  <c r="B26" i="26"/>
  <c r="AT29" i="26"/>
  <c r="F27" i="26"/>
  <c r="V29" i="26"/>
  <c r="J33" i="27"/>
  <c r="L33" i="27" s="1"/>
  <c r="AD31" i="26"/>
  <c r="AT31" i="28"/>
  <c r="AL37" i="26"/>
  <c r="Z34" i="28"/>
  <c r="R26" i="27"/>
  <c r="F27" i="29"/>
  <c r="AD31" i="27"/>
  <c r="R28" i="29"/>
  <c r="AP32" i="27"/>
  <c r="AD29" i="29"/>
  <c r="AL32" i="27"/>
  <c r="Z29" i="29"/>
  <c r="AH32" i="27"/>
  <c r="AL30" i="29"/>
  <c r="AN30" i="29" s="1"/>
  <c r="AH34" i="29"/>
  <c r="B26" i="28"/>
  <c r="N37" i="29"/>
  <c r="AT29" i="28"/>
  <c r="V34" i="26"/>
  <c r="AP33" i="28"/>
  <c r="AR33" i="28" s="1"/>
  <c r="AH25" i="27"/>
  <c r="AL37" i="28"/>
  <c r="AD29" i="27"/>
  <c r="B25" i="29"/>
  <c r="AP30" i="27"/>
  <c r="AR30" i="27" s="1"/>
  <c r="N26" i="29"/>
  <c r="AP30" i="28"/>
  <c r="AR30" i="28" s="1"/>
  <c r="V35" i="29"/>
  <c r="X35" i="29" s="1"/>
  <c r="AL26" i="28"/>
  <c r="AD32" i="26"/>
  <c r="AH30" i="28"/>
  <c r="AJ30" i="28" s="1"/>
  <c r="Z36" i="26"/>
  <c r="AB36" i="26" s="1"/>
  <c r="V30" i="26"/>
  <c r="X30" i="26" s="1"/>
  <c r="B25" i="26"/>
  <c r="B29" i="26"/>
  <c r="AP28" i="26"/>
  <c r="N27" i="26"/>
  <c r="AD28" i="26"/>
  <c r="AL25" i="26"/>
  <c r="J28" i="26"/>
  <c r="AL32" i="26"/>
  <c r="AD30" i="28"/>
  <c r="AF30" i="28" s="1"/>
  <c r="V36" i="26"/>
  <c r="X36" i="26" s="1"/>
  <c r="J33" i="28"/>
  <c r="L33" i="28" s="1"/>
  <c r="B25" i="27"/>
  <c r="AL25" i="29"/>
  <c r="N30" i="27"/>
  <c r="P30" i="27" s="1"/>
  <c r="B27" i="29"/>
  <c r="Z31" i="27"/>
  <c r="N28" i="29"/>
  <c r="V31" i="27"/>
  <c r="J28" i="29"/>
  <c r="R31" i="27"/>
  <c r="V29" i="29"/>
  <c r="R33" i="29"/>
  <c r="T33" i="29" s="1"/>
  <c r="AP37" i="27"/>
  <c r="AT35" i="29"/>
  <c r="AV35" i="29" s="1"/>
  <c r="AD28" i="28"/>
  <c r="F33" i="26"/>
  <c r="H33" i="26" s="1"/>
  <c r="Z32" i="28"/>
  <c r="B37" i="26"/>
  <c r="V36" i="28"/>
  <c r="X36" i="28" s="1"/>
  <c r="N28" i="27"/>
  <c r="AH37" i="28"/>
  <c r="Z29" i="27"/>
  <c r="AD37" i="28"/>
  <c r="Z29" i="28"/>
  <c r="F34" i="29"/>
  <c r="V25" i="28"/>
  <c r="N31" i="26"/>
  <c r="R29" i="28"/>
  <c r="J35" i="26"/>
  <c r="L35" i="26" s="1"/>
  <c r="V26" i="26"/>
  <c r="AD29" i="26"/>
  <c r="AH27" i="26"/>
  <c r="Z27" i="26"/>
  <c r="Z28" i="26"/>
  <c r="AP29" i="26"/>
  <c r="AT30" i="26"/>
  <c r="AV30" i="26" s="1"/>
  <c r="AP26" i="26"/>
  <c r="AH25" i="26"/>
  <c r="R26" i="26"/>
  <c r="J26" i="26"/>
  <c r="AH29" i="26"/>
  <c r="B27" i="26"/>
  <c r="AT34" i="28"/>
  <c r="R31" i="26"/>
  <c r="AT27" i="26"/>
  <c r="V25" i="27"/>
  <c r="AT37" i="29"/>
  <c r="N29" i="28"/>
  <c r="F35" i="26"/>
  <c r="H35" i="26" s="1"/>
  <c r="AP31" i="28"/>
  <c r="AH37" i="26"/>
  <c r="F37" i="28"/>
  <c r="AT28" i="27"/>
  <c r="AH25" i="29"/>
  <c r="J30" i="27"/>
  <c r="L30" i="27" s="1"/>
  <c r="AT26" i="29"/>
  <c r="F30" i="27"/>
  <c r="H30" i="27" s="1"/>
  <c r="AP26" i="29"/>
  <c r="B30" i="27"/>
  <c r="D30" i="27" s="1"/>
  <c r="F28" i="29"/>
  <c r="B32" i="29"/>
  <c r="Z36" i="27"/>
  <c r="AB36" i="27" s="1"/>
  <c r="AD34" i="29"/>
  <c r="N27" i="28"/>
  <c r="AL31" i="26"/>
  <c r="J31" i="28"/>
  <c r="AH35" i="26"/>
  <c r="AJ35" i="26" s="1"/>
  <c r="F35" i="28"/>
  <c r="H35" i="28" s="1"/>
  <c r="AT26" i="27"/>
  <c r="R36" i="28"/>
  <c r="T36" i="28" s="1"/>
  <c r="J28" i="27"/>
  <c r="AP36" i="29"/>
  <c r="AR36" i="29" s="1"/>
  <c r="J28" i="28"/>
  <c r="AL32" i="29"/>
  <c r="N37" i="27"/>
  <c r="AH36" i="29"/>
  <c r="AJ36" i="29" s="1"/>
  <c r="B28" i="28"/>
  <c r="AP33" i="26"/>
  <c r="AR33" i="26" s="1"/>
  <c r="AT26" i="28"/>
  <c r="N36" i="28"/>
  <c r="P36" i="28" s="1"/>
  <c r="AD36" i="29"/>
  <c r="AF36" i="29" s="1"/>
  <c r="AT27" i="28"/>
  <c r="AL33" i="26"/>
  <c r="AN33" i="26" s="1"/>
  <c r="Z30" i="28"/>
  <c r="AB30" i="28" s="1"/>
  <c r="R36" i="26"/>
  <c r="T36" i="26" s="1"/>
  <c r="AL35" i="28"/>
  <c r="AN35" i="28" s="1"/>
  <c r="AD27" i="27"/>
  <c r="B37" i="28"/>
  <c r="AP28" i="27"/>
  <c r="AD25" i="29"/>
  <c r="AL28" i="27"/>
  <c r="Z25" i="29"/>
  <c r="AH28" i="27"/>
  <c r="AL26" i="29"/>
  <c r="AH30" i="29"/>
  <c r="AJ30" i="29" s="1"/>
  <c r="J35" i="27"/>
  <c r="L35" i="27" s="1"/>
  <c r="N33" i="29"/>
  <c r="P33" i="29" s="1"/>
  <c r="AT25" i="28"/>
  <c r="J37" i="29"/>
  <c r="AP29" i="28"/>
  <c r="R34" i="26"/>
  <c r="AL33" i="28"/>
  <c r="AN33" i="28" s="1"/>
  <c r="AD25" i="27"/>
  <c r="B35" i="28"/>
  <c r="D35" i="28" s="1"/>
  <c r="AP26" i="27"/>
  <c r="Z35" i="29"/>
  <c r="AB35" i="29" s="1"/>
  <c r="AP26" i="28"/>
  <c r="V31" i="29"/>
  <c r="AT35" i="27"/>
  <c r="AV35" i="27" s="1"/>
  <c r="R35" i="29"/>
  <c r="T35" i="29" s="1"/>
  <c r="AH26" i="28"/>
  <c r="Z32" i="26"/>
  <c r="N28" i="28"/>
  <c r="AP27" i="26"/>
  <c r="N35" i="29"/>
  <c r="P35" i="29" s="1"/>
  <c r="AD26" i="28"/>
  <c r="AP37" i="29"/>
  <c r="J29" i="28"/>
  <c r="B35" i="26"/>
  <c r="D35" i="26" s="1"/>
  <c r="V34" i="28"/>
  <c r="N26" i="27"/>
  <c r="AH35" i="28"/>
  <c r="AJ35" i="28" s="1"/>
  <c r="Z27" i="27"/>
  <c r="AT36" i="28"/>
  <c r="AV36" i="28" s="1"/>
  <c r="V27" i="27"/>
  <c r="AP36" i="28"/>
  <c r="AR36" i="28" s="1"/>
  <c r="R27" i="27"/>
  <c r="V25" i="29"/>
  <c r="R29" i="29"/>
  <c r="AP33" i="27"/>
  <c r="AR33" i="27" s="1"/>
  <c r="AT31" i="29"/>
  <c r="AL37" i="27"/>
  <c r="AP35" i="29"/>
  <c r="AR35" i="29" s="1"/>
  <c r="Z28" i="28"/>
  <c r="B33" i="26"/>
  <c r="D33" i="26" s="1"/>
  <c r="V32" i="28"/>
  <c r="AT36" i="26"/>
  <c r="AV36" i="26" s="1"/>
  <c r="AH33" i="28"/>
  <c r="AJ33" i="28" s="1"/>
  <c r="Z25" i="27"/>
  <c r="J34" i="29"/>
  <c r="Z25" i="28"/>
  <c r="F30" i="29"/>
  <c r="H30" i="29" s="1"/>
  <c r="AD34" i="27"/>
  <c r="B34" i="29"/>
  <c r="R25" i="28"/>
  <c r="AT30" i="28"/>
  <c r="AV30" i="28" s="1"/>
  <c r="AT33" i="27"/>
  <c r="AV33" i="27" s="1"/>
  <c r="F25" i="26"/>
  <c r="N31" i="27"/>
  <c r="AP25" i="26"/>
  <c r="V29" i="27"/>
  <c r="F28" i="27"/>
  <c r="AL26" i="27"/>
  <c r="AD29" i="28"/>
  <c r="F32" i="26"/>
  <c r="AD33" i="28"/>
  <c r="AF33" i="28" s="1"/>
  <c r="N30" i="26"/>
  <c r="P30" i="26" s="1"/>
  <c r="AT33" i="29"/>
  <c r="AV33" i="29" s="1"/>
  <c r="N25" i="28"/>
  <c r="Z36" i="29"/>
  <c r="AB36" i="29" s="1"/>
  <c r="AP27" i="28"/>
  <c r="AH33" i="26"/>
  <c r="AJ33" i="26" s="1"/>
  <c r="F33" i="28"/>
  <c r="H33" i="28" s="1"/>
  <c r="AD37" i="26"/>
  <c r="R34" i="28"/>
  <c r="J26" i="27"/>
  <c r="AD35" i="28"/>
  <c r="AF35" i="28" s="1"/>
  <c r="F26" i="27"/>
  <c r="Z35" i="28"/>
  <c r="AB35" i="28" s="1"/>
  <c r="B26" i="27"/>
  <c r="AL36" i="28"/>
  <c r="AN36" i="28" s="1"/>
  <c r="B28" i="29"/>
  <c r="Z32" i="27"/>
  <c r="AD30" i="29"/>
  <c r="AF30" i="29" s="1"/>
  <c r="V36" i="27"/>
  <c r="X36" i="27" s="1"/>
  <c r="Z34" i="29"/>
  <c r="J27" i="28"/>
  <c r="AH31" i="26"/>
  <c r="F31" i="28"/>
  <c r="AD35" i="26"/>
  <c r="AF35" i="26" s="1"/>
  <c r="R32" i="28"/>
  <c r="AP36" i="26"/>
  <c r="AR36" i="26" s="1"/>
  <c r="AP32" i="29"/>
  <c r="R37" i="27"/>
  <c r="AL28" i="29"/>
  <c r="N33" i="27"/>
  <c r="P33" i="27" s="1"/>
  <c r="AH32" i="29"/>
  <c r="J37" i="27"/>
  <c r="N35" i="27"/>
  <c r="P35" i="27" s="1"/>
  <c r="AH32" i="26"/>
  <c r="N33" i="26"/>
  <c r="P33" i="26" s="1"/>
  <c r="AL36" i="26"/>
  <c r="AN36" i="26" s="1"/>
  <c r="Z25" i="26"/>
  <c r="V35" i="26"/>
  <c r="X35" i="26" s="1"/>
  <c r="AD34" i="26"/>
  <c r="F28" i="26"/>
  <c r="B36" i="27"/>
  <c r="D36" i="27" s="1"/>
  <c r="R28" i="26"/>
  <c r="AD32" i="27"/>
  <c r="AT28" i="26"/>
  <c r="AD32" i="29"/>
  <c r="F37" i="27"/>
  <c r="J35" i="29"/>
  <c r="L35" i="29" s="1"/>
  <c r="Z26" i="28"/>
  <c r="R32" i="26"/>
  <c r="AL31" i="28"/>
  <c r="N36" i="26"/>
  <c r="P36" i="26" s="1"/>
  <c r="B33" i="28"/>
  <c r="D33" i="28" s="1"/>
  <c r="Z37" i="26"/>
  <c r="N34" i="28"/>
  <c r="V37" i="26"/>
  <c r="J34" i="28"/>
  <c r="R37" i="26"/>
  <c r="V35" i="28"/>
  <c r="X35" i="28" s="1"/>
  <c r="AH26" i="29"/>
  <c r="J31" i="27"/>
  <c r="N29" i="29"/>
  <c r="F35" i="27"/>
  <c r="H35" i="27" s="1"/>
  <c r="J33" i="29"/>
  <c r="L33" i="29" s="1"/>
  <c r="AP25" i="28"/>
  <c r="F37" i="29"/>
  <c r="AL29" i="28"/>
  <c r="N34" i="26"/>
  <c r="B31" i="28"/>
  <c r="Z35" i="26"/>
  <c r="AB35" i="26" s="1"/>
  <c r="Z31" i="29"/>
  <c r="V27" i="29"/>
  <c r="AT31" i="27"/>
  <c r="R31" i="29"/>
  <c r="AP35" i="27"/>
  <c r="AR35" i="27" s="1"/>
  <c r="AD30" i="26"/>
  <c r="AF30" i="26" s="1"/>
  <c r="AD25" i="28"/>
  <c r="AT29" i="27"/>
  <c r="B30" i="26"/>
  <c r="D30" i="26" s="1"/>
  <c r="R27" i="26"/>
  <c r="N31" i="29"/>
  <c r="AL35" i="27"/>
  <c r="AN35" i="27" s="1"/>
  <c r="AP33" i="29"/>
  <c r="AR33" i="29" s="1"/>
  <c r="J25" i="28"/>
  <c r="B31" i="26"/>
  <c r="V30" i="28"/>
  <c r="X30" i="28" s="1"/>
  <c r="AT34" i="26"/>
  <c r="AH31" i="28"/>
  <c r="J36" i="26"/>
  <c r="L36" i="26" s="1"/>
  <c r="AT32" i="28"/>
  <c r="F36" i="26"/>
  <c r="H36" i="26" s="1"/>
  <c r="AP32" i="28"/>
  <c r="B36" i="26"/>
  <c r="D36" i="26" s="1"/>
  <c r="F34" i="28"/>
  <c r="R25" i="29"/>
  <c r="AP29" i="27"/>
  <c r="AT27" i="29"/>
  <c r="AL33" i="27"/>
  <c r="AN33" i="27" s="1"/>
  <c r="AP31" i="29"/>
  <c r="AH37" i="27"/>
  <c r="AL35" i="29"/>
  <c r="AN35" i="29" s="1"/>
  <c r="V28" i="28"/>
  <c r="B37" i="29"/>
  <c r="AH29" i="28"/>
  <c r="J34" i="26"/>
  <c r="J30" i="29"/>
  <c r="L30" i="29" s="1"/>
  <c r="AH34" i="27"/>
  <c r="F26" i="29"/>
  <c r="AD30" i="27"/>
  <c r="AF30" i="27" s="1"/>
  <c r="B30" i="29"/>
  <c r="D30" i="29" s="1"/>
  <c r="Z34" i="27"/>
  <c r="AL34" i="27"/>
  <c r="N29" i="26"/>
  <c r="AT35" i="26"/>
  <c r="AV35" i="26" s="1"/>
  <c r="AL26" i="26"/>
  <c r="AD36" i="27"/>
  <c r="AF36" i="27" s="1"/>
  <c r="AT25" i="26"/>
  <c r="AT29" i="29"/>
  <c r="V34" i="27"/>
  <c r="Z32" i="29"/>
  <c r="B37" i="27"/>
  <c r="AL37" i="29"/>
  <c r="F29" i="28"/>
  <c r="AD33" i="26"/>
  <c r="AF33" i="26" s="1"/>
  <c r="R30" i="28"/>
  <c r="T30" i="28" s="1"/>
  <c r="AP34" i="26"/>
  <c r="AD31" i="28"/>
  <c r="AL34" i="26"/>
  <c r="Z31" i="28"/>
  <c r="AH34" i="26"/>
  <c r="AL32" i="28"/>
  <c r="AH36" i="28"/>
  <c r="AJ36" i="28" s="1"/>
  <c r="Z28" i="27"/>
  <c r="AD26" i="29"/>
  <c r="V32" i="27"/>
  <c r="Z30" i="29"/>
  <c r="AB30" i="29" s="1"/>
  <c r="R36" i="27"/>
  <c r="T36" i="27" s="1"/>
  <c r="V34" i="29"/>
  <c r="F27" i="28"/>
  <c r="AH35" i="29"/>
  <c r="AJ35" i="29" s="1"/>
  <c r="R28" i="28"/>
  <c r="AT36" i="29"/>
  <c r="AV36" i="29" s="1"/>
  <c r="AP28" i="29"/>
  <c r="R33" i="27"/>
  <c r="T33" i="27" s="1"/>
  <c r="V37" i="28"/>
  <c r="N29" i="27"/>
  <c r="AH28" i="29"/>
  <c r="N32" i="26"/>
  <c r="AD28" i="29"/>
  <c r="F33" i="27"/>
  <c r="H33" i="27" s="1"/>
  <c r="J31" i="29"/>
  <c r="AH35" i="27"/>
  <c r="AJ35" i="27" s="1"/>
  <c r="V36" i="29"/>
  <c r="X36" i="29" s="1"/>
  <c r="AL27" i="28"/>
  <c r="AH37" i="29"/>
  <c r="B29" i="28"/>
  <c r="Z33" i="26"/>
  <c r="AB33" i="26" s="1"/>
  <c r="N30" i="28"/>
  <c r="P30" i="28" s="1"/>
  <c r="V33" i="26"/>
  <c r="X33" i="26" s="1"/>
  <c r="J30" i="28"/>
  <c r="L30" i="28" s="1"/>
  <c r="R33" i="26"/>
  <c r="T33" i="26" s="1"/>
  <c r="V31" i="28"/>
  <c r="R35" i="28"/>
  <c r="T35" i="28" s="1"/>
  <c r="J27" i="27"/>
  <c r="N25" i="29"/>
  <c r="F31" i="27"/>
  <c r="J29" i="29"/>
  <c r="B35" i="27"/>
  <c r="D35" i="27" s="1"/>
  <c r="F33" i="29"/>
  <c r="H33" i="29" s="1"/>
  <c r="AL25" i="28"/>
  <c r="R34" i="29"/>
  <c r="B27" i="28"/>
  <c r="AD35" i="29"/>
  <c r="AF35" i="29" s="1"/>
  <c r="Z27" i="29"/>
  <c r="B32" i="27"/>
  <c r="F36" i="28"/>
  <c r="H36" i="28" s="1"/>
  <c r="AT27" i="27"/>
  <c r="R27" i="29"/>
  <c r="AP31" i="27"/>
  <c r="AH30" i="26"/>
  <c r="AJ30" i="26" s="1"/>
  <c r="AD26" i="26"/>
  <c r="F29" i="26"/>
  <c r="AD27" i="26"/>
  <c r="F30" i="26"/>
  <c r="H30" i="26" s="1"/>
  <c r="J27" i="26"/>
  <c r="AT37" i="27"/>
  <c r="N28" i="26"/>
  <c r="N27" i="29"/>
  <c r="AL31" i="27"/>
  <c r="AP29" i="29"/>
  <c r="R34" i="27"/>
  <c r="F35" i="29"/>
  <c r="H35" i="29" s="1"/>
  <c r="V26" i="28"/>
  <c r="R36" i="29"/>
  <c r="T36" i="29" s="1"/>
  <c r="AH27" i="28"/>
  <c r="AD37" i="29"/>
  <c r="AT28" i="28"/>
  <c r="Z37" i="29"/>
  <c r="AP28" i="28"/>
  <c r="B32" i="26"/>
  <c r="F30" i="28"/>
  <c r="H30" i="28" s="1"/>
  <c r="B34" i="28"/>
  <c r="AP25" i="27"/>
  <c r="AT37" i="28"/>
  <c r="AL29" i="27"/>
  <c r="AP27" i="29"/>
  <c r="AH33" i="27"/>
  <c r="AJ33" i="27" s="1"/>
  <c r="AL31" i="29"/>
  <c r="AD37" i="27"/>
  <c r="B33" i="29"/>
  <c r="D33" i="29" s="1"/>
  <c r="AH25" i="28"/>
  <c r="N34" i="29"/>
  <c r="J26" i="29"/>
  <c r="AH30" i="27"/>
  <c r="AJ30" i="27" s="1"/>
  <c r="AL34" i="28"/>
  <c r="AD26" i="27"/>
  <c r="B26" i="29"/>
  <c r="Z30" i="27"/>
  <c r="AB30" i="27" s="1"/>
  <c r="R29" i="26"/>
  <c r="N25" i="26"/>
  <c r="B34" i="26"/>
  <c r="N26" i="26"/>
  <c r="AL28" i="26"/>
  <c r="F31" i="26"/>
  <c r="N27" i="27"/>
  <c r="N32" i="28"/>
  <c r="V33" i="27"/>
  <c r="X33" i="27" s="1"/>
  <c r="AT25" i="29"/>
  <c r="V30" i="27"/>
  <c r="X30" i="27" s="1"/>
  <c r="Z28" i="29"/>
  <c r="B33" i="27"/>
  <c r="D33" i="27" s="1"/>
  <c r="AL33" i="29"/>
  <c r="AN33" i="29" s="1"/>
  <c r="F25" i="28"/>
  <c r="B35" i="29"/>
  <c r="D35" i="29" s="1"/>
  <c r="R26" i="28"/>
  <c r="N36" i="29"/>
  <c r="P36" i="29" s="1"/>
  <c r="AD27" i="28"/>
  <c r="J36" i="29"/>
  <c r="L36" i="29" s="1"/>
  <c r="Z27" i="28"/>
  <c r="V37" i="29"/>
  <c r="AL28" i="28"/>
  <c r="AH32" i="28"/>
  <c r="J37" i="26"/>
  <c r="AD36" i="28"/>
  <c r="AF36" i="28" s="1"/>
  <c r="V28" i="27"/>
  <c r="Z26" i="29"/>
  <c r="R32" i="27"/>
  <c r="V30" i="29"/>
  <c r="X30" i="29" s="1"/>
  <c r="N36" i="27"/>
  <c r="P36" i="27" s="1"/>
  <c r="AH31" i="29"/>
  <c r="Z37" i="27"/>
  <c r="AT32" i="29"/>
  <c r="Z37" i="28"/>
  <c r="R29" i="27"/>
  <c r="V33" i="28"/>
  <c r="X33" i="28" s="1"/>
  <c r="N25" i="27"/>
  <c r="R37" i="28"/>
  <c r="J29" i="27"/>
  <c r="B28" i="26"/>
  <c r="V25" i="26"/>
  <c r="AD25" i="26"/>
  <c r="V27" i="26"/>
  <c r="AL30" i="26"/>
  <c r="AN30" i="26" s="1"/>
  <c r="F34" i="26"/>
  <c r="F36" i="27"/>
  <c r="H36" i="27" s="1"/>
  <c r="N37" i="28"/>
  <c r="F29" i="27"/>
  <c r="J27" i="29"/>
  <c r="AH31" i="27"/>
  <c r="V32" i="29"/>
  <c r="AT36" i="27"/>
  <c r="AV36" i="27" s="1"/>
  <c r="AH33" i="29"/>
  <c r="AJ33" i="29" s="1"/>
  <c r="B25" i="28"/>
  <c r="AT34" i="29"/>
  <c r="N26" i="28"/>
  <c r="AP34" i="29"/>
  <c r="J26" i="28"/>
  <c r="F36" i="29"/>
  <c r="H36" i="29" s="1"/>
  <c r="V27" i="28"/>
  <c r="R31" i="28"/>
  <c r="AP35" i="26"/>
  <c r="AR35" i="26" s="1"/>
  <c r="N35" i="28"/>
  <c r="P35" i="28" s="1"/>
  <c r="F27" i="27"/>
  <c r="J25" i="29"/>
  <c r="B31" i="27"/>
  <c r="F29" i="29"/>
  <c r="AT34" i="27"/>
  <c r="R30" i="29"/>
  <c r="T30" i="29" s="1"/>
  <c r="J36" i="27"/>
  <c r="L36" i="27" s="1"/>
  <c r="AD31" i="29"/>
  <c r="J36" i="28"/>
  <c r="L36" i="28" s="1"/>
  <c r="B28" i="27"/>
  <c r="F32" i="28"/>
  <c r="AT37" i="26"/>
  <c r="B36" i="28"/>
  <c r="D36" i="28" s="1"/>
  <c r="AP27" i="27"/>
  <c r="AH26" i="26"/>
  <c r="V32" i="26"/>
  <c r="F32" i="27"/>
  <c r="AL30" i="27"/>
  <c r="AN30" i="27" s="1"/>
  <c r="F26" i="26"/>
  <c r="AD28" i="27"/>
  <c r="J31" i="26"/>
  <c r="AP33" i="17"/>
  <c r="AR33" i="17" s="1"/>
  <c r="AP25" i="17"/>
  <c r="AP29" i="3"/>
  <c r="AP28" i="3"/>
  <c r="AP31" i="3"/>
  <c r="AP32" i="3"/>
  <c r="AP34" i="3"/>
  <c r="AP34" i="17"/>
  <c r="AP37" i="17"/>
  <c r="AP28" i="17"/>
  <c r="AP35" i="3"/>
  <c r="AR35" i="3" s="1"/>
  <c r="AP33" i="3"/>
  <c r="AR33" i="3" s="1"/>
  <c r="AP30" i="17"/>
  <c r="AR30" i="17" s="1"/>
  <c r="AP26" i="3"/>
  <c r="AP36" i="17"/>
  <c r="AR36" i="17" s="1"/>
  <c r="AP36" i="3"/>
  <c r="AR36" i="3" s="1"/>
  <c r="AP29" i="17"/>
  <c r="AP35" i="17"/>
  <c r="AR35" i="17" s="1"/>
  <c r="AP37" i="3"/>
  <c r="AP30" i="3"/>
  <c r="AR30" i="3" s="1"/>
  <c r="AP32" i="17"/>
  <c r="AP25" i="3"/>
  <c r="AP27" i="17"/>
  <c r="AP27" i="3"/>
  <c r="AP31" i="17"/>
  <c r="AP26" i="17"/>
  <c r="G65" i="3"/>
  <c r="G17" i="3"/>
  <c r="G18" i="3" s="1"/>
  <c r="C65" i="3"/>
  <c r="C66" i="3" s="1"/>
  <c r="C17" i="3"/>
  <c r="C18" i="3" s="1"/>
  <c r="K65" i="3"/>
  <c r="K66" i="3" s="1"/>
  <c r="K17" i="3"/>
  <c r="K18" i="3" s="1"/>
  <c r="O65" i="3"/>
  <c r="O66" i="3" s="1"/>
  <c r="O17" i="3"/>
  <c r="O18" i="3" s="1"/>
  <c r="D48" i="2"/>
  <c r="F31" i="17"/>
  <c r="AD33" i="3"/>
  <c r="AF33" i="3" s="1"/>
  <c r="Z30" i="17"/>
  <c r="AB30" i="17" s="1"/>
  <c r="Z31" i="17"/>
  <c r="AL35" i="3"/>
  <c r="AN35" i="3" s="1"/>
  <c r="Z37" i="3"/>
  <c r="AD37" i="17"/>
  <c r="V28" i="3"/>
  <c r="V32" i="17"/>
  <c r="R30" i="17"/>
  <c r="T30" i="17" s="1"/>
  <c r="R31" i="17"/>
  <c r="Z26" i="17"/>
  <c r="Z36" i="17"/>
  <c r="AB36" i="17" s="1"/>
  <c r="R29" i="17"/>
  <c r="V30" i="17"/>
  <c r="X30" i="17" s="1"/>
  <c r="AT25" i="17"/>
  <c r="F25" i="3"/>
  <c r="AL25" i="17"/>
  <c r="AD30" i="17"/>
  <c r="AF30" i="17" s="1"/>
  <c r="AD33" i="17"/>
  <c r="AF33" i="17" s="1"/>
  <c r="R26" i="17"/>
  <c r="AL32" i="17"/>
  <c r="J37" i="3"/>
  <c r="J27" i="17"/>
  <c r="AD25" i="3"/>
  <c r="AL31" i="17"/>
  <c r="F29" i="15"/>
  <c r="N29" i="18"/>
  <c r="V26" i="17"/>
  <c r="F33" i="16"/>
  <c r="H33" i="16" s="1"/>
  <c r="AH28" i="17"/>
  <c r="Z25" i="15"/>
  <c r="AD29" i="3"/>
  <c r="R36" i="17"/>
  <c r="T36" i="17" s="1"/>
  <c r="AP32" i="18"/>
  <c r="N33" i="17"/>
  <c r="P33" i="17" s="1"/>
  <c r="F34" i="17"/>
  <c r="V27" i="3"/>
  <c r="AD35" i="3"/>
  <c r="AF35" i="3" s="1"/>
  <c r="F32" i="17"/>
  <c r="AD36" i="17"/>
  <c r="AF36" i="17" s="1"/>
  <c r="AD26" i="3"/>
  <c r="Z33" i="17"/>
  <c r="AB33" i="17" s="1"/>
  <c r="J28" i="3"/>
  <c r="N28" i="17"/>
  <c r="AT35" i="17"/>
  <c r="AV35" i="17" s="1"/>
  <c r="N29" i="17"/>
  <c r="V25" i="17"/>
  <c r="R27" i="17"/>
  <c r="J30" i="17"/>
  <c r="L30" i="17" s="1"/>
  <c r="N29" i="3"/>
  <c r="R34" i="3"/>
  <c r="Z25" i="16"/>
  <c r="F29" i="3"/>
  <c r="AH36" i="17"/>
  <c r="AJ36" i="17" s="1"/>
  <c r="B27" i="16"/>
  <c r="B25" i="15"/>
  <c r="AH36" i="3"/>
  <c r="AJ36" i="3" s="1"/>
  <c r="AH33" i="17"/>
  <c r="AJ33" i="17" s="1"/>
  <c r="AD34" i="17"/>
  <c r="AD31" i="17"/>
  <c r="Z26" i="3"/>
  <c r="R36" i="3"/>
  <c r="T36" i="3" s="1"/>
  <c r="R34" i="17"/>
  <c r="AD25" i="17"/>
  <c r="Z37" i="17"/>
  <c r="F26" i="3"/>
  <c r="AT29" i="17"/>
  <c r="V28" i="17"/>
  <c r="J26" i="3"/>
  <c r="R37" i="17"/>
  <c r="J36" i="3"/>
  <c r="L36" i="3" s="1"/>
  <c r="Z30" i="3"/>
  <c r="AB30" i="3" s="1"/>
  <c r="F27" i="17"/>
  <c r="R26" i="3"/>
  <c r="R36" i="15"/>
  <c r="T36" i="15" s="1"/>
  <c r="AH31" i="15"/>
  <c r="AH32" i="16"/>
  <c r="AP33" i="15"/>
  <c r="AR33" i="15" s="1"/>
  <c r="F31" i="3"/>
  <c r="AL29" i="18"/>
  <c r="AL33" i="3"/>
  <c r="AN33" i="3" s="1"/>
  <c r="AP26" i="18"/>
  <c r="N27" i="17"/>
  <c r="AT27" i="3"/>
  <c r="Z25" i="3"/>
  <c r="AT30" i="17"/>
  <c r="AV30" i="17" s="1"/>
  <c r="F25" i="17"/>
  <c r="J30" i="3"/>
  <c r="L30" i="3" s="1"/>
  <c r="V33" i="17"/>
  <c r="X33" i="17" s="1"/>
  <c r="Z34" i="3"/>
  <c r="AL28" i="3"/>
  <c r="N30" i="3"/>
  <c r="P30" i="3" s="1"/>
  <c r="AL30" i="3"/>
  <c r="AN30" i="3" s="1"/>
  <c r="AT36" i="17"/>
  <c r="AV36" i="17" s="1"/>
  <c r="R27" i="3"/>
  <c r="B32" i="18"/>
  <c r="B29" i="18"/>
  <c r="N32" i="18"/>
  <c r="N27" i="18"/>
  <c r="B33" i="18"/>
  <c r="D33" i="18" s="1"/>
  <c r="V27" i="17"/>
  <c r="R35" i="3"/>
  <c r="T35" i="3" s="1"/>
  <c r="F33" i="3"/>
  <c r="H33" i="3" s="1"/>
  <c r="N36" i="17"/>
  <c r="P36" i="17" s="1"/>
  <c r="V32" i="3"/>
  <c r="AH25" i="17"/>
  <c r="AT31" i="3"/>
  <c r="Z29" i="3"/>
  <c r="AL30" i="17"/>
  <c r="AN30" i="17" s="1"/>
  <c r="AT34" i="17"/>
  <c r="AL36" i="3"/>
  <c r="AN36" i="3" s="1"/>
  <c r="AL28" i="17"/>
  <c r="AH30" i="18"/>
  <c r="AJ30" i="18" s="1"/>
  <c r="N26" i="16"/>
  <c r="N26" i="18"/>
  <c r="B34" i="18"/>
  <c r="V36" i="3"/>
  <c r="X36" i="3" s="1"/>
  <c r="V35" i="3"/>
  <c r="X35" i="3" s="1"/>
  <c r="R33" i="3"/>
  <c r="T33" i="3" s="1"/>
  <c r="AP33" i="18"/>
  <c r="AR33" i="18" s="1"/>
  <c r="J35" i="3"/>
  <c r="L35" i="3" s="1"/>
  <c r="AH26" i="3"/>
  <c r="AH29" i="3"/>
  <c r="J26" i="17"/>
  <c r="F29" i="17"/>
  <c r="N25" i="17"/>
  <c r="AL29" i="3"/>
  <c r="AH25" i="3"/>
  <c r="AT28" i="3"/>
  <c r="R28" i="3"/>
  <c r="F27" i="3"/>
  <c r="B31" i="15"/>
  <c r="Z31" i="3"/>
  <c r="AL35" i="15"/>
  <c r="AN35" i="15" s="1"/>
  <c r="AH34" i="16"/>
  <c r="N28" i="15"/>
  <c r="J31" i="17"/>
  <c r="AP35" i="18"/>
  <c r="AR35" i="18" s="1"/>
  <c r="Z36" i="3"/>
  <c r="AB36" i="3" s="1"/>
  <c r="F32" i="3"/>
  <c r="AH35" i="3"/>
  <c r="AJ35" i="3" s="1"/>
  <c r="AP31" i="18"/>
  <c r="AL32" i="3"/>
  <c r="AT35" i="3"/>
  <c r="AV35" i="3" s="1"/>
  <c r="V31" i="3"/>
  <c r="R33" i="17"/>
  <c r="T33" i="17" s="1"/>
  <c r="Z27" i="3"/>
  <c r="AT34" i="3"/>
  <c r="Z25" i="17"/>
  <c r="AD32" i="17"/>
  <c r="N26" i="17"/>
  <c r="AD32" i="15"/>
  <c r="AP36" i="18"/>
  <c r="AR36" i="18" s="1"/>
  <c r="V35" i="17"/>
  <c r="X35" i="17" s="1"/>
  <c r="AH34" i="3"/>
  <c r="Z28" i="17"/>
  <c r="J25" i="15"/>
  <c r="N28" i="18"/>
  <c r="AT31" i="17"/>
  <c r="AP34" i="18"/>
  <c r="J33" i="3"/>
  <c r="L33" i="3" s="1"/>
  <c r="N32" i="3"/>
  <c r="R32" i="3"/>
  <c r="Z33" i="3"/>
  <c r="AB33" i="3" s="1"/>
  <c r="V37" i="3"/>
  <c r="AH31" i="3"/>
  <c r="Z29" i="17"/>
  <c r="AH28" i="3"/>
  <c r="F36" i="17"/>
  <c r="H36" i="17" s="1"/>
  <c r="V32" i="18"/>
  <c r="AD27" i="16"/>
  <c r="AP28" i="18"/>
  <c r="AL34" i="17"/>
  <c r="J34" i="17"/>
  <c r="AT37" i="17"/>
  <c r="AL31" i="3"/>
  <c r="AD36" i="3"/>
  <c r="AF36" i="3" s="1"/>
  <c r="N33" i="3"/>
  <c r="P33" i="3" s="1"/>
  <c r="AT36" i="3"/>
  <c r="AV36" i="3" s="1"/>
  <c r="AH31" i="17"/>
  <c r="R37" i="3"/>
  <c r="AP27" i="18"/>
  <c r="N35" i="3"/>
  <c r="P35" i="3" s="1"/>
  <c r="AD28" i="17"/>
  <c r="AT33" i="17"/>
  <c r="AV33" i="17" s="1"/>
  <c r="F36" i="3"/>
  <c r="H36" i="3" s="1"/>
  <c r="N27" i="3"/>
  <c r="AT26" i="17"/>
  <c r="N28" i="3"/>
  <c r="F28" i="17"/>
  <c r="AL37" i="17"/>
  <c r="Z27" i="17"/>
  <c r="N36" i="3"/>
  <c r="P36" i="3" s="1"/>
  <c r="AT37" i="3"/>
  <c r="F28" i="3"/>
  <c r="AP37" i="18"/>
  <c r="Z34" i="15"/>
  <c r="B34" i="16"/>
  <c r="AD30" i="3"/>
  <c r="AF30" i="3" s="1"/>
  <c r="AP30" i="18"/>
  <c r="AR30" i="18" s="1"/>
  <c r="AH37" i="3"/>
  <c r="AH26" i="17"/>
  <c r="V34" i="17"/>
  <c r="N31" i="3"/>
  <c r="AD31" i="3"/>
  <c r="AH30" i="3"/>
  <c r="AJ30" i="3" s="1"/>
  <c r="V29" i="17"/>
  <c r="F30" i="17"/>
  <c r="H30" i="17" s="1"/>
  <c r="AH30" i="17"/>
  <c r="AJ30" i="17" s="1"/>
  <c r="J31" i="3"/>
  <c r="R25" i="17"/>
  <c r="AD26" i="17"/>
  <c r="AH29" i="17"/>
  <c r="V34" i="3"/>
  <c r="AH27" i="3"/>
  <c r="AD28" i="3"/>
  <c r="F35" i="3"/>
  <c r="H35" i="3" s="1"/>
  <c r="Z35" i="16"/>
  <c r="AB35" i="16" s="1"/>
  <c r="AT33" i="19"/>
  <c r="AV33" i="19" s="1"/>
  <c r="J29" i="3"/>
  <c r="V25" i="3"/>
  <c r="J32" i="17"/>
  <c r="AP25" i="18"/>
  <c r="AL36" i="15"/>
  <c r="AN36" i="15" s="1"/>
  <c r="R32" i="17"/>
  <c r="AH27" i="17"/>
  <c r="J34" i="3"/>
  <c r="AH33" i="3"/>
  <c r="AJ33" i="3" s="1"/>
  <c r="AH37" i="17"/>
  <c r="V29" i="3"/>
  <c r="AD27" i="17"/>
  <c r="F34" i="3"/>
  <c r="R25" i="3"/>
  <c r="V37" i="17"/>
  <c r="J36" i="17"/>
  <c r="L36" i="17" s="1"/>
  <c r="AD34" i="3"/>
  <c r="AT28" i="17"/>
  <c r="Z31" i="16"/>
  <c r="AT33" i="3"/>
  <c r="AV33" i="3" s="1"/>
  <c r="J35" i="16"/>
  <c r="L35" i="16" s="1"/>
  <c r="AL33" i="16"/>
  <c r="AN33" i="16" s="1"/>
  <c r="AH36" i="18"/>
  <c r="AJ36" i="18" s="1"/>
  <c r="AT30" i="3"/>
  <c r="AV30" i="3" s="1"/>
  <c r="N30" i="17"/>
  <c r="P30" i="17" s="1"/>
  <c r="AD30" i="16"/>
  <c r="AF30" i="16" s="1"/>
  <c r="N37" i="3"/>
  <c r="V28" i="18"/>
  <c r="J35" i="17"/>
  <c r="L35" i="17" s="1"/>
  <c r="J32" i="3"/>
  <c r="AH32" i="3"/>
  <c r="N34" i="17"/>
  <c r="AT32" i="17"/>
  <c r="AD37" i="3"/>
  <c r="F37" i="3"/>
  <c r="R31" i="3"/>
  <c r="AH35" i="17"/>
  <c r="AJ35" i="17" s="1"/>
  <c r="AL27" i="3"/>
  <c r="AD35" i="17"/>
  <c r="AF35" i="17" s="1"/>
  <c r="V26" i="3"/>
  <c r="AH34" i="17"/>
  <c r="AT25" i="3"/>
  <c r="AL27" i="17"/>
  <c r="AL35" i="17"/>
  <c r="AN35" i="17" s="1"/>
  <c r="Z34" i="17"/>
  <c r="J27" i="3"/>
  <c r="N37" i="17"/>
  <c r="AT27" i="17"/>
  <c r="N31" i="17"/>
  <c r="AD25" i="18"/>
  <c r="Z33" i="16"/>
  <c r="AB33" i="16" s="1"/>
  <c r="J29" i="17"/>
  <c r="F27" i="18"/>
  <c r="J33" i="17"/>
  <c r="L33" i="17" s="1"/>
  <c r="Z35" i="3"/>
  <c r="AB35" i="3" s="1"/>
  <c r="Z32" i="15"/>
  <c r="N26" i="3"/>
  <c r="J25" i="3"/>
  <c r="AL36" i="17"/>
  <c r="AN36" i="17" s="1"/>
  <c r="AD32" i="3"/>
  <c r="AT29" i="3"/>
  <c r="R35" i="17"/>
  <c r="T35" i="17" s="1"/>
  <c r="AL25" i="3"/>
  <c r="V36" i="17"/>
  <c r="X36" i="17" s="1"/>
  <c r="AT26" i="3"/>
  <c r="AP29" i="18"/>
  <c r="R28" i="17"/>
  <c r="AL26" i="17"/>
  <c r="AH32" i="17"/>
  <c r="AD29" i="17"/>
  <c r="R29" i="3"/>
  <c r="AT31" i="15"/>
  <c r="J34" i="15"/>
  <c r="F37" i="17"/>
  <c r="J28" i="15"/>
  <c r="V29" i="16"/>
  <c r="J31" i="18"/>
  <c r="AH29" i="18"/>
  <c r="N32" i="17"/>
  <c r="AL33" i="17"/>
  <c r="AN33" i="17" s="1"/>
  <c r="F33" i="17"/>
  <c r="H33" i="17" s="1"/>
  <c r="AT32" i="3"/>
  <c r="V33" i="3"/>
  <c r="X33" i="3" s="1"/>
  <c r="AL29" i="17"/>
  <c r="F30" i="3"/>
  <c r="H30" i="3" s="1"/>
  <c r="Z35" i="17"/>
  <c r="AB35" i="17" s="1"/>
  <c r="J25" i="17"/>
  <c r="F26" i="17"/>
  <c r="J37" i="17"/>
  <c r="N25" i="3"/>
  <c r="N34" i="3"/>
  <c r="V30" i="3"/>
  <c r="X30" i="3" s="1"/>
  <c r="Z32" i="17"/>
  <c r="AL26" i="3"/>
  <c r="V31" i="17"/>
  <c r="N35" i="17"/>
  <c r="P35" i="17" s="1"/>
  <c r="R30" i="3"/>
  <c r="T30" i="3" s="1"/>
  <c r="AL34" i="3"/>
  <c r="AL37" i="3"/>
  <c r="AT25" i="15"/>
  <c r="Z28" i="3"/>
  <c r="J28" i="17"/>
  <c r="AD27" i="3"/>
  <c r="Z32" i="3"/>
  <c r="AD30" i="18"/>
  <c r="AF30" i="18" s="1"/>
  <c r="F35" i="17"/>
  <c r="H35" i="17" s="1"/>
  <c r="N31" i="15"/>
  <c r="J28" i="18"/>
  <c r="B28" i="16"/>
  <c r="N30" i="15"/>
  <c r="P30" i="15" s="1"/>
  <c r="Z34" i="18"/>
  <c r="R33" i="16"/>
  <c r="T33" i="16" s="1"/>
  <c r="R31" i="18"/>
  <c r="B27" i="15"/>
  <c r="V30" i="15"/>
  <c r="X30" i="15" s="1"/>
  <c r="AP34" i="15"/>
  <c r="AT26" i="19"/>
  <c r="R26" i="16"/>
  <c r="AT30" i="15"/>
  <c r="AV30" i="15" s="1"/>
  <c r="J29" i="16"/>
  <c r="N27" i="16"/>
  <c r="AT33" i="15"/>
  <c r="AV33" i="15" s="1"/>
  <c r="J27" i="15"/>
  <c r="B35" i="15"/>
  <c r="D35" i="15" s="1"/>
  <c r="Z25" i="18"/>
  <c r="AP35" i="15"/>
  <c r="AR35" i="15" s="1"/>
  <c r="AT26" i="18"/>
  <c r="N25" i="18"/>
  <c r="AD37" i="16"/>
  <c r="F37" i="16"/>
  <c r="AT32" i="19"/>
  <c r="AP27" i="15"/>
  <c r="Z29" i="18"/>
  <c r="N34" i="18"/>
  <c r="V26" i="18"/>
  <c r="AL33" i="18"/>
  <c r="AN33" i="18" s="1"/>
  <c r="AD33" i="18"/>
  <c r="AF33" i="18" s="1"/>
  <c r="R28" i="18"/>
  <c r="AL31" i="15"/>
  <c r="AD26" i="16"/>
  <c r="AT36" i="18"/>
  <c r="AV36" i="18" s="1"/>
  <c r="Z26" i="16"/>
  <c r="J37" i="18"/>
  <c r="B29" i="15"/>
  <c r="AL35" i="18"/>
  <c r="AN35" i="18" s="1"/>
  <c r="AP32" i="15"/>
  <c r="N30" i="18"/>
  <c r="P30" i="18" s="1"/>
  <c r="AT33" i="18"/>
  <c r="AV33" i="18" s="1"/>
  <c r="N27" i="15"/>
  <c r="V35" i="18"/>
  <c r="X35" i="18" s="1"/>
  <c r="AL25" i="15"/>
  <c r="AT34" i="19"/>
  <c r="Z27" i="15"/>
  <c r="AH28" i="16"/>
  <c r="AP25" i="15"/>
  <c r="F35" i="16"/>
  <c r="H35" i="16" s="1"/>
  <c r="V36" i="18"/>
  <c r="X36" i="18" s="1"/>
  <c r="AH31" i="16"/>
  <c r="AH37" i="15"/>
  <c r="V28" i="15"/>
  <c r="AT25" i="19"/>
  <c r="J35" i="15"/>
  <c r="L35" i="15" s="1"/>
  <c r="R36" i="16"/>
  <c r="T36" i="16" s="1"/>
  <c r="J31" i="15"/>
  <c r="F28" i="16"/>
  <c r="J32" i="18"/>
  <c r="F34" i="18"/>
  <c r="F25" i="15"/>
  <c r="N29" i="15"/>
  <c r="J36" i="18"/>
  <c r="L36" i="18" s="1"/>
  <c r="V27" i="16"/>
  <c r="B35" i="18"/>
  <c r="D35" i="18" s="1"/>
  <c r="N32" i="16"/>
  <c r="B29" i="16"/>
  <c r="J32" i="15"/>
  <c r="J31" i="16"/>
  <c r="AD34" i="15"/>
  <c r="AL25" i="16"/>
  <c r="F34" i="15"/>
  <c r="N31" i="16"/>
  <c r="AD36" i="15"/>
  <c r="AF36" i="15" s="1"/>
  <c r="AP25" i="16"/>
  <c r="F27" i="15"/>
  <c r="AT35" i="15"/>
  <c r="AV35" i="15" s="1"/>
  <c r="AH35" i="16"/>
  <c r="AJ35" i="16" s="1"/>
  <c r="AL37" i="15"/>
  <c r="AD31" i="18"/>
  <c r="F26" i="18"/>
  <c r="AT29" i="15"/>
  <c r="AT28" i="19"/>
  <c r="V25" i="18"/>
  <c r="AT27" i="19"/>
  <c r="AT32" i="15"/>
  <c r="AP35" i="16"/>
  <c r="AR35" i="16" s="1"/>
  <c r="AL28" i="15"/>
  <c r="AT27" i="16"/>
  <c r="AT34" i="18"/>
  <c r="AP27" i="16"/>
  <c r="R33" i="15"/>
  <c r="T33" i="15" s="1"/>
  <c r="Z29" i="16"/>
  <c r="AH32" i="15"/>
  <c r="J29" i="18"/>
  <c r="R35" i="15"/>
  <c r="T35" i="15" s="1"/>
  <c r="Z31" i="15"/>
  <c r="AT26" i="16"/>
  <c r="AP31" i="15"/>
  <c r="N34" i="16"/>
  <c r="AH33" i="18"/>
  <c r="AJ33" i="18" s="1"/>
  <c r="AL34" i="15"/>
  <c r="R29" i="16"/>
  <c r="AH30" i="16"/>
  <c r="AJ30" i="16" s="1"/>
  <c r="B31" i="16"/>
  <c r="F37" i="15"/>
  <c r="AT27" i="18"/>
  <c r="AP28" i="15"/>
  <c r="J37" i="16"/>
  <c r="N35" i="18"/>
  <c r="P35" i="18" s="1"/>
  <c r="AH34" i="18"/>
  <c r="AH35" i="15"/>
  <c r="AJ35" i="15" s="1"/>
  <c r="J34" i="18"/>
  <c r="B30" i="18"/>
  <c r="D30" i="18" s="1"/>
  <c r="AD37" i="18"/>
  <c r="F35" i="18"/>
  <c r="H35" i="18" s="1"/>
  <c r="Z30" i="15"/>
  <c r="AB30" i="15" s="1"/>
  <c r="AT29" i="18"/>
  <c r="AH30" i="15"/>
  <c r="AJ30" i="15" s="1"/>
  <c r="V25" i="16"/>
  <c r="V26" i="15"/>
  <c r="F32" i="15"/>
  <c r="B26" i="16"/>
  <c r="AP37" i="16"/>
  <c r="AH32" i="18"/>
  <c r="Z37" i="18"/>
  <c r="J33" i="16"/>
  <c r="L33" i="16" s="1"/>
  <c r="Z36" i="18"/>
  <c r="AB36" i="18" s="1"/>
  <c r="N35" i="15"/>
  <c r="P35" i="15" s="1"/>
  <c r="B35" i="16"/>
  <c r="D35" i="16" s="1"/>
  <c r="J27" i="16"/>
  <c r="AH28" i="18"/>
  <c r="B26" i="15"/>
  <c r="R32" i="16"/>
  <c r="AD35" i="15"/>
  <c r="AF35" i="15" s="1"/>
  <c r="R31" i="16"/>
  <c r="AL28" i="18"/>
  <c r="V32" i="16"/>
  <c r="F36" i="15"/>
  <c r="H36" i="15" s="1"/>
  <c r="Z36" i="16"/>
  <c r="AB36" i="16" s="1"/>
  <c r="N34" i="15"/>
  <c r="N29" i="16"/>
  <c r="B28" i="18"/>
  <c r="AH36" i="16"/>
  <c r="AJ36" i="16" s="1"/>
  <c r="F28" i="18"/>
  <c r="Z35" i="18"/>
  <c r="AB35" i="18" s="1"/>
  <c r="AL37" i="16"/>
  <c r="J30" i="15"/>
  <c r="L30" i="15" s="1"/>
  <c r="R34" i="18"/>
  <c r="R27" i="16"/>
  <c r="F36" i="18"/>
  <c r="H36" i="18" s="1"/>
  <c r="F25" i="18"/>
  <c r="B28" i="15"/>
  <c r="N31" i="18"/>
  <c r="AH31" i="18"/>
  <c r="R37" i="15"/>
  <c r="AP28" i="16"/>
  <c r="F30" i="16"/>
  <c r="H30" i="16" s="1"/>
  <c r="AL33" i="15"/>
  <c r="AN33" i="15" s="1"/>
  <c r="AL26" i="18"/>
  <c r="AH33" i="16"/>
  <c r="AJ33" i="16" s="1"/>
  <c r="N33" i="15"/>
  <c r="P33" i="15" s="1"/>
  <c r="V37" i="18"/>
  <c r="F26" i="16"/>
  <c r="B27" i="18"/>
  <c r="F34" i="16"/>
  <c r="B36" i="18"/>
  <c r="D36" i="18" s="1"/>
  <c r="R37" i="16"/>
  <c r="V33" i="18"/>
  <c r="X33" i="18" s="1"/>
  <c r="N33" i="18"/>
  <c r="P33" i="18" s="1"/>
  <c r="N30" i="16"/>
  <c r="P30" i="16" s="1"/>
  <c r="AH34" i="15"/>
  <c r="AL31" i="16"/>
  <c r="N36" i="18"/>
  <c r="P36" i="18" s="1"/>
  <c r="V30" i="18"/>
  <c r="X30" i="18" s="1"/>
  <c r="AH33" i="15"/>
  <c r="AJ33" i="15" s="1"/>
  <c r="B32" i="15"/>
  <c r="F32" i="16"/>
  <c r="V25" i="15"/>
  <c r="Z28" i="18"/>
  <c r="AL35" i="16"/>
  <c r="AN35" i="16" s="1"/>
  <c r="N25" i="16"/>
  <c r="AL28" i="16"/>
  <c r="J33" i="18"/>
  <c r="L33" i="18" s="1"/>
  <c r="AL26" i="16"/>
  <c r="F30" i="18"/>
  <c r="H30" i="18" s="1"/>
  <c r="AD32" i="16"/>
  <c r="AD26" i="18"/>
  <c r="R34" i="16"/>
  <c r="V27" i="18"/>
  <c r="AP26" i="16"/>
  <c r="AT34" i="15"/>
  <c r="V37" i="16"/>
  <c r="AH25" i="15"/>
  <c r="AL32" i="16"/>
  <c r="N37" i="16"/>
  <c r="B36" i="15"/>
  <c r="D36" i="15" s="1"/>
  <c r="AL36" i="16"/>
  <c r="AN36" i="16" s="1"/>
  <c r="AL26" i="15"/>
  <c r="AD26" i="15"/>
  <c r="AD31" i="16"/>
  <c r="V35" i="15"/>
  <c r="X35" i="15" s="1"/>
  <c r="AT33" i="16"/>
  <c r="AV33" i="16" s="1"/>
  <c r="V31" i="18"/>
  <c r="N35" i="16"/>
  <c r="P35" i="16" s="1"/>
  <c r="R30" i="16"/>
  <c r="T30" i="16" s="1"/>
  <c r="AL27" i="15"/>
  <c r="Z36" i="15"/>
  <c r="AB36" i="15" s="1"/>
  <c r="AH37" i="18"/>
  <c r="Z37" i="16"/>
  <c r="AP31" i="16"/>
  <c r="AP29" i="16"/>
  <c r="V32" i="15"/>
  <c r="J27" i="18"/>
  <c r="AT28" i="15"/>
  <c r="R27" i="15"/>
  <c r="J35" i="18"/>
  <c r="L35" i="18" s="1"/>
  <c r="J28" i="16"/>
  <c r="AL34" i="18"/>
  <c r="V35" i="16"/>
  <c r="X35" i="16" s="1"/>
  <c r="V30" i="16"/>
  <c r="X30" i="16" s="1"/>
  <c r="R25" i="16"/>
  <c r="AT37" i="18"/>
  <c r="AP30" i="16"/>
  <c r="AR30" i="16" s="1"/>
  <c r="AD36" i="18"/>
  <c r="AF36" i="18" s="1"/>
  <c r="R32" i="15"/>
  <c r="AT37" i="19"/>
  <c r="Z30" i="18"/>
  <c r="AB30" i="18" s="1"/>
  <c r="AD27" i="18"/>
  <c r="AL30" i="18"/>
  <c r="AN30" i="18" s="1"/>
  <c r="AH25" i="16"/>
  <c r="AD37" i="15"/>
  <c r="V37" i="15"/>
  <c r="N37" i="15"/>
  <c r="R28" i="16"/>
  <c r="B37" i="18"/>
  <c r="AP36" i="15"/>
  <c r="AR36" i="15" s="1"/>
  <c r="AT29" i="19"/>
  <c r="N32" i="15"/>
  <c r="AD33" i="15"/>
  <c r="AF33" i="15" s="1"/>
  <c r="J36" i="15"/>
  <c r="L36" i="15" s="1"/>
  <c r="V28" i="16"/>
  <c r="AL25" i="18"/>
  <c r="F25" i="16"/>
  <c r="V27" i="15"/>
  <c r="AL29" i="15"/>
  <c r="AT32" i="18"/>
  <c r="R29" i="18"/>
  <c r="J33" i="15"/>
  <c r="L33" i="15" s="1"/>
  <c r="N26" i="15"/>
  <c r="R34" i="15"/>
  <c r="AL27" i="16"/>
  <c r="Z26" i="15"/>
  <c r="B32" i="16"/>
  <c r="F31" i="15"/>
  <c r="R25" i="15"/>
  <c r="N36" i="15"/>
  <c r="P36" i="15" s="1"/>
  <c r="J25" i="16"/>
  <c r="AT35" i="16"/>
  <c r="AV35" i="16" s="1"/>
  <c r="J37" i="15"/>
  <c r="AP37" i="15"/>
  <c r="B37" i="15"/>
  <c r="R29" i="15"/>
  <c r="AL31" i="18"/>
  <c r="AH26" i="18"/>
  <c r="F33" i="18"/>
  <c r="H33" i="18" s="1"/>
  <c r="Z27" i="16"/>
  <c r="AT30" i="18"/>
  <c r="AV30" i="18" s="1"/>
  <c r="J36" i="16"/>
  <c r="L36" i="16" s="1"/>
  <c r="AP32" i="16"/>
  <c r="AP36" i="16"/>
  <c r="AR36" i="16" s="1"/>
  <c r="R35" i="16"/>
  <c r="T35" i="16" s="1"/>
  <c r="AD29" i="18"/>
  <c r="AD29" i="16"/>
  <c r="R31" i="15"/>
  <c r="B31" i="18"/>
  <c r="J26" i="15"/>
  <c r="Z31" i="18"/>
  <c r="B33" i="15"/>
  <c r="D33" i="15" s="1"/>
  <c r="J32" i="16"/>
  <c r="AD31" i="15"/>
  <c r="F29" i="16"/>
  <c r="Z28" i="15"/>
  <c r="AH26" i="16"/>
  <c r="AD32" i="18"/>
  <c r="AT32" i="16"/>
  <c r="AD34" i="18"/>
  <c r="AT37" i="15"/>
  <c r="R25" i="18"/>
  <c r="AD25" i="15"/>
  <c r="AT36" i="15"/>
  <c r="AV36" i="15" s="1"/>
  <c r="Z30" i="16"/>
  <c r="AB30" i="16" s="1"/>
  <c r="R36" i="18"/>
  <c r="T36" i="18" s="1"/>
  <c r="Z32" i="18"/>
  <c r="AP34" i="16"/>
  <c r="AT31" i="18"/>
  <c r="AD35" i="16"/>
  <c r="AF35" i="16" s="1"/>
  <c r="AT28" i="18"/>
  <c r="Z26" i="18"/>
  <c r="B36" i="16"/>
  <c r="D36" i="16" s="1"/>
  <c r="F31" i="18"/>
  <c r="F35" i="15"/>
  <c r="H35" i="15" s="1"/>
  <c r="AH37" i="16"/>
  <c r="J30" i="16"/>
  <c r="L30" i="16" s="1"/>
  <c r="AL36" i="18"/>
  <c r="AN36" i="18" s="1"/>
  <c r="J26" i="18"/>
  <c r="V29" i="15"/>
  <c r="N33" i="16"/>
  <c r="P33" i="16" s="1"/>
  <c r="AL32" i="18"/>
  <c r="F33" i="15"/>
  <c r="H33" i="15" s="1"/>
  <c r="J29" i="15"/>
  <c r="AH27" i="15"/>
  <c r="AD27" i="15"/>
  <c r="Z37" i="15"/>
  <c r="F28" i="15"/>
  <c r="AT25" i="16"/>
  <c r="AH36" i="15"/>
  <c r="AJ36" i="15" s="1"/>
  <c r="AL30" i="15"/>
  <c r="AN30" i="15" s="1"/>
  <c r="B37" i="16"/>
  <c r="AT37" i="16"/>
  <c r="AT28" i="16"/>
  <c r="N37" i="18"/>
  <c r="B25" i="18"/>
  <c r="AL29" i="16"/>
  <c r="Z27" i="18"/>
  <c r="V31" i="16"/>
  <c r="AT36" i="16"/>
  <c r="AV36" i="16" s="1"/>
  <c r="F29" i="18"/>
  <c r="V34" i="16"/>
  <c r="B34" i="15"/>
  <c r="Z35" i="15"/>
  <c r="AB35" i="15" s="1"/>
  <c r="AD34" i="16"/>
  <c r="AP26" i="15"/>
  <c r="B25" i="16"/>
  <c r="AT36" i="19"/>
  <c r="AV36" i="19" s="1"/>
  <c r="AL27" i="18"/>
  <c r="B30" i="16"/>
  <c r="D30" i="16" s="1"/>
  <c r="V33" i="15"/>
  <c r="X33" i="15" s="1"/>
  <c r="AP30" i="15"/>
  <c r="AR30" i="15" s="1"/>
  <c r="AH26" i="15"/>
  <c r="B30" i="15"/>
  <c r="D30" i="15" s="1"/>
  <c r="AH27" i="18"/>
  <c r="Z28" i="16"/>
  <c r="AD28" i="16"/>
  <c r="AT35" i="18"/>
  <c r="AV35" i="18" s="1"/>
  <c r="AL32" i="15"/>
  <c r="F37" i="18"/>
  <c r="AT26" i="15"/>
  <c r="AH25" i="18"/>
  <c r="AT25" i="18"/>
  <c r="R27" i="18"/>
  <c r="R30" i="15"/>
  <c r="T30" i="15" s="1"/>
  <c r="N25" i="15"/>
  <c r="R33" i="18"/>
  <c r="T33" i="18" s="1"/>
  <c r="AT30" i="16"/>
  <c r="AV30" i="16" s="1"/>
  <c r="V36" i="15"/>
  <c r="X36" i="15" s="1"/>
  <c r="AL34" i="16"/>
  <c r="J30" i="18"/>
  <c r="L30" i="18" s="1"/>
  <c r="R28" i="15"/>
  <c r="V31" i="15"/>
  <c r="AD28" i="18"/>
  <c r="AP33" i="16"/>
  <c r="AR33" i="16" s="1"/>
  <c r="AH28" i="15"/>
  <c r="R32" i="18"/>
  <c r="Z32" i="16"/>
  <c r="AH29" i="16"/>
  <c r="AL30" i="16"/>
  <c r="AN30" i="16" s="1"/>
  <c r="F30" i="15"/>
  <c r="H30" i="15" s="1"/>
  <c r="R26" i="18"/>
  <c r="AH35" i="18"/>
  <c r="AJ35" i="18" s="1"/>
  <c r="AD25" i="16"/>
  <c r="R37" i="18"/>
  <c r="AT27" i="15"/>
  <c r="F31" i="16"/>
  <c r="AT34" i="16"/>
  <c r="V34" i="18"/>
  <c r="B26" i="18"/>
  <c r="AT35" i="19"/>
  <c r="AV35" i="19" s="1"/>
  <c r="AT31" i="19"/>
  <c r="J25" i="18"/>
  <c r="AD29" i="15"/>
  <c r="AH29" i="15"/>
  <c r="F26" i="15"/>
  <c r="V33" i="16"/>
  <c r="X33" i="16" s="1"/>
  <c r="V34" i="15"/>
  <c r="AP29" i="15"/>
  <c r="R30" i="18"/>
  <c r="T30" i="18" s="1"/>
  <c r="V29" i="18"/>
  <c r="AD35" i="18"/>
  <c r="AF35" i="18" s="1"/>
  <c r="V36" i="16"/>
  <c r="X36" i="16" s="1"/>
  <c r="AL37" i="18"/>
  <c r="AD36" i="16"/>
  <c r="AF36" i="16" s="1"/>
  <c r="Z29" i="15"/>
  <c r="V26" i="16"/>
  <c r="B33" i="16"/>
  <c r="D33" i="16" s="1"/>
  <c r="AT30" i="19"/>
  <c r="AV30" i="19" s="1"/>
  <c r="N28" i="16"/>
  <c r="AD30" i="15"/>
  <c r="AF30" i="15" s="1"/>
  <c r="R26" i="15"/>
  <c r="AD28" i="15"/>
  <c r="F27" i="16"/>
  <c r="J34" i="16"/>
  <c r="AT29" i="16"/>
  <c r="J26" i="16"/>
  <c r="R35" i="18"/>
  <c r="T35" i="18" s="1"/>
  <c r="F32" i="18"/>
  <c r="AT31" i="16"/>
  <c r="Z33" i="18"/>
  <c r="AB33" i="18" s="1"/>
  <c r="AD33" i="16"/>
  <c r="AF33" i="16" s="1"/>
  <c r="N36" i="16"/>
  <c r="P36" i="16" s="1"/>
  <c r="Z34" i="16"/>
  <c r="AH27" i="16"/>
  <c r="Z33" i="15"/>
  <c r="AB33" i="15" s="1"/>
  <c r="F36" i="16"/>
  <c r="H36" i="16" s="1"/>
  <c r="N25" i="19"/>
  <c r="AL27" i="19"/>
  <c r="Z29" i="19"/>
  <c r="J32" i="19"/>
  <c r="R30" i="19"/>
  <c r="T30" i="19" s="1"/>
  <c r="B32" i="19"/>
  <c r="AP27" i="19"/>
  <c r="AH35" i="19"/>
  <c r="AJ35" i="19" s="1"/>
  <c r="F31" i="19"/>
  <c r="N33" i="19"/>
  <c r="P33" i="19" s="1"/>
  <c r="AL30" i="19"/>
  <c r="AN30" i="19" s="1"/>
  <c r="Z35" i="19"/>
  <c r="AB35" i="19" s="1"/>
  <c r="V25" i="19"/>
  <c r="R33" i="19"/>
  <c r="T33" i="19" s="1"/>
  <c r="B34" i="19"/>
  <c r="AP29" i="19"/>
  <c r="AH28" i="19"/>
  <c r="F30" i="19"/>
  <c r="H30" i="19" s="1"/>
  <c r="AL35" i="19"/>
  <c r="AN35" i="19" s="1"/>
  <c r="R26" i="19"/>
  <c r="N36" i="19"/>
  <c r="P36" i="19" s="1"/>
  <c r="AL25" i="19"/>
  <c r="Z30" i="19"/>
  <c r="AB30" i="19" s="1"/>
  <c r="V27" i="19"/>
  <c r="R36" i="19"/>
  <c r="T36" i="19" s="1"/>
  <c r="B35" i="19"/>
  <c r="D35" i="19" s="1"/>
  <c r="AP36" i="19"/>
  <c r="AR36" i="19" s="1"/>
  <c r="AD31" i="19"/>
  <c r="F26" i="19"/>
  <c r="N27" i="19"/>
  <c r="N32" i="19"/>
  <c r="AL37" i="19"/>
  <c r="Z25" i="19"/>
  <c r="V33" i="19"/>
  <c r="X33" i="19" s="1"/>
  <c r="R31" i="19"/>
  <c r="B31" i="19"/>
  <c r="AP28" i="19"/>
  <c r="AD29" i="19"/>
  <c r="F34" i="19"/>
  <c r="J33" i="19"/>
  <c r="L33" i="19" s="1"/>
  <c r="Z28" i="19"/>
  <c r="N29" i="19"/>
  <c r="AL31" i="19"/>
  <c r="J30" i="19"/>
  <c r="L30" i="19" s="1"/>
  <c r="V36" i="19"/>
  <c r="X36" i="19" s="1"/>
  <c r="R28" i="19"/>
  <c r="B27" i="19"/>
  <c r="AP33" i="19"/>
  <c r="AR33" i="19" s="1"/>
  <c r="AD25" i="19"/>
  <c r="F25" i="19"/>
  <c r="N35" i="19"/>
  <c r="P35" i="19" s="1"/>
  <c r="N30" i="19"/>
  <c r="P30" i="19" s="1"/>
  <c r="AL32" i="19"/>
  <c r="J27" i="19"/>
  <c r="V26" i="19"/>
  <c r="R29" i="19"/>
  <c r="B33" i="19"/>
  <c r="D33" i="19" s="1"/>
  <c r="AH37" i="19"/>
  <c r="AD26" i="19"/>
  <c r="F35" i="19"/>
  <c r="H35" i="19" s="1"/>
  <c r="AD30" i="19"/>
  <c r="AF30" i="19" s="1"/>
  <c r="AL34" i="19"/>
  <c r="N28" i="19"/>
  <c r="AL29" i="19"/>
  <c r="J35" i="19"/>
  <c r="L35" i="19" s="1"/>
  <c r="V32" i="19"/>
  <c r="R35" i="19"/>
  <c r="T35" i="19" s="1"/>
  <c r="B37" i="19"/>
  <c r="AH27" i="19"/>
  <c r="AD27" i="19"/>
  <c r="F29" i="19"/>
  <c r="AH26" i="19"/>
  <c r="N31" i="19"/>
  <c r="Z34" i="19"/>
  <c r="J28" i="19"/>
  <c r="V31" i="19"/>
  <c r="R32" i="19"/>
  <c r="B25" i="19"/>
  <c r="AH33" i="19"/>
  <c r="AJ33" i="19" s="1"/>
  <c r="AD33" i="19"/>
  <c r="AF33" i="19" s="1"/>
  <c r="F33" i="19"/>
  <c r="H33" i="19" s="1"/>
  <c r="AH32" i="19"/>
  <c r="N26" i="19"/>
  <c r="Z33" i="19"/>
  <c r="AB33" i="19" s="1"/>
  <c r="J36" i="19"/>
  <c r="L36" i="19" s="1"/>
  <c r="V30" i="19"/>
  <c r="X30" i="19" s="1"/>
  <c r="R25" i="19"/>
  <c r="AP32" i="19"/>
  <c r="AH36" i="19"/>
  <c r="AJ36" i="19" s="1"/>
  <c r="AD37" i="19"/>
  <c r="F32" i="19"/>
  <c r="Z32" i="19"/>
  <c r="J34" i="19"/>
  <c r="N34" i="19"/>
  <c r="Z31" i="19"/>
  <c r="J37" i="19"/>
  <c r="V34" i="19"/>
  <c r="R34" i="19"/>
  <c r="AP34" i="19"/>
  <c r="AH30" i="19"/>
  <c r="AJ30" i="19" s="1"/>
  <c r="AD32" i="19"/>
  <c r="F28" i="19"/>
  <c r="AP37" i="19"/>
  <c r="AL33" i="19"/>
  <c r="AN33" i="19" s="1"/>
  <c r="Z36" i="19"/>
  <c r="AB36" i="19" s="1"/>
  <c r="J25" i="19"/>
  <c r="V37" i="19"/>
  <c r="R37" i="19"/>
  <c r="AP35" i="19"/>
  <c r="AR35" i="19" s="1"/>
  <c r="AH34" i="19"/>
  <c r="AD36" i="19"/>
  <c r="AF36" i="19" s="1"/>
  <c r="F37" i="19"/>
  <c r="B28" i="19"/>
  <c r="AL28" i="19"/>
  <c r="Z26" i="19"/>
  <c r="J31" i="19"/>
  <c r="V29" i="19"/>
  <c r="B29" i="19"/>
  <c r="AP30" i="19"/>
  <c r="AR30" i="19" s="1"/>
  <c r="AH29" i="19"/>
  <c r="AD34" i="19"/>
  <c r="F27" i="19"/>
  <c r="AP26" i="19"/>
  <c r="F36" i="19"/>
  <c r="H36" i="19" s="1"/>
  <c r="AL26" i="19"/>
  <c r="Z27" i="19"/>
  <c r="J26" i="19"/>
  <c r="V35" i="19"/>
  <c r="X35" i="19" s="1"/>
  <c r="B26" i="19"/>
  <c r="AP31" i="19"/>
  <c r="AH31" i="19"/>
  <c r="AD28" i="19"/>
  <c r="V28" i="19"/>
  <c r="N37" i="19"/>
  <c r="AL36" i="19"/>
  <c r="AN36" i="19" s="1"/>
  <c r="Z37" i="19"/>
  <c r="J29" i="19"/>
  <c r="R27" i="19"/>
  <c r="B36" i="19"/>
  <c r="D36" i="19" s="1"/>
  <c r="AP25" i="19"/>
  <c r="AH25" i="19"/>
  <c r="AD35" i="19"/>
  <c r="AF35" i="19" s="1"/>
  <c r="B30" i="19"/>
  <c r="D30" i="19" s="1"/>
  <c r="J20" i="16"/>
  <c r="AD20" i="16"/>
  <c r="Z20" i="16"/>
  <c r="AL20" i="16"/>
  <c r="R20" i="16"/>
  <c r="V20" i="16"/>
  <c r="G79" i="2"/>
  <c r="AH21" i="16"/>
  <c r="AL21" i="16"/>
  <c r="AP21" i="16"/>
  <c r="AD68" i="15"/>
  <c r="N68" i="15"/>
  <c r="J21" i="16"/>
  <c r="Z21" i="16"/>
  <c r="R20" i="15"/>
  <c r="N21" i="16"/>
  <c r="AP20" i="16"/>
  <c r="AD21" i="16"/>
  <c r="B21" i="16"/>
  <c r="F20" i="16"/>
  <c r="AT21" i="16"/>
  <c r="V21" i="16"/>
  <c r="F21" i="16"/>
  <c r="AT68" i="15"/>
  <c r="AH20" i="16"/>
  <c r="AT20" i="16"/>
  <c r="J21" i="15"/>
  <c r="V68" i="15"/>
  <c r="V20" i="15"/>
  <c r="AL20" i="15"/>
  <c r="AD20" i="15"/>
  <c r="V69" i="15"/>
  <c r="J68" i="15"/>
  <c r="N20" i="16"/>
  <c r="R68" i="15"/>
  <c r="R21" i="16"/>
  <c r="F21" i="15"/>
  <c r="B69" i="15"/>
  <c r="AD69" i="15"/>
  <c r="V21" i="15"/>
  <c r="AH69" i="15"/>
  <c r="R68" i="17"/>
  <c r="T68" i="17" s="1"/>
  <c r="R20" i="17"/>
  <c r="V21" i="17"/>
  <c r="AD20" i="17"/>
  <c r="AL68" i="17"/>
  <c r="AN68" i="17" s="1"/>
  <c r="V20" i="17"/>
  <c r="F68" i="17"/>
  <c r="H68" i="17" s="1"/>
  <c r="Z68" i="17"/>
  <c r="AB68" i="17" s="1"/>
  <c r="AT68" i="17"/>
  <c r="AV68" i="17" s="1"/>
  <c r="AH20" i="17"/>
  <c r="N68" i="17"/>
  <c r="P68" i="17" s="1"/>
  <c r="AD68" i="17"/>
  <c r="AF68" i="17" s="1"/>
  <c r="J20" i="17"/>
  <c r="Z20" i="17"/>
  <c r="J68" i="17"/>
  <c r="L68" i="17" s="1"/>
  <c r="AL20" i="17"/>
  <c r="N20" i="17"/>
  <c r="V68" i="17"/>
  <c r="X68" i="17" s="1"/>
  <c r="AH68" i="17"/>
  <c r="AJ68" i="17" s="1"/>
  <c r="AT20" i="17"/>
  <c r="AH69" i="17"/>
  <c r="AJ69" i="17" s="1"/>
  <c r="F20" i="17"/>
  <c r="AP20" i="17"/>
  <c r="AP69" i="15"/>
  <c r="Z20" i="15"/>
  <c r="N21" i="15"/>
  <c r="AT69" i="15"/>
  <c r="Z68" i="15"/>
  <c r="AH20" i="15"/>
  <c r="F69" i="15"/>
  <c r="AH21" i="15"/>
  <c r="B21" i="15"/>
  <c r="R69" i="15"/>
  <c r="J20" i="15"/>
  <c r="N69" i="15"/>
  <c r="AL68" i="15"/>
  <c r="AD21" i="15"/>
  <c r="AP20" i="15"/>
  <c r="AL69" i="15"/>
  <c r="AP68" i="15"/>
  <c r="AT20" i="15"/>
  <c r="Z69" i="15"/>
  <c r="Z21" i="15"/>
  <c r="AL21" i="15"/>
  <c r="R21" i="15"/>
  <c r="N20" i="15"/>
  <c r="AP21" i="15"/>
  <c r="F68" i="15"/>
  <c r="F20" i="15"/>
  <c r="AT21" i="15"/>
  <c r="AD69" i="17"/>
  <c r="AF69" i="17" s="1"/>
  <c r="AP21" i="17"/>
  <c r="AD21" i="17"/>
  <c r="AL69" i="17"/>
  <c r="AN69" i="17" s="1"/>
  <c r="J21" i="17"/>
  <c r="R21" i="17"/>
  <c r="B21" i="17"/>
  <c r="F21" i="17"/>
  <c r="J69" i="17"/>
  <c r="L69" i="17" s="1"/>
  <c r="Z21" i="17"/>
  <c r="N21" i="17"/>
  <c r="AT69" i="17"/>
  <c r="AV69" i="17" s="1"/>
  <c r="Z69" i="17"/>
  <c r="AB69" i="17" s="1"/>
  <c r="N69" i="17"/>
  <c r="P69" i="17" s="1"/>
  <c r="R69" i="17"/>
  <c r="T69" i="17" s="1"/>
  <c r="AL21" i="17"/>
  <c r="V69" i="17"/>
  <c r="X69" i="17" s="1"/>
  <c r="F69" i="17"/>
  <c r="H69" i="17" s="1"/>
  <c r="AH21" i="17"/>
  <c r="AT21" i="17"/>
  <c r="AP69" i="17"/>
  <c r="AR69" i="17" s="1"/>
  <c r="J79" i="2"/>
  <c r="M79" i="2"/>
  <c r="K79" i="2"/>
  <c r="Q79" i="2"/>
  <c r="L79" i="2"/>
  <c r="I79" i="2"/>
  <c r="P79" i="2"/>
  <c r="H79" i="2"/>
  <c r="O79" i="2"/>
  <c r="N79" i="2"/>
  <c r="C63" i="2"/>
  <c r="O15" i="2"/>
  <c r="P81" i="2"/>
  <c r="M81" i="2"/>
  <c r="K81" i="2"/>
  <c r="O17" i="17"/>
  <c r="O65" i="17"/>
  <c r="G17" i="17"/>
  <c r="G65" i="17"/>
  <c r="K65" i="17"/>
  <c r="K17" i="17"/>
  <c r="C17" i="17"/>
  <c r="C65" i="17"/>
  <c r="AP20" i="3"/>
  <c r="AT20" i="3"/>
  <c r="A68" i="3"/>
  <c r="AL20" i="3"/>
  <c r="AH20" i="3"/>
  <c r="AD20" i="3"/>
  <c r="Z20" i="3"/>
  <c r="A66" i="3"/>
  <c r="A67" i="3"/>
  <c r="A69" i="3"/>
  <c r="AT21" i="3"/>
  <c r="AD21" i="3"/>
  <c r="AP21" i="3"/>
  <c r="AH21" i="3"/>
  <c r="Z21" i="3"/>
  <c r="AL21" i="3"/>
  <c r="A65" i="3"/>
  <c r="N81" i="2"/>
  <c r="E99" i="2"/>
  <c r="E106" i="2" s="1"/>
  <c r="M92" i="2"/>
  <c r="G92" i="2"/>
  <c r="O92" i="2"/>
  <c r="H92" i="2"/>
  <c r="P92" i="2"/>
  <c r="N92" i="2"/>
  <c r="F92" i="2"/>
  <c r="I92" i="2"/>
  <c r="Q92" i="2"/>
  <c r="J92" i="2"/>
  <c r="K92" i="2"/>
  <c r="L92" i="2"/>
  <c r="Q81" i="2"/>
  <c r="J81" i="2"/>
  <c r="E95" i="2"/>
  <c r="E102" i="2" s="1"/>
  <c r="O81" i="2"/>
  <c r="E96" i="2"/>
  <c r="E103" i="2" s="1"/>
  <c r="K89" i="2"/>
  <c r="Q89" i="2"/>
  <c r="O89" i="2"/>
  <c r="F89" i="2"/>
  <c r="G89" i="2"/>
  <c r="I89" i="2"/>
  <c r="P89" i="2"/>
  <c r="L89" i="2"/>
  <c r="H89" i="2"/>
  <c r="N89" i="2"/>
  <c r="M89" i="2"/>
  <c r="J89" i="2"/>
  <c r="F21" i="3"/>
  <c r="L81" i="2"/>
  <c r="L91" i="2"/>
  <c r="M91" i="2"/>
  <c r="Q91" i="2"/>
  <c r="I91" i="2"/>
  <c r="K91" i="2"/>
  <c r="N91" i="2"/>
  <c r="J91" i="2"/>
  <c r="P91" i="2"/>
  <c r="H91" i="2"/>
  <c r="F91" i="2"/>
  <c r="O91" i="2"/>
  <c r="G91" i="2"/>
  <c r="E98" i="2"/>
  <c r="E105" i="2" s="1"/>
  <c r="L90" i="2"/>
  <c r="N90" i="2"/>
  <c r="G90" i="2"/>
  <c r="O90" i="2"/>
  <c r="M90" i="2"/>
  <c r="H90" i="2"/>
  <c r="P90" i="2"/>
  <c r="E97" i="2"/>
  <c r="E104" i="2" s="1"/>
  <c r="I90" i="2"/>
  <c r="Q90" i="2"/>
  <c r="J90" i="2"/>
  <c r="F90" i="2"/>
  <c r="K90" i="2"/>
  <c r="N21" i="3"/>
  <c r="V21" i="3"/>
  <c r="R21" i="3"/>
  <c r="B21" i="3"/>
  <c r="J21" i="3"/>
  <c r="N20" i="3"/>
  <c r="J20" i="3"/>
  <c r="F20" i="3"/>
  <c r="V20" i="3"/>
  <c r="R20" i="3"/>
  <c r="B63" i="2"/>
  <c r="E110" i="2" l="1"/>
  <c r="N103" i="2"/>
  <c r="L103" i="2"/>
  <c r="M103" i="2"/>
  <c r="H103" i="2"/>
  <c r="F103" i="2"/>
  <c r="P103" i="2"/>
  <c r="Q103" i="2"/>
  <c r="K103" i="2"/>
  <c r="I103" i="2"/>
  <c r="J103" i="2"/>
  <c r="G103" i="2"/>
  <c r="O103" i="2"/>
  <c r="E113" i="2"/>
  <c r="F106" i="2"/>
  <c r="I106" i="2"/>
  <c r="M106" i="2"/>
  <c r="L106" i="2"/>
  <c r="G106" i="2"/>
  <c r="Q106" i="2"/>
  <c r="P106" i="2"/>
  <c r="H106" i="2"/>
  <c r="N106" i="2"/>
  <c r="O106" i="2"/>
  <c r="K106" i="2"/>
  <c r="J106" i="2"/>
  <c r="E111" i="2"/>
  <c r="H104" i="2"/>
  <c r="M104" i="2"/>
  <c r="I104" i="2"/>
  <c r="F104" i="2"/>
  <c r="N104" i="2"/>
  <c r="L104" i="2"/>
  <c r="P104" i="2"/>
  <c r="Q104" i="2"/>
  <c r="G104" i="2"/>
  <c r="J104" i="2"/>
  <c r="O104" i="2"/>
  <c r="K104" i="2"/>
  <c r="E112" i="2"/>
  <c r="P105" i="2"/>
  <c r="F105" i="2"/>
  <c r="N105" i="2"/>
  <c r="K105" i="2"/>
  <c r="H105" i="2"/>
  <c r="J105" i="2"/>
  <c r="M105" i="2"/>
  <c r="O105" i="2"/>
  <c r="G105" i="2"/>
  <c r="Q105" i="2"/>
  <c r="L105" i="2"/>
  <c r="I105" i="2"/>
  <c r="B43" i="29" a="1"/>
  <c r="B43" i="29" s="1"/>
  <c r="B44" i="28" a="1"/>
  <c r="B44" i="28" s="1"/>
  <c r="N41" i="29" a="1"/>
  <c r="N41" i="29" s="1"/>
  <c r="V41" i="29" a="1"/>
  <c r="V41" i="29" s="1"/>
  <c r="Z43" i="28" a="1"/>
  <c r="Z43" i="28" s="1"/>
  <c r="AD46" i="29" a="1"/>
  <c r="AD46" i="29" s="1"/>
  <c r="AH42" i="28" a="1"/>
  <c r="AH42" i="28" s="1"/>
  <c r="N43" i="28" a="1"/>
  <c r="N43" i="28" s="1"/>
  <c r="AL46" i="29" a="1"/>
  <c r="AL46" i="29" s="1"/>
  <c r="AP45" i="28" a="1"/>
  <c r="AP45" i="28" s="1"/>
  <c r="AT44" i="28" a="1"/>
  <c r="AT44" i="28" s="1"/>
  <c r="AT94" i="28" a="1"/>
  <c r="AT94" i="28" s="1"/>
  <c r="AT91" i="29" a="1"/>
  <c r="AT91" i="29" s="1"/>
  <c r="AD92" i="29" a="1"/>
  <c r="AD92" i="29" s="1"/>
  <c r="AD93" i="28" a="1"/>
  <c r="AD93" i="28" s="1"/>
  <c r="Z94" i="29" a="1"/>
  <c r="Z94" i="29" s="1"/>
  <c r="R90" i="28" a="1"/>
  <c r="R90" i="28" s="1"/>
  <c r="N91" i="28" a="1"/>
  <c r="N91" i="28" s="1"/>
  <c r="N46" i="29" a="1"/>
  <c r="N46" i="29" s="1"/>
  <c r="B92" i="28" a="1"/>
  <c r="B92" i="28" s="1"/>
  <c r="B42" i="29" a="1"/>
  <c r="B42" i="29" s="1"/>
  <c r="B41" i="28" a="1"/>
  <c r="B41" i="28" s="1"/>
  <c r="N89" i="29" a="1"/>
  <c r="N89" i="29" s="1"/>
  <c r="R44" i="29" a="1"/>
  <c r="R44" i="29" s="1"/>
  <c r="Z46" i="28" a="1"/>
  <c r="Z46" i="28" s="1"/>
  <c r="AD42" i="29" a="1"/>
  <c r="AD42" i="29" s="1"/>
  <c r="AH46" i="28" a="1"/>
  <c r="AH46" i="28" s="1"/>
  <c r="N45" i="28" a="1"/>
  <c r="N45" i="28" s="1"/>
  <c r="AL43" i="29" a="1"/>
  <c r="AL43" i="29" s="1"/>
  <c r="AP42" i="28" a="1"/>
  <c r="AP42" i="28" s="1"/>
  <c r="AT45" i="29" a="1"/>
  <c r="AT45" i="29" s="1"/>
  <c r="AP94" i="28" a="1"/>
  <c r="AP94" i="28" s="1"/>
  <c r="AP91" i="29" a="1"/>
  <c r="AP91" i="29" s="1"/>
  <c r="Z92" i="29" a="1"/>
  <c r="Z92" i="29" s="1"/>
  <c r="Z93" i="28" a="1"/>
  <c r="Z93" i="28" s="1"/>
  <c r="V94" i="29" a="1"/>
  <c r="V94" i="29" s="1"/>
  <c r="N90" i="28" a="1"/>
  <c r="N90" i="28" s="1"/>
  <c r="J91" i="28" a="1"/>
  <c r="J91" i="28" s="1"/>
  <c r="AP90" i="28" a="1"/>
  <c r="AP90" i="28" s="1"/>
  <c r="B89" i="28" a="1"/>
  <c r="B89" i="28" s="1"/>
  <c r="B44" i="29" a="1"/>
  <c r="B44" i="29" s="1"/>
  <c r="B46" i="28" a="1"/>
  <c r="B46" i="28" s="1"/>
  <c r="N45" i="29" a="1"/>
  <c r="N45" i="29" s="1"/>
  <c r="R46" i="29" a="1"/>
  <c r="R46" i="29" s="1"/>
  <c r="Z89" i="28" a="1"/>
  <c r="Z89" i="28" s="1"/>
  <c r="AD89" i="29" a="1"/>
  <c r="AD89" i="29" s="1"/>
  <c r="AH89" i="29" a="1"/>
  <c r="AH89" i="29" s="1"/>
  <c r="N44" i="28" a="1"/>
  <c r="N44" i="28" s="1"/>
  <c r="AL41" i="29" a="1"/>
  <c r="AL41" i="29" s="1"/>
  <c r="AP46" i="28" a="1"/>
  <c r="AP46" i="28" s="1"/>
  <c r="AT46" i="29" a="1"/>
  <c r="AT46" i="29" s="1"/>
  <c r="AL94" i="28" a="1"/>
  <c r="AL94" i="28" s="1"/>
  <c r="AL91" i="29" a="1"/>
  <c r="AL91" i="29" s="1"/>
  <c r="V92" i="29" a="1"/>
  <c r="V92" i="29" s="1"/>
  <c r="V93" i="28" a="1"/>
  <c r="V93" i="28" s="1"/>
  <c r="R94" i="29" a="1"/>
  <c r="R94" i="29" s="1"/>
  <c r="J90" i="28" a="1"/>
  <c r="J90" i="28" s="1"/>
  <c r="F91" i="28" a="1"/>
  <c r="F91" i="28" s="1"/>
  <c r="AL45" i="29" a="1"/>
  <c r="AL45" i="29" s="1"/>
  <c r="B46" i="29" a="1"/>
  <c r="B46" i="29" s="1"/>
  <c r="B43" i="28" a="1"/>
  <c r="B43" i="28" s="1"/>
  <c r="R41" i="28" a="1"/>
  <c r="R41" i="28" s="1"/>
  <c r="R42" i="29" a="1"/>
  <c r="R42" i="29" s="1"/>
  <c r="Z45" i="28" a="1"/>
  <c r="Z45" i="28" s="1"/>
  <c r="AD41" i="29" a="1"/>
  <c r="AD41" i="29" s="1"/>
  <c r="AH45" i="29" a="1"/>
  <c r="AH45" i="29" s="1"/>
  <c r="N42" i="28" a="1"/>
  <c r="N42" i="28" s="1"/>
  <c r="AL42" i="29" a="1"/>
  <c r="AL42" i="29" s="1"/>
  <c r="AP89" i="29" a="1"/>
  <c r="AP89" i="29" s="1"/>
  <c r="AT41" i="29" a="1"/>
  <c r="AT41" i="29" s="1"/>
  <c r="AH94" i="28" a="1"/>
  <c r="AH94" i="28" s="1"/>
  <c r="AH91" i="29" a="1"/>
  <c r="AH91" i="29" s="1"/>
  <c r="R92" i="29" a="1"/>
  <c r="R92" i="29" s="1"/>
  <c r="R93" i="28" a="1"/>
  <c r="R93" i="28" s="1"/>
  <c r="N94" i="29" a="1"/>
  <c r="N94" i="29" s="1"/>
  <c r="F90" i="28" a="1"/>
  <c r="F90" i="28" s="1"/>
  <c r="B91" i="28" a="1"/>
  <c r="B91" i="28" s="1"/>
  <c r="B94" i="28" a="1"/>
  <c r="B94" i="28" s="1"/>
  <c r="B41" i="29" a="1"/>
  <c r="B41" i="29" s="1"/>
  <c r="B45" i="28" a="1"/>
  <c r="B45" i="28" s="1"/>
  <c r="R44" i="28" a="1"/>
  <c r="R44" i="28" s="1"/>
  <c r="R45" i="29" a="1"/>
  <c r="R45" i="29" s="1"/>
  <c r="Z41" i="28" a="1"/>
  <c r="Z41" i="28" s="1"/>
  <c r="J42" i="29" a="1"/>
  <c r="J42" i="29" s="1"/>
  <c r="AH43" i="29" a="1"/>
  <c r="AH43" i="29" s="1"/>
  <c r="N46" i="28" a="1"/>
  <c r="N46" i="28" s="1"/>
  <c r="AL44" i="29" a="1"/>
  <c r="AL44" i="29" s="1"/>
  <c r="AP45" i="29" a="1"/>
  <c r="AP45" i="29" s="1"/>
  <c r="AT89" i="29" a="1"/>
  <c r="AT89" i="29" s="1"/>
  <c r="AL90" i="29" a="1"/>
  <c r="AL90" i="29" s="1"/>
  <c r="AD91" i="29" a="1"/>
  <c r="AD91" i="29" s="1"/>
  <c r="N92" i="29" a="1"/>
  <c r="N92" i="29" s="1"/>
  <c r="N93" i="29" a="1"/>
  <c r="N93" i="29" s="1"/>
  <c r="J94" i="29" a="1"/>
  <c r="J94" i="29" s="1"/>
  <c r="B90" i="28" a="1"/>
  <c r="B90" i="28" s="1"/>
  <c r="AT92" i="28" a="1"/>
  <c r="AT92" i="28" s="1"/>
  <c r="AL92" i="28" a="1"/>
  <c r="AL92" i="28" s="1"/>
  <c r="AD43" i="29" a="1"/>
  <c r="AD43" i="29" s="1"/>
  <c r="V90" i="28" a="1"/>
  <c r="V90" i="28" s="1"/>
  <c r="B45" i="29" a="1"/>
  <c r="B45" i="29" s="1"/>
  <c r="F46" i="29" a="1"/>
  <c r="F46" i="29" s="1"/>
  <c r="R42" i="28" a="1"/>
  <c r="R42" i="28" s="1"/>
  <c r="R43" i="29" a="1"/>
  <c r="R43" i="29" s="1"/>
  <c r="Z42" i="28" a="1"/>
  <c r="Z42" i="28" s="1"/>
  <c r="J43" i="29" a="1"/>
  <c r="J43" i="29" s="1"/>
  <c r="AH41" i="29" a="1"/>
  <c r="AH41" i="29" s="1"/>
  <c r="N41" i="28" a="1"/>
  <c r="N41" i="28" s="1"/>
  <c r="AD45" i="28" a="1"/>
  <c r="AD45" i="28" s="1"/>
  <c r="AP43" i="29" a="1"/>
  <c r="AP43" i="29" s="1"/>
  <c r="AT44" i="29" a="1"/>
  <c r="AT44" i="29" s="1"/>
  <c r="AH90" i="29" a="1"/>
  <c r="AH90" i="29" s="1"/>
  <c r="Z91" i="29" a="1"/>
  <c r="Z91" i="29" s="1"/>
  <c r="J92" i="29" a="1"/>
  <c r="J92" i="29" s="1"/>
  <c r="J93" i="29" a="1"/>
  <c r="J93" i="29" s="1"/>
  <c r="F94" i="29" a="1"/>
  <c r="F94" i="29" s="1"/>
  <c r="AT90" i="28" a="1"/>
  <c r="AT90" i="28" s="1"/>
  <c r="AP92" i="28" a="1"/>
  <c r="AP92" i="28" s="1"/>
  <c r="B94" i="29" a="1"/>
  <c r="B94" i="29" s="1"/>
  <c r="AH41" i="28" a="1"/>
  <c r="AH41" i="28" s="1"/>
  <c r="R91" i="28" a="1"/>
  <c r="R91" i="28" s="1"/>
  <c r="B89" i="29" a="1"/>
  <c r="B89" i="29" s="1"/>
  <c r="F89" i="29" a="1"/>
  <c r="F89" i="29" s="1"/>
  <c r="R46" i="28" a="1"/>
  <c r="R46" i="28" s="1"/>
  <c r="R89" i="29" a="1"/>
  <c r="R89" i="29" s="1"/>
  <c r="Z44" i="29" a="1"/>
  <c r="Z44" i="29" s="1"/>
  <c r="J44" i="29" a="1"/>
  <c r="J44" i="29" s="1"/>
  <c r="AH46" i="29" a="1"/>
  <c r="AH46" i="29" s="1"/>
  <c r="N89" i="28" a="1"/>
  <c r="N89" i="28" s="1"/>
  <c r="AD89" i="28" a="1"/>
  <c r="AD89" i="28" s="1"/>
  <c r="AP41" i="29" a="1"/>
  <c r="AP41" i="29" s="1"/>
  <c r="AT43" i="29" a="1"/>
  <c r="AT43" i="29" s="1"/>
  <c r="AD90" i="29" a="1"/>
  <c r="AD90" i="29" s="1"/>
  <c r="V91" i="29" a="1"/>
  <c r="V91" i="29" s="1"/>
  <c r="F92" i="29" a="1"/>
  <c r="F92" i="29" s="1"/>
  <c r="F93" i="29" a="1"/>
  <c r="F93" i="29" s="1"/>
  <c r="J42" i="28" a="1"/>
  <c r="J42" i="28" s="1"/>
  <c r="F42" i="29" a="1"/>
  <c r="F42" i="29" s="1"/>
  <c r="R45" i="28" a="1"/>
  <c r="R45" i="28" s="1"/>
  <c r="R41" i="29" a="1"/>
  <c r="R41" i="29" s="1"/>
  <c r="Z41" i="29" a="1"/>
  <c r="Z41" i="29" s="1"/>
  <c r="J41" i="29" a="1"/>
  <c r="J41" i="29" s="1"/>
  <c r="AH42" i="29" a="1"/>
  <c r="AH42" i="29" s="1"/>
  <c r="AL45" i="28" a="1"/>
  <c r="AL45" i="28" s="1"/>
  <c r="AD46" i="28" a="1"/>
  <c r="AD46" i="28" s="1"/>
  <c r="AP42" i="29" a="1"/>
  <c r="AP42" i="29" s="1"/>
  <c r="AT42" i="29" a="1"/>
  <c r="AT42" i="29" s="1"/>
  <c r="Z90" i="29" a="1"/>
  <c r="Z90" i="29" s="1"/>
  <c r="R91" i="29" a="1"/>
  <c r="R91" i="29" s="1"/>
  <c r="B92" i="29" a="1"/>
  <c r="B92" i="29" s="1"/>
  <c r="B93" i="29" a="1"/>
  <c r="B93" i="29" s="1"/>
  <c r="AT94" i="29" a="1"/>
  <c r="AT94" i="29" s="1"/>
  <c r="AL90" i="28" a="1"/>
  <c r="AL90" i="28" s="1"/>
  <c r="AH92" i="28" a="1"/>
  <c r="AH92" i="28" s="1"/>
  <c r="AT43" i="28" a="1"/>
  <c r="AT43" i="28" s="1"/>
  <c r="J43" i="28" a="1"/>
  <c r="J43" i="28" s="1"/>
  <c r="F44" i="29" a="1"/>
  <c r="F44" i="29" s="1"/>
  <c r="R43" i="28" a="1"/>
  <c r="R43" i="28" s="1"/>
  <c r="V43" i="28" a="1"/>
  <c r="V43" i="28" s="1"/>
  <c r="Z42" i="29" a="1"/>
  <c r="Z42" i="29" s="1"/>
  <c r="J46" i="29" a="1"/>
  <c r="J46" i="29" s="1"/>
  <c r="AH44" i="29" a="1"/>
  <c r="AH44" i="29" s="1"/>
  <c r="AL46" i="28" a="1"/>
  <c r="AL46" i="28" s="1"/>
  <c r="AD43" i="28" a="1"/>
  <c r="AD43" i="28" s="1"/>
  <c r="AP44" i="29" a="1"/>
  <c r="AP44" i="29" s="1"/>
  <c r="AD94" i="28" a="1"/>
  <c r="AD94" i="28" s="1"/>
  <c r="V90" i="29" a="1"/>
  <c r="V90" i="29" s="1"/>
  <c r="N91" i="29" a="1"/>
  <c r="N91" i="29" s="1"/>
  <c r="N93" i="28" a="1"/>
  <c r="N93" i="28" s="1"/>
  <c r="AT93" i="29" a="1"/>
  <c r="AT93" i="29" s="1"/>
  <c r="AP94" i="29" a="1"/>
  <c r="AP94" i="29" s="1"/>
  <c r="AT91" i="28" a="1"/>
  <c r="AT91" i="28" s="1"/>
  <c r="AD92" i="28" a="1"/>
  <c r="AD92" i="28" s="1"/>
  <c r="AP89" i="28" a="1"/>
  <c r="AP89" i="28" s="1"/>
  <c r="J44" i="28" a="1"/>
  <c r="J44" i="28" s="1"/>
  <c r="F41" i="29" a="1"/>
  <c r="F41" i="29" s="1"/>
  <c r="R89" i="28" a="1"/>
  <c r="R89" i="28" s="1"/>
  <c r="V44" i="28" a="1"/>
  <c r="V44" i="28" s="1"/>
  <c r="Z46" i="29" a="1"/>
  <c r="Z46" i="29" s="1"/>
  <c r="J45" i="29" a="1"/>
  <c r="J45" i="29" s="1"/>
  <c r="F43" i="28" a="1"/>
  <c r="F43" i="28" s="1"/>
  <c r="AL42" i="28" a="1"/>
  <c r="AL42" i="28" s="1"/>
  <c r="AD41" i="28" a="1"/>
  <c r="AD41" i="28" s="1"/>
  <c r="AP46" i="29" a="1"/>
  <c r="AP46" i="29" s="1"/>
  <c r="Z94" i="28" a="1"/>
  <c r="Z94" i="28" s="1"/>
  <c r="R90" i="29" a="1"/>
  <c r="R90" i="29" s="1"/>
  <c r="J91" i="29" a="1"/>
  <c r="J91" i="29" s="1"/>
  <c r="J93" i="28" a="1"/>
  <c r="J93" i="28" s="1"/>
  <c r="AP93" i="29" a="1"/>
  <c r="AP93" i="29" s="1"/>
  <c r="AL94" i="29" a="1"/>
  <c r="AL94" i="29" s="1"/>
  <c r="AP91" i="28" a="1"/>
  <c r="AP91" i="28" s="1"/>
  <c r="Z92" i="28" a="1"/>
  <c r="Z92" i="28" s="1"/>
  <c r="Z44" i="28" a="1"/>
  <c r="Z44" i="28" s="1"/>
  <c r="R93" i="29" a="1"/>
  <c r="R93" i="29" s="1"/>
  <c r="J46" i="28" a="1"/>
  <c r="J46" i="28" s="1"/>
  <c r="F43" i="29" a="1"/>
  <c r="F43" i="29" s="1"/>
  <c r="V44" i="29" a="1"/>
  <c r="V44" i="29" s="1"/>
  <c r="V45" i="28" a="1"/>
  <c r="V45" i="28" s="1"/>
  <c r="Z89" i="29" a="1"/>
  <c r="Z89" i="29" s="1"/>
  <c r="J89" i="29" a="1"/>
  <c r="J89" i="29" s="1"/>
  <c r="F46" i="28" a="1"/>
  <c r="F46" i="28" s="1"/>
  <c r="AL43" i="28" a="1"/>
  <c r="AL43" i="28" s="1"/>
  <c r="AD42" i="28" a="1"/>
  <c r="AD42" i="28" s="1"/>
  <c r="AT45" i="28" a="1"/>
  <c r="AT45" i="28" s="1"/>
  <c r="V94" i="28" a="1"/>
  <c r="V94" i="28" s="1"/>
  <c r="N90" i="29" a="1"/>
  <c r="N90" i="29" s="1"/>
  <c r="F91" i="29" a="1"/>
  <c r="F91" i="29" s="1"/>
  <c r="F93" i="28" a="1"/>
  <c r="F93" i="28" s="1"/>
  <c r="AL93" i="29" a="1"/>
  <c r="AL93" i="29" s="1"/>
  <c r="AH94" i="29" a="1"/>
  <c r="AH94" i="29" s="1"/>
  <c r="AL91" i="28" a="1"/>
  <c r="AL91" i="28" s="1"/>
  <c r="V92" i="28" a="1"/>
  <c r="V92" i="28" s="1"/>
  <c r="V43" i="29" a="1"/>
  <c r="V43" i="29" s="1"/>
  <c r="J45" i="28" a="1"/>
  <c r="J45" i="28" s="1"/>
  <c r="F45" i="29" a="1"/>
  <c r="F45" i="29" s="1"/>
  <c r="V45" i="29" a="1"/>
  <c r="V45" i="29" s="1"/>
  <c r="V46" i="28" a="1"/>
  <c r="V46" i="28" s="1"/>
  <c r="Z45" i="29" a="1"/>
  <c r="Z45" i="29" s="1"/>
  <c r="AH44" i="28" a="1"/>
  <c r="AH44" i="28" s="1"/>
  <c r="F44" i="28" a="1"/>
  <c r="F44" i="28" s="1"/>
  <c r="AL41" i="28" a="1"/>
  <c r="AL41" i="28" s="1"/>
  <c r="AD44" i="28" a="1"/>
  <c r="AD44" i="28" s="1"/>
  <c r="AT46" i="28" a="1"/>
  <c r="AT46" i="28" s="1"/>
  <c r="R94" i="28" a="1"/>
  <c r="R94" i="28" s="1"/>
  <c r="J90" i="29" a="1"/>
  <c r="J90" i="29" s="1"/>
  <c r="B91" i="29" a="1"/>
  <c r="B91" i="29" s="1"/>
  <c r="B93" i="28" a="1"/>
  <c r="B93" i="28" s="1"/>
  <c r="AH93" i="29" a="1"/>
  <c r="AH93" i="29" s="1"/>
  <c r="AD94" i="29" a="1"/>
  <c r="AD94" i="29" s="1"/>
  <c r="AH91" i="28" a="1"/>
  <c r="AH91" i="28" s="1"/>
  <c r="R92" i="28" a="1"/>
  <c r="R92" i="28" s="1"/>
  <c r="AP90" i="29" a="1"/>
  <c r="AP90" i="29" s="1"/>
  <c r="J89" i="28" a="1"/>
  <c r="J89" i="28" s="1"/>
  <c r="N42" i="29" a="1"/>
  <c r="N42" i="29" s="1"/>
  <c r="V46" i="29" a="1"/>
  <c r="V46" i="29" s="1"/>
  <c r="V89" i="28" a="1"/>
  <c r="V89" i="28" s="1"/>
  <c r="Z43" i="29" a="1"/>
  <c r="Z43" i="29" s="1"/>
  <c r="AH89" i="28" a="1"/>
  <c r="AH89" i="28" s="1"/>
  <c r="F42" i="28" a="1"/>
  <c r="F42" i="28" s="1"/>
  <c r="AL89" i="28" a="1"/>
  <c r="AL89" i="28" s="1"/>
  <c r="AP41" i="28" a="1"/>
  <c r="AP41" i="28" s="1"/>
  <c r="AT41" i="28" a="1"/>
  <c r="AT41" i="28" s="1"/>
  <c r="N94" i="28" a="1"/>
  <c r="N94" i="28" s="1"/>
  <c r="F90" i="29" a="1"/>
  <c r="F90" i="29" s="1"/>
  <c r="AT92" i="29" a="1"/>
  <c r="AT92" i="29" s="1"/>
  <c r="AT93" i="28" a="1"/>
  <c r="AT93" i="28" s="1"/>
  <c r="AD93" i="29" a="1"/>
  <c r="AD93" i="29" s="1"/>
  <c r="AH90" i="28" a="1"/>
  <c r="AH90" i="28" s="1"/>
  <c r="AD91" i="28" a="1"/>
  <c r="AD91" i="28" s="1"/>
  <c r="N92" i="28" a="1"/>
  <c r="N92" i="28" s="1"/>
  <c r="F92" i="28" a="1"/>
  <c r="F92" i="28" s="1"/>
  <c r="AH93" i="28" a="1"/>
  <c r="AH93" i="28" s="1"/>
  <c r="J41" i="28" a="1"/>
  <c r="J41" i="28" s="1"/>
  <c r="N43" i="29" a="1"/>
  <c r="N43" i="29" s="1"/>
  <c r="V42" i="29" a="1"/>
  <c r="V42" i="29" s="1"/>
  <c r="V41" i="28" a="1"/>
  <c r="V41" i="28" s="1"/>
  <c r="AD44" i="29" a="1"/>
  <c r="AD44" i="29" s="1"/>
  <c r="AH45" i="28" a="1"/>
  <c r="AH45" i="28" s="1"/>
  <c r="F45" i="28" a="1"/>
  <c r="F45" i="28" s="1"/>
  <c r="AL44" i="28" a="1"/>
  <c r="AL44" i="28" s="1"/>
  <c r="AP44" i="28" a="1"/>
  <c r="AP44" i="28" s="1"/>
  <c r="AT42" i="28" a="1"/>
  <c r="AT42" i="28" s="1"/>
  <c r="J94" i="28" a="1"/>
  <c r="J94" i="28" s="1"/>
  <c r="B90" i="29" a="1"/>
  <c r="B90" i="29" s="1"/>
  <c r="AP92" i="29" a="1"/>
  <c r="AP92" i="29" s="1"/>
  <c r="AP93" i="28" a="1"/>
  <c r="AP93" i="28" s="1"/>
  <c r="Z93" i="29" a="1"/>
  <c r="Z93" i="29" s="1"/>
  <c r="AD90" i="28" a="1"/>
  <c r="AD90" i="28" s="1"/>
  <c r="Z91" i="28" a="1"/>
  <c r="Z91" i="28" s="1"/>
  <c r="J92" i="28" a="1"/>
  <c r="J92" i="28" s="1"/>
  <c r="V91" i="28" a="1"/>
  <c r="V91" i="28" s="1"/>
  <c r="AH92" i="29" a="1"/>
  <c r="AH92" i="29" s="1"/>
  <c r="B42" i="28" a="1"/>
  <c r="B42" i="28" s="1"/>
  <c r="N44" i="29" a="1"/>
  <c r="N44" i="29" s="1"/>
  <c r="V89" i="29" a="1"/>
  <c r="V89" i="29" s="1"/>
  <c r="V42" i="28" a="1"/>
  <c r="V42" i="28" s="1"/>
  <c r="AD45" i="29" a="1"/>
  <c r="AD45" i="29" s="1"/>
  <c r="AH43" i="28" a="1"/>
  <c r="AH43" i="28" s="1"/>
  <c r="F89" i="28" a="1"/>
  <c r="F89" i="28" s="1"/>
  <c r="AL89" i="29" a="1"/>
  <c r="AL89" i="29" s="1"/>
  <c r="AP43" i="28" a="1"/>
  <c r="AP43" i="28" s="1"/>
  <c r="AT89" i="28" a="1"/>
  <c r="AT89" i="28" s="1"/>
  <c r="F94" i="28" a="1"/>
  <c r="F94" i="28" s="1"/>
  <c r="AT90" i="29" a="1"/>
  <c r="AT90" i="29" s="1"/>
  <c r="AL92" i="29" a="1"/>
  <c r="AL92" i="29" s="1"/>
  <c r="AL93" i="28" a="1"/>
  <c r="AL93" i="28" s="1"/>
  <c r="V93" i="29" a="1"/>
  <c r="V93" i="29" s="1"/>
  <c r="Z90" i="28" a="1"/>
  <c r="Z90" i="28" s="1"/>
  <c r="F41" i="28" a="1"/>
  <c r="F41" i="28" s="1"/>
  <c r="V46" i="26" a="1"/>
  <c r="V46" i="26" s="1"/>
  <c r="N42" i="26" a="1"/>
  <c r="N42" i="26" s="1"/>
  <c r="J43" i="27" a="1"/>
  <c r="J43" i="27" s="1"/>
  <c r="AL45" i="26" a="1"/>
  <c r="AL45" i="26" s="1"/>
  <c r="AP44" i="26" a="1"/>
  <c r="AP44" i="26" s="1"/>
  <c r="AT43" i="26" a="1"/>
  <c r="AT43" i="26" s="1"/>
  <c r="AP46" i="27" a="1"/>
  <c r="AP46" i="27" s="1"/>
  <c r="AH42" i="26" a="1"/>
  <c r="AH42" i="26" s="1"/>
  <c r="J45" i="26" a="1"/>
  <c r="J45" i="26" s="1"/>
  <c r="AL94" i="26" a="1"/>
  <c r="AL94" i="26" s="1"/>
  <c r="F90" i="27" a="1"/>
  <c r="F90" i="27" s="1"/>
  <c r="J92" i="27" a="1"/>
  <c r="J92" i="27" s="1"/>
  <c r="AL93" i="27" a="1"/>
  <c r="AL93" i="27" s="1"/>
  <c r="R93" i="26" a="1"/>
  <c r="R93" i="26" s="1"/>
  <c r="AL94" i="27" a="1"/>
  <c r="AL94" i="27" s="1"/>
  <c r="AH91" i="26" a="1"/>
  <c r="AH91" i="26" s="1"/>
  <c r="N92" i="26" a="1"/>
  <c r="N92" i="26" s="1"/>
  <c r="J44" i="27" a="1"/>
  <c r="J44" i="27" s="1"/>
  <c r="R92" i="26" a="1"/>
  <c r="R92" i="26" s="1"/>
  <c r="V44" i="26" a="1"/>
  <c r="V44" i="26" s="1"/>
  <c r="N41" i="26" a="1"/>
  <c r="N41" i="26" s="1"/>
  <c r="J41" i="27" a="1"/>
  <c r="J41" i="27" s="1"/>
  <c r="AD45" i="27" a="1"/>
  <c r="AD45" i="27" s="1"/>
  <c r="AP41" i="26" a="1"/>
  <c r="AP41" i="26" s="1"/>
  <c r="AT42" i="26" a="1"/>
  <c r="AT42" i="26" s="1"/>
  <c r="AP41" i="27" a="1"/>
  <c r="AP41" i="27" s="1"/>
  <c r="AH44" i="26" a="1"/>
  <c r="AH44" i="26" s="1"/>
  <c r="J89" i="26" a="1"/>
  <c r="J89" i="26" s="1"/>
  <c r="AH94" i="26" a="1"/>
  <c r="AH94" i="26" s="1"/>
  <c r="AL90" i="27" a="1"/>
  <c r="AL90" i="27" s="1"/>
  <c r="AT92" i="27" a="1"/>
  <c r="AT92" i="27" s="1"/>
  <c r="AH93" i="27" a="1"/>
  <c r="AH93" i="27" s="1"/>
  <c r="N93" i="26" a="1"/>
  <c r="N93" i="26" s="1"/>
  <c r="AH94" i="27" a="1"/>
  <c r="AH94" i="27" s="1"/>
  <c r="AD91" i="26" a="1"/>
  <c r="AD91" i="26" s="1"/>
  <c r="J92" i="26" a="1"/>
  <c r="J92" i="26" s="1"/>
  <c r="N46" i="26" a="1"/>
  <c r="N46" i="26" s="1"/>
  <c r="V89" i="26" a="1"/>
  <c r="V89" i="26" s="1"/>
  <c r="N89" i="26" a="1"/>
  <c r="N89" i="26" s="1"/>
  <c r="J45" i="27" a="1"/>
  <c r="J45" i="27" s="1"/>
  <c r="AD89" i="27" a="1"/>
  <c r="AD89" i="27" s="1"/>
  <c r="AP45" i="26" a="1"/>
  <c r="AP45" i="26" s="1"/>
  <c r="AT44" i="26" a="1"/>
  <c r="AT44" i="26" s="1"/>
  <c r="R46" i="26" a="1"/>
  <c r="R46" i="26" s="1"/>
  <c r="AH43" i="26" a="1"/>
  <c r="AH43" i="26" s="1"/>
  <c r="J43" i="26" a="1"/>
  <c r="J43" i="26" s="1"/>
  <c r="AD94" i="26" a="1"/>
  <c r="AD94" i="26" s="1"/>
  <c r="AH90" i="27" a="1"/>
  <c r="AH90" i="27" s="1"/>
  <c r="F92" i="27" a="1"/>
  <c r="F92" i="27" s="1"/>
  <c r="AD93" i="27" a="1"/>
  <c r="AD93" i="27" s="1"/>
  <c r="J93" i="26" a="1"/>
  <c r="J93" i="26" s="1"/>
  <c r="AD94" i="27" a="1"/>
  <c r="AD94" i="27" s="1"/>
  <c r="Z91" i="26" a="1"/>
  <c r="Z91" i="26" s="1"/>
  <c r="F92" i="26" a="1"/>
  <c r="F92" i="26" s="1"/>
  <c r="AT46" i="26" a="1"/>
  <c r="AT46" i="26" s="1"/>
  <c r="V42" i="26" a="1"/>
  <c r="V42" i="26" s="1"/>
  <c r="N43" i="26" a="1"/>
  <c r="N43" i="26" s="1"/>
  <c r="N41" i="27" a="1"/>
  <c r="N41" i="27" s="1"/>
  <c r="AD43" i="27" a="1"/>
  <c r="AD43" i="27" s="1"/>
  <c r="AP46" i="26" a="1"/>
  <c r="AP46" i="26" s="1"/>
  <c r="AT41" i="26" a="1"/>
  <c r="AT41" i="26" s="1"/>
  <c r="R89" i="26" a="1"/>
  <c r="R89" i="26" s="1"/>
  <c r="AH89" i="26" a="1"/>
  <c r="AH89" i="26" s="1"/>
  <c r="J42" i="26" a="1"/>
  <c r="J42" i="26" s="1"/>
  <c r="Z94" i="26" a="1"/>
  <c r="Z94" i="26" s="1"/>
  <c r="AP92" i="27" a="1"/>
  <c r="AP92" i="27" s="1"/>
  <c r="F93" i="26" a="1"/>
  <c r="F93" i="26" s="1"/>
  <c r="V91" i="26" a="1"/>
  <c r="V91" i="26" s="1"/>
  <c r="B92" i="26" a="1"/>
  <c r="B92" i="26" s="1"/>
  <c r="R91" i="26" a="1"/>
  <c r="R91" i="26" s="1"/>
  <c r="Z91" i="27" a="1"/>
  <c r="Z91" i="27" s="1"/>
  <c r="J41" i="26" a="1"/>
  <c r="J41" i="26" s="1"/>
  <c r="V41" i="26" a="1"/>
  <c r="V41" i="26" s="1"/>
  <c r="N44" i="26" a="1"/>
  <c r="N44" i="26" s="1"/>
  <c r="N89" i="27" a="1"/>
  <c r="N89" i="27" s="1"/>
  <c r="AD41" i="27" a="1"/>
  <c r="AD41" i="27" s="1"/>
  <c r="AP43" i="26" a="1"/>
  <c r="AP43" i="26" s="1"/>
  <c r="AL89" i="27" a="1"/>
  <c r="AL89" i="27" s="1"/>
  <c r="R43" i="26" a="1"/>
  <c r="R43" i="26" s="1"/>
  <c r="AH41" i="26" a="1"/>
  <c r="AH41" i="26" s="1"/>
  <c r="J44" i="26" a="1"/>
  <c r="J44" i="26" s="1"/>
  <c r="V94" i="26" a="1"/>
  <c r="V94" i="26" s="1"/>
  <c r="J90" i="26" a="1"/>
  <c r="J90" i="26" s="1"/>
  <c r="AP45" i="27" a="1"/>
  <c r="AP45" i="27" s="1"/>
  <c r="B93" i="27" a="1"/>
  <c r="B93" i="27" s="1"/>
  <c r="V43" i="26" a="1"/>
  <c r="V43" i="26" s="1"/>
  <c r="AD89" i="26" a="1"/>
  <c r="AD89" i="26" s="1"/>
  <c r="N42" i="27" a="1"/>
  <c r="N42" i="27" s="1"/>
  <c r="AD44" i="27" a="1"/>
  <c r="AD44" i="27" s="1"/>
  <c r="AP42" i="26" a="1"/>
  <c r="AP42" i="26" s="1"/>
  <c r="AL41" i="27" a="1"/>
  <c r="AL41" i="27" s="1"/>
  <c r="R42" i="26" a="1"/>
  <c r="R42" i="26" s="1"/>
  <c r="AH45" i="26" a="1"/>
  <c r="AH45" i="26" s="1"/>
  <c r="F42" i="26" a="1"/>
  <c r="F42" i="26" s="1"/>
  <c r="R94" i="26" a="1"/>
  <c r="R94" i="26" s="1"/>
  <c r="N91" i="27" a="1"/>
  <c r="N91" i="27" s="1"/>
  <c r="AL92" i="27" a="1"/>
  <c r="AL92" i="27" s="1"/>
  <c r="AT90" i="26" a="1"/>
  <c r="AT90" i="26" s="1"/>
  <c r="N91" i="26" a="1"/>
  <c r="N91" i="26" s="1"/>
  <c r="AT46" i="27" a="1"/>
  <c r="AT46" i="27" s="1"/>
  <c r="V93" i="26" a="1"/>
  <c r="V93" i="26" s="1"/>
  <c r="V45" i="26" a="1"/>
  <c r="V45" i="26" s="1"/>
  <c r="AD43" i="26" a="1"/>
  <c r="AD43" i="26" s="1"/>
  <c r="N43" i="27" a="1"/>
  <c r="N43" i="27" s="1"/>
  <c r="AD46" i="27" a="1"/>
  <c r="AD46" i="27" s="1"/>
  <c r="AH43" i="27" a="1"/>
  <c r="AH43" i="27" s="1"/>
  <c r="AL44" i="27" a="1"/>
  <c r="AL44" i="27" s="1"/>
  <c r="R44" i="26" a="1"/>
  <c r="R44" i="26" s="1"/>
  <c r="AH46" i="26" a="1"/>
  <c r="AH46" i="26" s="1"/>
  <c r="F41" i="26" a="1"/>
  <c r="F41" i="26" s="1"/>
  <c r="N94" i="26" a="1"/>
  <c r="N94" i="26" s="1"/>
  <c r="J91" i="27" a="1"/>
  <c r="J91" i="27" s="1"/>
  <c r="AH92" i="27" a="1"/>
  <c r="AH92" i="27" s="1"/>
  <c r="N93" i="27" a="1"/>
  <c r="N93" i="27" s="1"/>
  <c r="F90" i="26" a="1"/>
  <c r="F90" i="26" s="1"/>
  <c r="N94" i="27" a="1"/>
  <c r="N94" i="27" s="1"/>
  <c r="J91" i="26" a="1"/>
  <c r="J91" i="26" s="1"/>
  <c r="J90" i="27" a="1"/>
  <c r="J90" i="27" s="1"/>
  <c r="N90" i="26" a="1"/>
  <c r="N90" i="26" s="1"/>
  <c r="F43" i="27" a="1"/>
  <c r="F43" i="27" s="1"/>
  <c r="AD45" i="26" a="1"/>
  <c r="AD45" i="26" s="1"/>
  <c r="N44" i="27" a="1"/>
  <c r="N44" i="27" s="1"/>
  <c r="AD42" i="27" a="1"/>
  <c r="AD42" i="27" s="1"/>
  <c r="AH41" i="27" a="1"/>
  <c r="AH41" i="27" s="1"/>
  <c r="AL45" i="27" a="1"/>
  <c r="AL45" i="27" s="1"/>
  <c r="R45" i="26" a="1"/>
  <c r="R45" i="26" s="1"/>
  <c r="B46" i="26" a="1"/>
  <c r="B46" i="26" s="1"/>
  <c r="F89" i="26" a="1"/>
  <c r="F89" i="26" s="1"/>
  <c r="J94" i="26" a="1"/>
  <c r="J94" i="26" s="1"/>
  <c r="F91" i="27" a="1"/>
  <c r="F91" i="27" s="1"/>
  <c r="AD92" i="27" a="1"/>
  <c r="AD92" i="27" s="1"/>
  <c r="J93" i="27" a="1"/>
  <c r="J93" i="27" s="1"/>
  <c r="B90" i="26" a="1"/>
  <c r="B90" i="26" s="1"/>
  <c r="J94" i="27" a="1"/>
  <c r="J94" i="27" s="1"/>
  <c r="F91" i="26" a="1"/>
  <c r="F91" i="26" s="1"/>
  <c r="B94" i="26" a="1"/>
  <c r="B94" i="26" s="1"/>
  <c r="AL89" i="26" a="1"/>
  <c r="AL89" i="26" s="1"/>
  <c r="F46" i="27" a="1"/>
  <c r="F46" i="27" s="1"/>
  <c r="AD44" i="26" a="1"/>
  <c r="AD44" i="26" s="1"/>
  <c r="N45" i="27" a="1"/>
  <c r="N45" i="27" s="1"/>
  <c r="Z89" i="26" a="1"/>
  <c r="Z89" i="26" s="1"/>
  <c r="AH44" i="27" a="1"/>
  <c r="AH44" i="27" s="1"/>
  <c r="AL46" i="27" a="1"/>
  <c r="AL46" i="27" s="1"/>
  <c r="R41" i="26" a="1"/>
  <c r="R41" i="26" s="1"/>
  <c r="B41" i="26" a="1"/>
  <c r="B41" i="26" s="1"/>
  <c r="F44" i="26" a="1"/>
  <c r="F44" i="26" s="1"/>
  <c r="AD90" i="27" a="1"/>
  <c r="AD90" i="27" s="1"/>
  <c r="AT91" i="27" a="1"/>
  <c r="AT91" i="27" s="1"/>
  <c r="B93" i="26" a="1"/>
  <c r="B93" i="26" s="1"/>
  <c r="AP90" i="26" a="1"/>
  <c r="AP90" i="26" s="1"/>
  <c r="F94" i="27" a="1"/>
  <c r="F94" i="27" s="1"/>
  <c r="AT92" i="26" a="1"/>
  <c r="AT92" i="26" s="1"/>
  <c r="AP93" i="27" a="1"/>
  <c r="AP93" i="27" s="1"/>
  <c r="V91" i="27" a="1"/>
  <c r="V91" i="27" s="1"/>
  <c r="F89" i="27" a="1"/>
  <c r="F89" i="27" s="1"/>
  <c r="AD41" i="26" a="1"/>
  <c r="AD41" i="26" s="1"/>
  <c r="N46" i="27" a="1"/>
  <c r="N46" i="27" s="1"/>
  <c r="Z43" i="26" a="1"/>
  <c r="Z43" i="26" s="1"/>
  <c r="AH89" i="27" a="1"/>
  <c r="AH89" i="27" s="1"/>
  <c r="AL42" i="27" a="1"/>
  <c r="AL42" i="27" s="1"/>
  <c r="AT43" i="27" a="1"/>
  <c r="AT43" i="27" s="1"/>
  <c r="B44" i="26" a="1"/>
  <c r="B44" i="26" s="1"/>
  <c r="F46" i="26" a="1"/>
  <c r="F46" i="26" s="1"/>
  <c r="AT93" i="26" a="1"/>
  <c r="AT93" i="26" s="1"/>
  <c r="AL90" i="26" a="1"/>
  <c r="AL90" i="26" s="1"/>
  <c r="AT94" i="27" a="1"/>
  <c r="AT94" i="27" s="1"/>
  <c r="AP92" i="26" a="1"/>
  <c r="AP92" i="26" s="1"/>
  <c r="B91" i="26" a="1"/>
  <c r="B91" i="26" s="1"/>
  <c r="AP91" i="26" a="1"/>
  <c r="AP91" i="26" s="1"/>
  <c r="AP89" i="27" a="1"/>
  <c r="AP89" i="27" s="1"/>
  <c r="F42" i="27" a="1"/>
  <c r="F42" i="27" s="1"/>
  <c r="AD46" i="26" a="1"/>
  <c r="AD46" i="26" s="1"/>
  <c r="AL42" i="26" a="1"/>
  <c r="AL42" i="26" s="1"/>
  <c r="Z42" i="26" a="1"/>
  <c r="Z42" i="26" s="1"/>
  <c r="AH45" i="27" a="1"/>
  <c r="AH45" i="27" s="1"/>
  <c r="AL43" i="27" a="1"/>
  <c r="AL43" i="27" s="1"/>
  <c r="AT44" i="27" a="1"/>
  <c r="AT44" i="27" s="1"/>
  <c r="B89" i="26" a="1"/>
  <c r="B89" i="26" s="1"/>
  <c r="F43" i="26" a="1"/>
  <c r="F43" i="26" s="1"/>
  <c r="AP91" i="27" a="1"/>
  <c r="AP91" i="27" s="1"/>
  <c r="AP93" i="26" a="1"/>
  <c r="AP93" i="26" s="1"/>
  <c r="AH90" i="26" a="1"/>
  <c r="AH90" i="26" s="1"/>
  <c r="AL92" i="26" a="1"/>
  <c r="AL92" i="26" s="1"/>
  <c r="J46" i="26" a="1"/>
  <c r="J46" i="26" s="1"/>
  <c r="AL91" i="26" a="1"/>
  <c r="AL91" i="26" s="1"/>
  <c r="F44" i="27" a="1"/>
  <c r="F44" i="27" s="1"/>
  <c r="AD42" i="26" a="1"/>
  <c r="AD42" i="26" s="1"/>
  <c r="AL41" i="26" a="1"/>
  <c r="AL41" i="26" s="1"/>
  <c r="Z44" i="26" a="1"/>
  <c r="Z44" i="26" s="1"/>
  <c r="AH46" i="27" a="1"/>
  <c r="AH46" i="27" s="1"/>
  <c r="AP44" i="27" a="1"/>
  <c r="AP44" i="27" s="1"/>
  <c r="AT41" i="27" a="1"/>
  <c r="AT41" i="27" s="1"/>
  <c r="B43" i="26" a="1"/>
  <c r="B43" i="26" s="1"/>
  <c r="F45" i="26" a="1"/>
  <c r="F45" i="26" s="1"/>
  <c r="AL91" i="27" a="1"/>
  <c r="AL91" i="27" s="1"/>
  <c r="N92" i="27" a="1"/>
  <c r="N92" i="27" s="1"/>
  <c r="AL93" i="26" a="1"/>
  <c r="AL93" i="26" s="1"/>
  <c r="AD90" i="26" a="1"/>
  <c r="AD90" i="26" s="1"/>
  <c r="AP94" i="27" a="1"/>
  <c r="AP94" i="27" s="1"/>
  <c r="AH92" i="26" a="1"/>
  <c r="AH92" i="26" s="1"/>
  <c r="AD92" i="26" a="1"/>
  <c r="AD92" i="26" s="1"/>
  <c r="V92" i="26" a="1"/>
  <c r="V92" i="26" s="1"/>
  <c r="AP89" i="26" a="1"/>
  <c r="AP89" i="26" s="1"/>
  <c r="F41" i="27" a="1"/>
  <c r="F41" i="27" s="1"/>
  <c r="J89" i="27" a="1"/>
  <c r="J89" i="27" s="1"/>
  <c r="AL43" i="26" a="1"/>
  <c r="AL43" i="26" s="1"/>
  <c r="Z45" i="26" a="1"/>
  <c r="Z45" i="26" s="1"/>
  <c r="AH42" i="27" a="1"/>
  <c r="AH42" i="27" s="1"/>
  <c r="AP43" i="27" a="1"/>
  <c r="AP43" i="27" s="1"/>
  <c r="AT89" i="27" a="1"/>
  <c r="AT89" i="27" s="1"/>
  <c r="B42" i="26" a="1"/>
  <c r="B42" i="26" s="1"/>
  <c r="AT94" i="26" a="1"/>
  <c r="AT94" i="26" s="1"/>
  <c r="AT90" i="27" a="1"/>
  <c r="AT90" i="27" s="1"/>
  <c r="AH91" i="27" a="1"/>
  <c r="AH91" i="27" s="1"/>
  <c r="AT93" i="27" a="1"/>
  <c r="AT93" i="27" s="1"/>
  <c r="AH93" i="26" a="1"/>
  <c r="AH93" i="26" s="1"/>
  <c r="Z90" i="26" a="1"/>
  <c r="Z90" i="26" s="1"/>
  <c r="R90" i="26" a="1"/>
  <c r="R90" i="26" s="1"/>
  <c r="AP90" i="27" a="1"/>
  <c r="AP90" i="27" s="1"/>
  <c r="F45" i="27" a="1"/>
  <c r="F45" i="27" s="1"/>
  <c r="J46" i="27" a="1"/>
  <c r="J46" i="27" s="1"/>
  <c r="AL46" i="26" a="1"/>
  <c r="AL46" i="26" s="1"/>
  <c r="Z41" i="26" a="1"/>
  <c r="Z41" i="26" s="1"/>
  <c r="AT89" i="26" a="1"/>
  <c r="AT89" i="26" s="1"/>
  <c r="AP42" i="27" a="1"/>
  <c r="AP42" i="27" s="1"/>
  <c r="AT45" i="27" a="1"/>
  <c r="AT45" i="27" s="1"/>
  <c r="B45" i="26" a="1"/>
  <c r="B45" i="26" s="1"/>
  <c r="F94" i="26" a="1"/>
  <c r="F94" i="26" s="1"/>
  <c r="N90" i="27" a="1"/>
  <c r="N90" i="27" s="1"/>
  <c r="AD91" i="27" a="1"/>
  <c r="AD91" i="27" s="1"/>
  <c r="F93" i="27" a="1"/>
  <c r="F93" i="27" s="1"/>
  <c r="AD93" i="26" a="1"/>
  <c r="AD93" i="26" s="1"/>
  <c r="V90" i="26" a="1"/>
  <c r="V90" i="26" s="1"/>
  <c r="AT91" i="26" a="1"/>
  <c r="AT91" i="26" s="1"/>
  <c r="Z92" i="26" a="1"/>
  <c r="Z92" i="26" s="1"/>
  <c r="Z93" i="26" a="1"/>
  <c r="Z93" i="26" s="1"/>
  <c r="AP94" i="26" a="1"/>
  <c r="AP94" i="26" s="1"/>
  <c r="N45" i="26" a="1"/>
  <c r="N45" i="26" s="1"/>
  <c r="J42" i="27" a="1"/>
  <c r="J42" i="27" s="1"/>
  <c r="AL44" i="26" a="1"/>
  <c r="AL44" i="26" s="1"/>
  <c r="Z46" i="26" a="1"/>
  <c r="Z46" i="26" s="1"/>
  <c r="AT45" i="26" a="1"/>
  <c r="AT45" i="26" s="1"/>
  <c r="AT42" i="27" a="1"/>
  <c r="AT42" i="27" s="1"/>
  <c r="B90" i="27" a="1"/>
  <c r="B90" i="27" s="1"/>
  <c r="Z92" i="27" a="1"/>
  <c r="Z92" i="27" s="1"/>
  <c r="B45" i="27" a="1"/>
  <c r="B45" i="27" s="1"/>
  <c r="Z45" i="27" a="1"/>
  <c r="Z45" i="27" s="1"/>
  <c r="Z93" i="27" a="1"/>
  <c r="Z93" i="27" s="1"/>
  <c r="R46" i="27" a="1"/>
  <c r="R46" i="27" s="1"/>
  <c r="B46" i="27" a="1"/>
  <c r="B46" i="27" s="1"/>
  <c r="Z94" i="27" a="1"/>
  <c r="Z94" i="27" s="1"/>
  <c r="R92" i="27" a="1"/>
  <c r="R92" i="27" s="1"/>
  <c r="R45" i="27" a="1"/>
  <c r="R45" i="27" s="1"/>
  <c r="B89" i="27" a="1"/>
  <c r="B89" i="27" s="1"/>
  <c r="B43" i="27" a="1"/>
  <c r="B43" i="27" s="1"/>
  <c r="R90" i="27" a="1"/>
  <c r="R90" i="27" s="1"/>
  <c r="R89" i="27" a="1"/>
  <c r="R89" i="27" s="1"/>
  <c r="B42" i="27" a="1"/>
  <c r="B42" i="27" s="1"/>
  <c r="V46" i="27" a="1"/>
  <c r="V46" i="27" s="1"/>
  <c r="R42" i="27" a="1"/>
  <c r="R42" i="27" s="1"/>
  <c r="B44" i="27" a="1"/>
  <c r="B44" i="27" s="1"/>
  <c r="V42" i="27" a="1"/>
  <c r="V42" i="27" s="1"/>
  <c r="R43" i="27" a="1"/>
  <c r="R43" i="27" s="1"/>
  <c r="B41" i="27" a="1"/>
  <c r="B41" i="27" s="1"/>
  <c r="V43" i="27" a="1"/>
  <c r="V43" i="27" s="1"/>
  <c r="R44" i="27" a="1"/>
  <c r="R44" i="27" s="1"/>
  <c r="Z90" i="27" a="1"/>
  <c r="Z90" i="27" s="1"/>
  <c r="V44" i="27" a="1"/>
  <c r="V44" i="27" s="1"/>
  <c r="R41" i="27" a="1"/>
  <c r="R41" i="27" s="1"/>
  <c r="Z42" i="27" a="1"/>
  <c r="Z42" i="27" s="1"/>
  <c r="V41" i="27" a="1"/>
  <c r="V41" i="27" s="1"/>
  <c r="R94" i="27" a="1"/>
  <c r="R94" i="27" s="1"/>
  <c r="Z43" i="27" a="1"/>
  <c r="Z43" i="27" s="1"/>
  <c r="V45" i="27" a="1"/>
  <c r="V45" i="27" s="1"/>
  <c r="R93" i="27" a="1"/>
  <c r="R93" i="27" s="1"/>
  <c r="Z44" i="27" a="1"/>
  <c r="Z44" i="27" s="1"/>
  <c r="V89" i="27" a="1"/>
  <c r="V89" i="27" s="1"/>
  <c r="V94" i="27" a="1"/>
  <c r="V94" i="27" s="1"/>
  <c r="Z41" i="27" a="1"/>
  <c r="Z41" i="27" s="1"/>
  <c r="B94" i="27" a="1"/>
  <c r="B94" i="27" s="1"/>
  <c r="V93" i="27" a="1"/>
  <c r="V93" i="27" s="1"/>
  <c r="Z46" i="27" a="1"/>
  <c r="Z46" i="27" s="1"/>
  <c r="V90" i="27" a="1"/>
  <c r="V90" i="27" s="1"/>
  <c r="B92" i="27" a="1"/>
  <c r="B92" i="27" s="1"/>
  <c r="Z89" i="27" a="1"/>
  <c r="Z89" i="27" s="1"/>
  <c r="V92" i="27" a="1"/>
  <c r="V92" i="27" s="1"/>
  <c r="R91" i="27" a="1"/>
  <c r="R91" i="27" s="1"/>
  <c r="B91" i="27" a="1"/>
  <c r="B91" i="27" s="1"/>
  <c r="AL91" i="3" a="1"/>
  <c r="AL91" i="3" s="1"/>
  <c r="AH43" i="3" a="1"/>
  <c r="AH43" i="3" s="1"/>
  <c r="AT94" i="17" a="1"/>
  <c r="AT94" i="17" s="1"/>
  <c r="F42" i="17" a="1"/>
  <c r="F42" i="17" s="1"/>
  <c r="J44" i="17" a="1"/>
  <c r="J44" i="17" s="1"/>
  <c r="AT92" i="3" a="1"/>
  <c r="AT92" i="3" s="1"/>
  <c r="F91" i="3" a="1"/>
  <c r="F91" i="3" s="1"/>
  <c r="B44" i="17" a="1"/>
  <c r="B44" i="17" s="1"/>
  <c r="B93" i="3" a="1"/>
  <c r="B93" i="3" s="1"/>
  <c r="AD89" i="17" a="1"/>
  <c r="AD89" i="17" s="1"/>
  <c r="AP44" i="17" a="1"/>
  <c r="AP44" i="17" s="1"/>
  <c r="Z90" i="17" a="1"/>
  <c r="Z90" i="17" s="1"/>
  <c r="V91" i="3" a="1"/>
  <c r="V91" i="3" s="1"/>
  <c r="N89" i="17" a="1"/>
  <c r="N89" i="17" s="1"/>
  <c r="R93" i="3" a="1"/>
  <c r="R93" i="3" s="1"/>
  <c r="R41" i="17" a="1"/>
  <c r="R41" i="17" s="1"/>
  <c r="J45" i="3" a="1"/>
  <c r="J45" i="3" s="1"/>
  <c r="N93" i="3" a="1"/>
  <c r="N93" i="3" s="1"/>
  <c r="V43" i="17" a="1"/>
  <c r="V43" i="17" s="1"/>
  <c r="AD91" i="17" a="1"/>
  <c r="AD91" i="17" s="1"/>
  <c r="AL42" i="3" a="1"/>
  <c r="AL42" i="3" s="1"/>
  <c r="AH42" i="3" a="1"/>
  <c r="AH42" i="3" s="1"/>
  <c r="AT92" i="17" a="1"/>
  <c r="AT92" i="17" s="1"/>
  <c r="F44" i="17" a="1"/>
  <c r="F44" i="17" s="1"/>
  <c r="J46" i="17" a="1"/>
  <c r="J46" i="17" s="1"/>
  <c r="AT91" i="3" a="1"/>
  <c r="AT91" i="3" s="1"/>
  <c r="F46" i="3" a="1"/>
  <c r="F46" i="3" s="1"/>
  <c r="B43" i="17" a="1"/>
  <c r="B43" i="17" s="1"/>
  <c r="B91" i="3" a="1"/>
  <c r="B91" i="3" s="1"/>
  <c r="AD45" i="17" a="1"/>
  <c r="AD45" i="17" s="1"/>
  <c r="AP46" i="17" a="1"/>
  <c r="AP46" i="17" s="1"/>
  <c r="Z91" i="17" a="1"/>
  <c r="Z91" i="17" s="1"/>
  <c r="V89" i="3" a="1"/>
  <c r="V89" i="3" s="1"/>
  <c r="N46" i="17" a="1"/>
  <c r="N46" i="17" s="1"/>
  <c r="R91" i="3" a="1"/>
  <c r="R91" i="3" s="1"/>
  <c r="R43" i="17" a="1"/>
  <c r="R43" i="17" s="1"/>
  <c r="J44" i="3" a="1"/>
  <c r="J44" i="3" s="1"/>
  <c r="N94" i="3" a="1"/>
  <c r="N94" i="3" s="1"/>
  <c r="V44" i="17" a="1"/>
  <c r="V44" i="17" s="1"/>
  <c r="F92" i="17" a="1"/>
  <c r="F92" i="17" s="1"/>
  <c r="AL41" i="3" a="1"/>
  <c r="AL41" i="3" s="1"/>
  <c r="AH41" i="3" a="1"/>
  <c r="AH41" i="3" s="1"/>
  <c r="AT90" i="17" a="1"/>
  <c r="AT90" i="17" s="1"/>
  <c r="F89" i="17" a="1"/>
  <c r="F89" i="17" s="1"/>
  <c r="J41" i="17" a="1"/>
  <c r="J41" i="17" s="1"/>
  <c r="AT90" i="3" a="1"/>
  <c r="AT90" i="3" s="1"/>
  <c r="F45" i="3" a="1"/>
  <c r="F45" i="3" s="1"/>
  <c r="B46" i="17" a="1"/>
  <c r="B46" i="17" s="1"/>
  <c r="B94" i="3" a="1"/>
  <c r="B94" i="3" s="1"/>
  <c r="AD46" i="17" a="1"/>
  <c r="AD46" i="17" s="1"/>
  <c r="AP45" i="17" a="1"/>
  <c r="AP45" i="17" s="1"/>
  <c r="Z94" i="17" a="1"/>
  <c r="Z94" i="17" s="1"/>
  <c r="V46" i="3" a="1"/>
  <c r="V46" i="3" s="1"/>
  <c r="N41" i="17" a="1"/>
  <c r="N41" i="17" s="1"/>
  <c r="R92" i="3" a="1"/>
  <c r="R92" i="3" s="1"/>
  <c r="R44" i="17" a="1"/>
  <c r="R44" i="17" s="1"/>
  <c r="J43" i="3" a="1"/>
  <c r="J43" i="3" s="1"/>
  <c r="N90" i="3" a="1"/>
  <c r="N90" i="3" s="1"/>
  <c r="V89" i="17" a="1"/>
  <c r="V89" i="17" s="1"/>
  <c r="AP89" i="18" a="1"/>
  <c r="AP89" i="18" s="1"/>
  <c r="AL89" i="3" a="1"/>
  <c r="AL89" i="3" s="1"/>
  <c r="AH94" i="3" a="1"/>
  <c r="AH94" i="3" s="1"/>
  <c r="AT91" i="17" a="1"/>
  <c r="AT91" i="17" s="1"/>
  <c r="F43" i="17" a="1"/>
  <c r="F43" i="17" s="1"/>
  <c r="J94" i="17" a="1"/>
  <c r="J94" i="17" s="1"/>
  <c r="AT89" i="3" a="1"/>
  <c r="AT89" i="3" s="1"/>
  <c r="F94" i="3" a="1"/>
  <c r="F94" i="3" s="1"/>
  <c r="B93" i="17" a="1"/>
  <c r="B93" i="17" s="1"/>
  <c r="B90" i="3" a="1"/>
  <c r="B90" i="3" s="1"/>
  <c r="AD42" i="17" a="1"/>
  <c r="AD42" i="17" s="1"/>
  <c r="AP93" i="17" a="1"/>
  <c r="AP93" i="17" s="1"/>
  <c r="Z92" i="17" a="1"/>
  <c r="Z92" i="17" s="1"/>
  <c r="V45" i="3" a="1"/>
  <c r="V45" i="3" s="1"/>
  <c r="N94" i="17" a="1"/>
  <c r="N94" i="17" s="1"/>
  <c r="R94" i="3" a="1"/>
  <c r="R94" i="3" s="1"/>
  <c r="R89" i="17" a="1"/>
  <c r="R89" i="17" s="1"/>
  <c r="J92" i="3" a="1"/>
  <c r="J92" i="3" s="1"/>
  <c r="N91" i="3" a="1"/>
  <c r="N91" i="3" s="1"/>
  <c r="V41" i="17" a="1"/>
  <c r="V41" i="17" s="1"/>
  <c r="Z41" i="3" a="1"/>
  <c r="Z41" i="3" s="1"/>
  <c r="AL43" i="3" a="1"/>
  <c r="AL43" i="3" s="1"/>
  <c r="AH90" i="3" a="1"/>
  <c r="AH90" i="3" s="1"/>
  <c r="AH89" i="17" a="1"/>
  <c r="AH89" i="17" s="1"/>
  <c r="F46" i="17" a="1"/>
  <c r="F46" i="17" s="1"/>
  <c r="J92" i="17" a="1"/>
  <c r="J92" i="17" s="1"/>
  <c r="Z43" i="3" a="1"/>
  <c r="Z43" i="3" s="1"/>
  <c r="F44" i="3" a="1"/>
  <c r="F44" i="3" s="1"/>
  <c r="B91" i="17" a="1"/>
  <c r="B91" i="17" s="1"/>
  <c r="AD44" i="3" a="1"/>
  <c r="AD44" i="3" s="1"/>
  <c r="AD44" i="17" a="1"/>
  <c r="AD44" i="17" s="1"/>
  <c r="AP94" i="17" a="1"/>
  <c r="AP94" i="17" s="1"/>
  <c r="AL45" i="17" a="1"/>
  <c r="AL45" i="17" s="1"/>
  <c r="V44" i="3" a="1"/>
  <c r="V44" i="3" s="1"/>
  <c r="N91" i="17" a="1"/>
  <c r="N91" i="17" s="1"/>
  <c r="AP41" i="18" a="1"/>
  <c r="AP41" i="18" s="1"/>
  <c r="R45" i="17" a="1"/>
  <c r="R45" i="17" s="1"/>
  <c r="J93" i="3" a="1"/>
  <c r="J93" i="3" s="1"/>
  <c r="AP41" i="3" a="1"/>
  <c r="AP41" i="3" s="1"/>
  <c r="V45" i="17" a="1"/>
  <c r="V45" i="17" s="1"/>
  <c r="R43" i="3" a="1"/>
  <c r="R43" i="3" s="1"/>
  <c r="AL93" i="3" a="1"/>
  <c r="AL93" i="3" s="1"/>
  <c r="AH93" i="3" a="1"/>
  <c r="AH93" i="3" s="1"/>
  <c r="AH42" i="17" a="1"/>
  <c r="AH42" i="17" s="1"/>
  <c r="F45" i="17" a="1"/>
  <c r="F45" i="17" s="1"/>
  <c r="J90" i="17" a="1"/>
  <c r="J90" i="17" s="1"/>
  <c r="Z46" i="3" a="1"/>
  <c r="Z46" i="3" s="1"/>
  <c r="F43" i="3" a="1"/>
  <c r="F43" i="3" s="1"/>
  <c r="B90" i="17" a="1"/>
  <c r="B90" i="17" s="1"/>
  <c r="AD46" i="3" a="1"/>
  <c r="AD46" i="3" s="1"/>
  <c r="AD43" i="17" a="1"/>
  <c r="AD43" i="17" s="1"/>
  <c r="AP92" i="17" a="1"/>
  <c r="AP92" i="17" s="1"/>
  <c r="AL42" i="17" a="1"/>
  <c r="AL42" i="17" s="1"/>
  <c r="V94" i="3" a="1"/>
  <c r="V94" i="3" s="1"/>
  <c r="N92" i="17" a="1"/>
  <c r="N92" i="17" s="1"/>
  <c r="AP42" i="18" a="1"/>
  <c r="AP42" i="18" s="1"/>
  <c r="R46" i="17" a="1"/>
  <c r="R46" i="17" s="1"/>
  <c r="J94" i="3" a="1"/>
  <c r="J94" i="3" s="1"/>
  <c r="AP46" i="3" a="1"/>
  <c r="AP46" i="3" s="1"/>
  <c r="V46" i="17" a="1"/>
  <c r="V46" i="17" s="1"/>
  <c r="V92" i="3" a="1"/>
  <c r="V92" i="3" s="1"/>
  <c r="AL46" i="3" a="1"/>
  <c r="AL46" i="3" s="1"/>
  <c r="AH91" i="3" a="1"/>
  <c r="AH91" i="3" s="1"/>
  <c r="AH43" i="17" a="1"/>
  <c r="AH43" i="17" s="1"/>
  <c r="F41" i="17" a="1"/>
  <c r="F41" i="17" s="1"/>
  <c r="J93" i="17" a="1"/>
  <c r="J93" i="17" s="1"/>
  <c r="Z45" i="3" a="1"/>
  <c r="Z45" i="3" s="1"/>
  <c r="F42" i="3" a="1"/>
  <c r="F42" i="3" s="1"/>
  <c r="B94" i="17" a="1"/>
  <c r="B94" i="17" s="1"/>
  <c r="AD45" i="3" a="1"/>
  <c r="AD45" i="3" s="1"/>
  <c r="AD41" i="17" a="1"/>
  <c r="AD41" i="17" s="1"/>
  <c r="AP90" i="17" a="1"/>
  <c r="AP90" i="17" s="1"/>
  <c r="AL46" i="17" a="1"/>
  <c r="AL46" i="17" s="1"/>
  <c r="V43" i="3" a="1"/>
  <c r="V43" i="3" s="1"/>
  <c r="N90" i="17" a="1"/>
  <c r="N90" i="17" s="1"/>
  <c r="AP43" i="18" a="1"/>
  <c r="AP43" i="18" s="1"/>
  <c r="R42" i="17" a="1"/>
  <c r="R42" i="17" s="1"/>
  <c r="J90" i="3" a="1"/>
  <c r="J90" i="3" s="1"/>
  <c r="AP45" i="3" a="1"/>
  <c r="AP45" i="3" s="1"/>
  <c r="V42" i="17" a="1"/>
  <c r="V42" i="17" s="1"/>
  <c r="AD41" i="3" a="1"/>
  <c r="AD41" i="3" s="1"/>
  <c r="AL92" i="3" a="1"/>
  <c r="AL92" i="3" s="1"/>
  <c r="AH92" i="3" a="1"/>
  <c r="AH92" i="3" s="1"/>
  <c r="AH41" i="17" a="1"/>
  <c r="AH41" i="17" s="1"/>
  <c r="F91" i="17" a="1"/>
  <c r="F91" i="17" s="1"/>
  <c r="J91" i="17" a="1"/>
  <c r="J91" i="17" s="1"/>
  <c r="Z44" i="3" a="1"/>
  <c r="Z44" i="3" s="1"/>
  <c r="F89" i="3" a="1"/>
  <c r="F89" i="3" s="1"/>
  <c r="B92" i="17" a="1"/>
  <c r="B92" i="17" s="1"/>
  <c r="AD43" i="3" a="1"/>
  <c r="AD43" i="3" s="1"/>
  <c r="AD93" i="17" a="1"/>
  <c r="AD93" i="17" s="1"/>
  <c r="AP91" i="17" a="1"/>
  <c r="AP91" i="17" s="1"/>
  <c r="AL43" i="17" a="1"/>
  <c r="AL43" i="17" s="1"/>
  <c r="V42" i="3" a="1"/>
  <c r="V42" i="3" s="1"/>
  <c r="N93" i="17" a="1"/>
  <c r="N93" i="17" s="1"/>
  <c r="AP44" i="18" a="1"/>
  <c r="AP44" i="18" s="1"/>
  <c r="R94" i="17" a="1"/>
  <c r="R94" i="17" s="1"/>
  <c r="J91" i="3" a="1"/>
  <c r="J91" i="3" s="1"/>
  <c r="AP44" i="3" a="1"/>
  <c r="AP44" i="3" s="1"/>
  <c r="V92" i="17" a="1"/>
  <c r="V92" i="17" s="1"/>
  <c r="AH45" i="17" a="1"/>
  <c r="AH45" i="17" s="1"/>
  <c r="N45" i="3" a="1"/>
  <c r="N45" i="3" s="1"/>
  <c r="AL45" i="3" a="1"/>
  <c r="AL45" i="3" s="1"/>
  <c r="AT44" i="17" a="1"/>
  <c r="AT44" i="17" s="1"/>
  <c r="AH46" i="17" a="1"/>
  <c r="AH46" i="17" s="1"/>
  <c r="F94" i="17" a="1"/>
  <c r="F94" i="17" s="1"/>
  <c r="AT41" i="3" a="1"/>
  <c r="AT41" i="3" s="1"/>
  <c r="Z42" i="3" a="1"/>
  <c r="Z42" i="3" s="1"/>
  <c r="F41" i="3" a="1"/>
  <c r="F41" i="3" s="1"/>
  <c r="B92" i="3" a="1"/>
  <c r="B92" i="3" s="1"/>
  <c r="AD42" i="3" a="1"/>
  <c r="AD42" i="3" s="1"/>
  <c r="AD90" i="17" a="1"/>
  <c r="AD90" i="17" s="1"/>
  <c r="Z43" i="17" a="1"/>
  <c r="Z43" i="17" s="1"/>
  <c r="AL41" i="17" a="1"/>
  <c r="AL41" i="17" s="1"/>
  <c r="V41" i="3" a="1"/>
  <c r="V41" i="3" s="1"/>
  <c r="R89" i="3" a="1"/>
  <c r="R89" i="3" s="1"/>
  <c r="AP45" i="18" a="1"/>
  <c r="AP45" i="18" s="1"/>
  <c r="R92" i="17" a="1"/>
  <c r="R92" i="17" s="1"/>
  <c r="N46" i="3" a="1"/>
  <c r="N46" i="3" s="1"/>
  <c r="AP43" i="3" a="1"/>
  <c r="AP43" i="3" s="1"/>
  <c r="V93" i="17" a="1"/>
  <c r="V93" i="17" s="1"/>
  <c r="AL89" i="17" a="1"/>
  <c r="AL89" i="17" s="1"/>
  <c r="AL44" i="3" a="1"/>
  <c r="AL44" i="3" s="1"/>
  <c r="AT43" i="17" a="1"/>
  <c r="AT43" i="17" s="1"/>
  <c r="R90" i="17" a="1"/>
  <c r="R90" i="17" s="1"/>
  <c r="AL90" i="3" a="1"/>
  <c r="AL90" i="3" s="1"/>
  <c r="AT89" i="17" a="1"/>
  <c r="AT89" i="17" s="1"/>
  <c r="AH44" i="17" a="1"/>
  <c r="AH44" i="17" s="1"/>
  <c r="F90" i="17" a="1"/>
  <c r="F90" i="17" s="1"/>
  <c r="AT44" i="3" a="1"/>
  <c r="AT44" i="3" s="1"/>
  <c r="Z89" i="3" a="1"/>
  <c r="Z89" i="3" s="1"/>
  <c r="F93" i="3" a="1"/>
  <c r="F93" i="3" s="1"/>
  <c r="B89" i="3" a="1"/>
  <c r="B89" i="3" s="1"/>
  <c r="AD93" i="3" a="1"/>
  <c r="AD93" i="3" s="1"/>
  <c r="AD94" i="17" a="1"/>
  <c r="AD94" i="17" s="1"/>
  <c r="Z41" i="17" a="1"/>
  <c r="Z41" i="17" s="1"/>
  <c r="AL44" i="17" a="1"/>
  <c r="AL44" i="17" s="1"/>
  <c r="V90" i="3" a="1"/>
  <c r="V90" i="3" s="1"/>
  <c r="R42" i="3" a="1"/>
  <c r="R42" i="3" s="1"/>
  <c r="AP46" i="18" a="1"/>
  <c r="AP46" i="18" s="1"/>
  <c r="R91" i="17" a="1"/>
  <c r="R91" i="17" s="1"/>
  <c r="N44" i="3" a="1"/>
  <c r="N44" i="3" s="1"/>
  <c r="AP91" i="3" a="1"/>
  <c r="AP91" i="3" s="1"/>
  <c r="V94" i="17" a="1"/>
  <c r="V94" i="17" s="1"/>
  <c r="AL94" i="3" a="1"/>
  <c r="AL94" i="3" s="1"/>
  <c r="AT41" i="17" a="1"/>
  <c r="AT41" i="17" s="1"/>
  <c r="AH91" i="17" a="1"/>
  <c r="AH91" i="17" s="1"/>
  <c r="F93" i="17" a="1"/>
  <c r="F93" i="17" s="1"/>
  <c r="AT46" i="3" a="1"/>
  <c r="AT46" i="3" s="1"/>
  <c r="Z92" i="3" a="1"/>
  <c r="Z92" i="3" s="1"/>
  <c r="F92" i="3" a="1"/>
  <c r="F92" i="3" s="1"/>
  <c r="B43" i="3" a="1"/>
  <c r="B43" i="3" s="1"/>
  <c r="AD92" i="3" a="1"/>
  <c r="AD92" i="3" s="1"/>
  <c r="AD92" i="17" a="1"/>
  <c r="AD92" i="17" s="1"/>
  <c r="Z44" i="17" a="1"/>
  <c r="Z44" i="17" s="1"/>
  <c r="AL91" i="17" a="1"/>
  <c r="AL91" i="17" s="1"/>
  <c r="V93" i="3" a="1"/>
  <c r="V93" i="3" s="1"/>
  <c r="R44" i="3" a="1"/>
  <c r="R44" i="3" s="1"/>
  <c r="AP90" i="18" a="1"/>
  <c r="AP90" i="18" s="1"/>
  <c r="R93" i="17" a="1"/>
  <c r="R93" i="17" s="1"/>
  <c r="N43" i="3" a="1"/>
  <c r="N43" i="3" s="1"/>
  <c r="AP92" i="3" a="1"/>
  <c r="AP92" i="3" s="1"/>
  <c r="V91" i="17" a="1"/>
  <c r="V91" i="17" s="1"/>
  <c r="AH45" i="3" a="1"/>
  <c r="AH45" i="3" s="1"/>
  <c r="AT42" i="17" a="1"/>
  <c r="AT42" i="17" s="1"/>
  <c r="AH93" i="17" a="1"/>
  <c r="AH93" i="17" s="1"/>
  <c r="J89" i="17" a="1"/>
  <c r="J89" i="17" s="1"/>
  <c r="AT43" i="3" a="1"/>
  <c r="AT43" i="3" s="1"/>
  <c r="Z93" i="3" a="1"/>
  <c r="Z93" i="3" s="1"/>
  <c r="B45" i="17" a="1"/>
  <c r="B45" i="17" s="1"/>
  <c r="B42" i="3" a="1"/>
  <c r="B42" i="3" s="1"/>
  <c r="AD94" i="3" a="1"/>
  <c r="AD94" i="3" s="1"/>
  <c r="AP42" i="17" a="1"/>
  <c r="AP42" i="17" s="1"/>
  <c r="Z45" i="17" a="1"/>
  <c r="Z45" i="17" s="1"/>
  <c r="AL93" i="17" a="1"/>
  <c r="AL93" i="17" s="1"/>
  <c r="N43" i="17" a="1"/>
  <c r="N43" i="17" s="1"/>
  <c r="R41" i="3" a="1"/>
  <c r="R41" i="3" s="1"/>
  <c r="AP93" i="18" a="1"/>
  <c r="AP93" i="18" s="1"/>
  <c r="J41" i="3" a="1"/>
  <c r="J41" i="3" s="1"/>
  <c r="N42" i="3" a="1"/>
  <c r="N42" i="3" s="1"/>
  <c r="AP93" i="3" a="1"/>
  <c r="AP93" i="3" s="1"/>
  <c r="B44" i="3" a="1"/>
  <c r="B44" i="3" s="1"/>
  <c r="AP42" i="3" a="1"/>
  <c r="AP42" i="3" s="1"/>
  <c r="AH44" i="3" a="1"/>
  <c r="AH44" i="3" s="1"/>
  <c r="AT46" i="17" a="1"/>
  <c r="AT46" i="17" s="1"/>
  <c r="AH90" i="17" a="1"/>
  <c r="AH90" i="17" s="1"/>
  <c r="J45" i="17" a="1"/>
  <c r="J45" i="17" s="1"/>
  <c r="AT42" i="3" a="1"/>
  <c r="AT42" i="3" s="1"/>
  <c r="Z94" i="3" a="1"/>
  <c r="Z94" i="3" s="1"/>
  <c r="B42" i="17" a="1"/>
  <c r="B42" i="17" s="1"/>
  <c r="B45" i="3" a="1"/>
  <c r="B45" i="3" s="1"/>
  <c r="AD91" i="3" a="1"/>
  <c r="AD91" i="3" s="1"/>
  <c r="AP41" i="17" a="1"/>
  <c r="AP41" i="17" s="1"/>
  <c r="Z89" i="17" a="1"/>
  <c r="Z89" i="17" s="1"/>
  <c r="AL94" i="17" a="1"/>
  <c r="AL94" i="17" s="1"/>
  <c r="N42" i="17" a="1"/>
  <c r="N42" i="17" s="1"/>
  <c r="R46" i="3" a="1"/>
  <c r="R46" i="3" s="1"/>
  <c r="AP94" i="18" a="1"/>
  <c r="AP94" i="18" s="1"/>
  <c r="J46" i="3" a="1"/>
  <c r="J46" i="3" s="1"/>
  <c r="N41" i="3" a="1"/>
  <c r="N41" i="3" s="1"/>
  <c r="AP94" i="3" a="1"/>
  <c r="AP94" i="3" s="1"/>
  <c r="Z46" i="17" a="1"/>
  <c r="Z46" i="17" s="1"/>
  <c r="V90" i="17" a="1"/>
  <c r="V90" i="17" s="1"/>
  <c r="AH46" i="3" a="1"/>
  <c r="AH46" i="3" s="1"/>
  <c r="AT45" i="17" a="1"/>
  <c r="AT45" i="17" s="1"/>
  <c r="AH94" i="17" a="1"/>
  <c r="AH94" i="17" s="1"/>
  <c r="J42" i="17" a="1"/>
  <c r="J42" i="17" s="1"/>
  <c r="AT94" i="3" a="1"/>
  <c r="AT94" i="3" s="1"/>
  <c r="Z91" i="3" a="1"/>
  <c r="Z91" i="3" s="1"/>
  <c r="B41" i="17" a="1"/>
  <c r="B41" i="17" s="1"/>
  <c r="B41" i="3" a="1"/>
  <c r="B41" i="3" s="1"/>
  <c r="AD89" i="3" a="1"/>
  <c r="AD89" i="3" s="1"/>
  <c r="AP89" i="17" a="1"/>
  <c r="AP89" i="17" s="1"/>
  <c r="Z42" i="17" a="1"/>
  <c r="Z42" i="17" s="1"/>
  <c r="AL92" i="17" a="1"/>
  <c r="AL92" i="17" s="1"/>
  <c r="N44" i="17" a="1"/>
  <c r="N44" i="17" s="1"/>
  <c r="R45" i="3" a="1"/>
  <c r="R45" i="3" s="1"/>
  <c r="AP92" i="18" a="1"/>
  <c r="AP92" i="18" s="1"/>
  <c r="J42" i="3" a="1"/>
  <c r="J42" i="3" s="1"/>
  <c r="N92" i="3" a="1"/>
  <c r="N92" i="3" s="1"/>
  <c r="AP89" i="3" a="1"/>
  <c r="AP89" i="3" s="1"/>
  <c r="F90" i="3" a="1"/>
  <c r="F90" i="3" s="1"/>
  <c r="AH89" i="3" a="1"/>
  <c r="AH89" i="3" s="1"/>
  <c r="AT93" i="17" a="1"/>
  <c r="AT93" i="17" s="1"/>
  <c r="AH92" i="17" a="1"/>
  <c r="AH92" i="17" s="1"/>
  <c r="J43" i="17" a="1"/>
  <c r="J43" i="17" s="1"/>
  <c r="AT93" i="3" a="1"/>
  <c r="AT93" i="3" s="1"/>
  <c r="Z90" i="3" a="1"/>
  <c r="Z90" i="3" s="1"/>
  <c r="B89" i="17" a="1"/>
  <c r="B89" i="17" s="1"/>
  <c r="B46" i="3" a="1"/>
  <c r="B46" i="3" s="1"/>
  <c r="AD90" i="3" a="1"/>
  <c r="AD90" i="3" s="1"/>
  <c r="AP43" i="17" a="1"/>
  <c r="AP43" i="17" s="1"/>
  <c r="Z93" i="17" a="1"/>
  <c r="Z93" i="17" s="1"/>
  <c r="AL90" i="17" a="1"/>
  <c r="AL90" i="17" s="1"/>
  <c r="N45" i="17" a="1"/>
  <c r="N45" i="17" s="1"/>
  <c r="R90" i="3" a="1"/>
  <c r="R90" i="3" s="1"/>
  <c r="AP91" i="18" a="1"/>
  <c r="AP91" i="18" s="1"/>
  <c r="J89" i="3" a="1"/>
  <c r="J89" i="3" s="1"/>
  <c r="N89" i="3" a="1"/>
  <c r="N89" i="3" s="1"/>
  <c r="AP90" i="3" a="1"/>
  <c r="AP90" i="3" s="1"/>
  <c r="AT45" i="3" a="1"/>
  <c r="AT45" i="3" s="1"/>
  <c r="Z89" i="18" a="1"/>
  <c r="Z89" i="18" s="1"/>
  <c r="AL44" i="16" a="1"/>
  <c r="AL44" i="16" s="1"/>
  <c r="AL92" i="18" a="1"/>
  <c r="AL92" i="18" s="1"/>
  <c r="AT45" i="16" a="1"/>
  <c r="AT45" i="16" s="1"/>
  <c r="B41" i="15" a="1"/>
  <c r="B41" i="15" s="1"/>
  <c r="F93" i="15" a="1"/>
  <c r="F93" i="15" s="1"/>
  <c r="AH42" i="16" a="1"/>
  <c r="AH42" i="16" s="1"/>
  <c r="B43" i="16" a="1"/>
  <c r="B43" i="16" s="1"/>
  <c r="V93" i="18" a="1"/>
  <c r="V93" i="18" s="1"/>
  <c r="N45" i="18" a="1"/>
  <c r="N45" i="18" s="1"/>
  <c r="B44" i="18" a="1"/>
  <c r="B44" i="18" s="1"/>
  <c r="AH92" i="18" a="1"/>
  <c r="AH92" i="18" s="1"/>
  <c r="F46" i="16" a="1"/>
  <c r="F46" i="16" s="1"/>
  <c r="AT45" i="18" a="1"/>
  <c r="AT45" i="18" s="1"/>
  <c r="Z94" i="15" a="1"/>
  <c r="Z94" i="15" s="1"/>
  <c r="J45" i="18" a="1"/>
  <c r="J45" i="18" s="1"/>
  <c r="AD46" i="15" a="1"/>
  <c r="AD46" i="15" s="1"/>
  <c r="J94" i="16" a="1"/>
  <c r="J94" i="16" s="1"/>
  <c r="AT42" i="15" a="1"/>
  <c r="AT42" i="15" s="1"/>
  <c r="N46" i="15" a="1"/>
  <c r="N46" i="15" s="1"/>
  <c r="N90" i="16" a="1"/>
  <c r="N90" i="16" s="1"/>
  <c r="R45" i="16" a="1"/>
  <c r="R45" i="16" s="1"/>
  <c r="AL89" i="15" a="1"/>
  <c r="AL89" i="15" s="1"/>
  <c r="R93" i="18" a="1"/>
  <c r="R93" i="18" s="1"/>
  <c r="V44" i="16" a="1"/>
  <c r="V44" i="16" s="1"/>
  <c r="AH43" i="15" a="1"/>
  <c r="AH43" i="15" s="1"/>
  <c r="Z91" i="16" a="1"/>
  <c r="Z91" i="16" s="1"/>
  <c r="B44" i="16" a="1"/>
  <c r="B44" i="16" s="1"/>
  <c r="N42" i="15" a="1"/>
  <c r="N42" i="15" s="1"/>
  <c r="Z42" i="18" a="1"/>
  <c r="Z42" i="18" s="1"/>
  <c r="AL43" i="16" a="1"/>
  <c r="AL43" i="16" s="1"/>
  <c r="AL94" i="18" a="1"/>
  <c r="AL94" i="18" s="1"/>
  <c r="AT43" i="16" a="1"/>
  <c r="AT43" i="16" s="1"/>
  <c r="B42" i="15" a="1"/>
  <c r="B42" i="15" s="1"/>
  <c r="F90" i="15" a="1"/>
  <c r="F90" i="15" s="1"/>
  <c r="AH46" i="16" a="1"/>
  <c r="AH46" i="16" s="1"/>
  <c r="B41" i="16" a="1"/>
  <c r="B41" i="16" s="1"/>
  <c r="V92" i="18" a="1"/>
  <c r="V92" i="18" s="1"/>
  <c r="N44" i="18" a="1"/>
  <c r="N44" i="18" s="1"/>
  <c r="B43" i="18" a="1"/>
  <c r="B43" i="18" s="1"/>
  <c r="AH91" i="18" a="1"/>
  <c r="AH91" i="18" s="1"/>
  <c r="F45" i="16" a="1"/>
  <c r="F45" i="16" s="1"/>
  <c r="AT42" i="18" a="1"/>
  <c r="AT42" i="18" s="1"/>
  <c r="Z91" i="15" a="1"/>
  <c r="Z91" i="15" s="1"/>
  <c r="J43" i="18" a="1"/>
  <c r="J43" i="18" s="1"/>
  <c r="AD89" i="15" a="1"/>
  <c r="AD89" i="15" s="1"/>
  <c r="J92" i="16" a="1"/>
  <c r="J92" i="16" s="1"/>
  <c r="AT46" i="15" a="1"/>
  <c r="AT46" i="15" s="1"/>
  <c r="N43" i="15" a="1"/>
  <c r="N43" i="15" s="1"/>
  <c r="N92" i="16" a="1"/>
  <c r="N92" i="16" s="1"/>
  <c r="R41" i="16" a="1"/>
  <c r="R41" i="16" s="1"/>
  <c r="AL44" i="15" a="1"/>
  <c r="AL44" i="15" s="1"/>
  <c r="R92" i="18" a="1"/>
  <c r="R92" i="18" s="1"/>
  <c r="V42" i="16" a="1"/>
  <c r="V42" i="16" s="1"/>
  <c r="AH89" i="15" a="1"/>
  <c r="AH89" i="15" s="1"/>
  <c r="Z92" i="16" a="1"/>
  <c r="Z92" i="16" s="1"/>
  <c r="F92" i="15" a="1"/>
  <c r="F92" i="15" s="1"/>
  <c r="N94" i="16" a="1"/>
  <c r="N94" i="16" s="1"/>
  <c r="Z41" i="18" a="1"/>
  <c r="Z41" i="18" s="1"/>
  <c r="AL94" i="16" a="1"/>
  <c r="AL94" i="16" s="1"/>
  <c r="AL91" i="18" a="1"/>
  <c r="AL91" i="18" s="1"/>
  <c r="AT42" i="16" a="1"/>
  <c r="AT42" i="16" s="1"/>
  <c r="B94" i="15" a="1"/>
  <c r="B94" i="15" s="1"/>
  <c r="F91" i="15" a="1"/>
  <c r="F91" i="15" s="1"/>
  <c r="AH45" i="16" a="1"/>
  <c r="AH45" i="16" s="1"/>
  <c r="B92" i="16" a="1"/>
  <c r="B92" i="16" s="1"/>
  <c r="V90" i="18" a="1"/>
  <c r="V90" i="18" s="1"/>
  <c r="N89" i="18" a="1"/>
  <c r="N89" i="18" s="1"/>
  <c r="B90" i="18" a="1"/>
  <c r="B90" i="18" s="1"/>
  <c r="AH94" i="18" a="1"/>
  <c r="AH94" i="18" s="1"/>
  <c r="F44" i="16" a="1"/>
  <c r="F44" i="16" s="1"/>
  <c r="AT92" i="18" a="1"/>
  <c r="AT92" i="18" s="1"/>
  <c r="Z92" i="15" a="1"/>
  <c r="Z92" i="15" s="1"/>
  <c r="J41" i="18" a="1"/>
  <c r="J41" i="18" s="1"/>
  <c r="AD94" i="15" a="1"/>
  <c r="AD94" i="15" s="1"/>
  <c r="J91" i="16" a="1"/>
  <c r="J91" i="16" s="1"/>
  <c r="AT43" i="15" a="1"/>
  <c r="AT43" i="15" s="1"/>
  <c r="N92" i="15" a="1"/>
  <c r="N92" i="15" s="1"/>
  <c r="N91" i="16" a="1"/>
  <c r="N91" i="16" s="1"/>
  <c r="R43" i="16" a="1"/>
  <c r="R43" i="16" s="1"/>
  <c r="AL91" i="15" a="1"/>
  <c r="AL91" i="15" s="1"/>
  <c r="R90" i="18" a="1"/>
  <c r="R90" i="18" s="1"/>
  <c r="V46" i="16" a="1"/>
  <c r="V46" i="16" s="1"/>
  <c r="AH91" i="15" a="1"/>
  <c r="AH91" i="15" s="1"/>
  <c r="Z93" i="16" a="1"/>
  <c r="Z93" i="16" s="1"/>
  <c r="AH90" i="18" a="1"/>
  <c r="AH90" i="18" s="1"/>
  <c r="Z43" i="18" a="1"/>
  <c r="Z43" i="18" s="1"/>
  <c r="AL90" i="16" a="1"/>
  <c r="AL90" i="16" s="1"/>
  <c r="AP89" i="15" a="1"/>
  <c r="AP89" i="15" s="1"/>
  <c r="AT41" i="16" a="1"/>
  <c r="AT41" i="16" s="1"/>
  <c r="B93" i="15" a="1"/>
  <c r="B93" i="15" s="1"/>
  <c r="V89" i="15" a="1"/>
  <c r="V89" i="15" s="1"/>
  <c r="AH44" i="16" a="1"/>
  <c r="AH44" i="16" s="1"/>
  <c r="B90" i="16" a="1"/>
  <c r="B90" i="16" s="1"/>
  <c r="J45" i="15" a="1"/>
  <c r="J45" i="15" s="1"/>
  <c r="N42" i="18" a="1"/>
  <c r="N42" i="18" s="1"/>
  <c r="B94" i="18" a="1"/>
  <c r="B94" i="18" s="1"/>
  <c r="AT43" i="19" a="1"/>
  <c r="AT43" i="19" s="1"/>
  <c r="F42" i="16" a="1"/>
  <c r="F42" i="16" s="1"/>
  <c r="AT94" i="18" a="1"/>
  <c r="AT94" i="18" s="1"/>
  <c r="AP44" i="16" a="1"/>
  <c r="AP44" i="16" s="1"/>
  <c r="J89" i="18" a="1"/>
  <c r="J89" i="18" s="1"/>
  <c r="AD90" i="15" a="1"/>
  <c r="AD90" i="15" s="1"/>
  <c r="AD89" i="18" a="1"/>
  <c r="AD89" i="18" s="1"/>
  <c r="AT89" i="15" a="1"/>
  <c r="AT89" i="15" s="1"/>
  <c r="N91" i="15" a="1"/>
  <c r="N91" i="15" s="1"/>
  <c r="R89" i="15" a="1"/>
  <c r="R89" i="15" s="1"/>
  <c r="R42" i="16" a="1"/>
  <c r="R42" i="16" s="1"/>
  <c r="AL90" i="15" a="1"/>
  <c r="AL90" i="15" s="1"/>
  <c r="AD44" i="16" a="1"/>
  <c r="AD44" i="16" s="1"/>
  <c r="V45" i="16" a="1"/>
  <c r="V45" i="16" s="1"/>
  <c r="AH90" i="15" a="1"/>
  <c r="AH90" i="15" s="1"/>
  <c r="F89" i="18" a="1"/>
  <c r="F89" i="18" s="1"/>
  <c r="Z90" i="15" a="1"/>
  <c r="Z90" i="15" s="1"/>
  <c r="Z90" i="16" a="1"/>
  <c r="Z90" i="16" s="1"/>
  <c r="Z44" i="18" a="1"/>
  <c r="Z44" i="18" s="1"/>
  <c r="AL92" i="16" a="1"/>
  <c r="AL92" i="16" s="1"/>
  <c r="AP43" i="15" a="1"/>
  <c r="AP43" i="15" s="1"/>
  <c r="AT44" i="16" a="1"/>
  <c r="AT44" i="16" s="1"/>
  <c r="B92" i="15" a="1"/>
  <c r="B92" i="15" s="1"/>
  <c r="V44" i="15" a="1"/>
  <c r="V44" i="15" s="1"/>
  <c r="AH41" i="16" a="1"/>
  <c r="AH41" i="16" s="1"/>
  <c r="B91" i="16" a="1"/>
  <c r="B91" i="16" s="1"/>
  <c r="J41" i="15" a="1"/>
  <c r="J41" i="15" s="1"/>
  <c r="N43" i="18" a="1"/>
  <c r="N43" i="18" s="1"/>
  <c r="B91" i="18" a="1"/>
  <c r="B91" i="18" s="1"/>
  <c r="AT44" i="19" a="1"/>
  <c r="AT44" i="19" s="1"/>
  <c r="F41" i="16" a="1"/>
  <c r="F41" i="16" s="1"/>
  <c r="AT91" i="18" a="1"/>
  <c r="AT91" i="18" s="1"/>
  <c r="AP46" i="16" a="1"/>
  <c r="AP46" i="16" s="1"/>
  <c r="J42" i="18" a="1"/>
  <c r="J42" i="18" s="1"/>
  <c r="AD91" i="15" a="1"/>
  <c r="AD91" i="15" s="1"/>
  <c r="AD45" i="18" a="1"/>
  <c r="AD45" i="18" s="1"/>
  <c r="AT44" i="15" a="1"/>
  <c r="AT44" i="15" s="1"/>
  <c r="N90" i="15" a="1"/>
  <c r="N90" i="15" s="1"/>
  <c r="R44" i="15" a="1"/>
  <c r="R44" i="15" s="1"/>
  <c r="R89" i="16" a="1"/>
  <c r="R89" i="16" s="1"/>
  <c r="AL94" i="15" a="1"/>
  <c r="AL94" i="15" s="1"/>
  <c r="AD46" i="16" a="1"/>
  <c r="AD46" i="16" s="1"/>
  <c r="V43" i="16" a="1"/>
  <c r="V43" i="16" s="1"/>
  <c r="AH94" i="15" a="1"/>
  <c r="AH94" i="15" s="1"/>
  <c r="F42" i="18" a="1"/>
  <c r="F42" i="18" s="1"/>
  <c r="J46" i="18" a="1"/>
  <c r="J46" i="18" s="1"/>
  <c r="V89" i="16" a="1"/>
  <c r="V89" i="16" s="1"/>
  <c r="Z45" i="18" a="1"/>
  <c r="Z45" i="18" s="1"/>
  <c r="AL93" i="16" a="1"/>
  <c r="AL93" i="16" s="1"/>
  <c r="AP45" i="15" a="1"/>
  <c r="AP45" i="15" s="1"/>
  <c r="AT89" i="16" a="1"/>
  <c r="AT89" i="16" s="1"/>
  <c r="B90" i="15" a="1"/>
  <c r="B90" i="15" s="1"/>
  <c r="V41" i="15" a="1"/>
  <c r="V41" i="15" s="1"/>
  <c r="AH89" i="16" a="1"/>
  <c r="AH89" i="16" s="1"/>
  <c r="B93" i="16" a="1"/>
  <c r="B93" i="16" s="1"/>
  <c r="J43" i="15" a="1"/>
  <c r="J43" i="15" s="1"/>
  <c r="N41" i="18" a="1"/>
  <c r="N41" i="18" s="1"/>
  <c r="B93" i="18" a="1"/>
  <c r="B93" i="18" s="1"/>
  <c r="AT45" i="19" a="1"/>
  <c r="AT45" i="19" s="1"/>
  <c r="F43" i="16" a="1"/>
  <c r="F43" i="16" s="1"/>
  <c r="AT93" i="18" a="1"/>
  <c r="AT93" i="18" s="1"/>
  <c r="AP42" i="16" a="1"/>
  <c r="AP42" i="16" s="1"/>
  <c r="J44" i="18" a="1"/>
  <c r="J44" i="18" s="1"/>
  <c r="AD93" i="15" a="1"/>
  <c r="AD93" i="15" s="1"/>
  <c r="AD46" i="18" a="1"/>
  <c r="AD46" i="18" s="1"/>
  <c r="AT41" i="15" a="1"/>
  <c r="AT41" i="15" s="1"/>
  <c r="N93" i="15" a="1"/>
  <c r="N93" i="15" s="1"/>
  <c r="R41" i="15" a="1"/>
  <c r="R41" i="15" s="1"/>
  <c r="R44" i="16" a="1"/>
  <c r="R44" i="16" s="1"/>
  <c r="AL93" i="15" a="1"/>
  <c r="AL93" i="15" s="1"/>
  <c r="AD45" i="16" a="1"/>
  <c r="AD45" i="16" s="1"/>
  <c r="V41" i="16" a="1"/>
  <c r="V41" i="16" s="1"/>
  <c r="AH93" i="15" a="1"/>
  <c r="AH93" i="15" s="1"/>
  <c r="F45" i="18" a="1"/>
  <c r="F45" i="18" s="1"/>
  <c r="AT89" i="18" a="1"/>
  <c r="AT89" i="18" s="1"/>
  <c r="Z93" i="18" a="1"/>
  <c r="Z93" i="18" s="1"/>
  <c r="AL91" i="16" a="1"/>
  <c r="AL91" i="16" s="1"/>
  <c r="AP42" i="15" a="1"/>
  <c r="AP42" i="15" s="1"/>
  <c r="AT90" i="16" a="1"/>
  <c r="AT90" i="16" s="1"/>
  <c r="B91" i="15" a="1"/>
  <c r="B91" i="15" s="1"/>
  <c r="V46" i="15" a="1"/>
  <c r="V46" i="15" s="1"/>
  <c r="AH94" i="16" a="1"/>
  <c r="AH94" i="16" s="1"/>
  <c r="B94" i="16" a="1"/>
  <c r="B94" i="16" s="1"/>
  <c r="J89" i="15" a="1"/>
  <c r="J89" i="15" s="1"/>
  <c r="N91" i="18" a="1"/>
  <c r="N91" i="18" s="1"/>
  <c r="B92" i="18" a="1"/>
  <c r="B92" i="18" s="1"/>
  <c r="AT89" i="19" a="1"/>
  <c r="AT89" i="19" s="1"/>
  <c r="F91" i="16" a="1"/>
  <c r="F91" i="16" s="1"/>
  <c r="AT90" i="18" a="1"/>
  <c r="AT90" i="18" s="1"/>
  <c r="AP45" i="16" a="1"/>
  <c r="AP45" i="16" s="1"/>
  <c r="J90" i="18" a="1"/>
  <c r="J90" i="18" s="1"/>
  <c r="AD92" i="15" a="1"/>
  <c r="AD92" i="15" s="1"/>
  <c r="AD42" i="18" a="1"/>
  <c r="AD42" i="18" s="1"/>
  <c r="AT94" i="15" a="1"/>
  <c r="AT94" i="15" s="1"/>
  <c r="N94" i="15" a="1"/>
  <c r="N94" i="15" s="1"/>
  <c r="R45" i="15" a="1"/>
  <c r="R45" i="15" s="1"/>
  <c r="R93" i="16" a="1"/>
  <c r="R93" i="16" s="1"/>
  <c r="AL92" i="15" a="1"/>
  <c r="AL92" i="15" s="1"/>
  <c r="AD43" i="16" a="1"/>
  <c r="AD43" i="16" s="1"/>
  <c r="V94" i="16" a="1"/>
  <c r="V94" i="16" s="1"/>
  <c r="AH92" i="15" a="1"/>
  <c r="AH92" i="15" s="1"/>
  <c r="F43" i="18" a="1"/>
  <c r="F43" i="18" s="1"/>
  <c r="V94" i="18" a="1"/>
  <c r="V94" i="18" s="1"/>
  <c r="Z90" i="18" a="1"/>
  <c r="Z90" i="18" s="1"/>
  <c r="AL42" i="18" a="1"/>
  <c r="AL42" i="18" s="1"/>
  <c r="AP46" i="15" a="1"/>
  <c r="AP46" i="15" s="1"/>
  <c r="AT92" i="16" a="1"/>
  <c r="AT92" i="16" s="1"/>
  <c r="F43" i="15" a="1"/>
  <c r="F43" i="15" s="1"/>
  <c r="V45" i="15" a="1"/>
  <c r="V45" i="15" s="1"/>
  <c r="AH91" i="16" a="1"/>
  <c r="AH91" i="16" s="1"/>
  <c r="V44" i="18" a="1"/>
  <c r="V44" i="18" s="1"/>
  <c r="J42" i="15" a="1"/>
  <c r="J42" i="15" s="1"/>
  <c r="N94" i="18" a="1"/>
  <c r="N94" i="18" s="1"/>
  <c r="AH42" i="18" a="1"/>
  <c r="AH42" i="18" s="1"/>
  <c r="AT42" i="19" a="1"/>
  <c r="AT42" i="19" s="1"/>
  <c r="F90" i="16" a="1"/>
  <c r="F90" i="16" s="1"/>
  <c r="Z46" i="15" a="1"/>
  <c r="Z46" i="15" s="1"/>
  <c r="AP43" i="16" a="1"/>
  <c r="AP43" i="16" s="1"/>
  <c r="J91" i="18" a="1"/>
  <c r="J91" i="18" s="1"/>
  <c r="J43" i="16" a="1"/>
  <c r="J43" i="16" s="1"/>
  <c r="AD41" i="18" a="1"/>
  <c r="AD41" i="18" s="1"/>
  <c r="AT93" i="15" a="1"/>
  <c r="AT93" i="15" s="1"/>
  <c r="N44" i="16" a="1"/>
  <c r="N44" i="16" s="1"/>
  <c r="R42" i="15" a="1"/>
  <c r="R42" i="15" s="1"/>
  <c r="R92" i="16" a="1"/>
  <c r="R92" i="16" s="1"/>
  <c r="R44" i="18" a="1"/>
  <c r="R44" i="18" s="1"/>
  <c r="AD42" i="16" a="1"/>
  <c r="AD42" i="16" s="1"/>
  <c r="V90" i="16" a="1"/>
  <c r="V90" i="16" s="1"/>
  <c r="Z42" i="16" a="1"/>
  <c r="Z42" i="16" s="1"/>
  <c r="F46" i="18" a="1"/>
  <c r="F46" i="18" s="1"/>
  <c r="B42" i="18" a="1"/>
  <c r="B42" i="18" s="1"/>
  <c r="R46" i="16" a="1"/>
  <c r="R46" i="16" s="1"/>
  <c r="Z92" i="18" a="1"/>
  <c r="Z92" i="18" s="1"/>
  <c r="AL41" i="18" a="1"/>
  <c r="AL41" i="18" s="1"/>
  <c r="AP41" i="15" a="1"/>
  <c r="AP41" i="15" s="1"/>
  <c r="AT91" i="16" a="1"/>
  <c r="AT91" i="16" s="1"/>
  <c r="F46" i="15" a="1"/>
  <c r="F46" i="15" s="1"/>
  <c r="V42" i="15" a="1"/>
  <c r="V42" i="15" s="1"/>
  <c r="AH90" i="16" a="1"/>
  <c r="AH90" i="16" s="1"/>
  <c r="V41" i="18" a="1"/>
  <c r="V41" i="18" s="1"/>
  <c r="J44" i="15" a="1"/>
  <c r="J44" i="15" s="1"/>
  <c r="N93" i="18" a="1"/>
  <c r="N93" i="18" s="1"/>
  <c r="AH43" i="18" a="1"/>
  <c r="AH43" i="18" s="1"/>
  <c r="AT41" i="19" a="1"/>
  <c r="AT41" i="19" s="1"/>
  <c r="F93" i="16" a="1"/>
  <c r="F93" i="16" s="1"/>
  <c r="Z42" i="15" a="1"/>
  <c r="Z42" i="15" s="1"/>
  <c r="AP41" i="16" a="1"/>
  <c r="AP41" i="16" s="1"/>
  <c r="J94" i="18" a="1"/>
  <c r="J94" i="18" s="1"/>
  <c r="J41" i="16" a="1"/>
  <c r="J41" i="16" s="1"/>
  <c r="AD43" i="18" a="1"/>
  <c r="AD43" i="18" s="1"/>
  <c r="AT91" i="15" a="1"/>
  <c r="AT91" i="15" s="1"/>
  <c r="N41" i="16" a="1"/>
  <c r="N41" i="16" s="1"/>
  <c r="R46" i="15" a="1"/>
  <c r="R46" i="15" s="1"/>
  <c r="R94" i="16" a="1"/>
  <c r="R94" i="16" s="1"/>
  <c r="R41" i="18" a="1"/>
  <c r="R41" i="18" s="1"/>
  <c r="AD41" i="16" a="1"/>
  <c r="AD41" i="16" s="1"/>
  <c r="V92" i="16" a="1"/>
  <c r="V92" i="16" s="1"/>
  <c r="Z89" i="16" a="1"/>
  <c r="Z89" i="16" s="1"/>
  <c r="F44" i="18" a="1"/>
  <c r="F44" i="18" s="1"/>
  <c r="B44" i="15" a="1"/>
  <c r="B44" i="15" s="1"/>
  <c r="R94" i="18" a="1"/>
  <c r="R94" i="18" s="1"/>
  <c r="Z91" i="18" a="1"/>
  <c r="Z91" i="18" s="1"/>
  <c r="AL89" i="18" a="1"/>
  <c r="AL89" i="18" s="1"/>
  <c r="AP44" i="15" a="1"/>
  <c r="AP44" i="15" s="1"/>
  <c r="AT93" i="16" a="1"/>
  <c r="AT93" i="16" s="1"/>
  <c r="F89" i="15" a="1"/>
  <c r="F89" i="15" s="1"/>
  <c r="V43" i="15" a="1"/>
  <c r="V43" i="15" s="1"/>
  <c r="AH93" i="16" a="1"/>
  <c r="AH93" i="16" s="1"/>
  <c r="V43" i="18" a="1"/>
  <c r="V43" i="18" s="1"/>
  <c r="J46" i="15" a="1"/>
  <c r="J46" i="15" s="1"/>
  <c r="N92" i="18" a="1"/>
  <c r="N92" i="18" s="1"/>
  <c r="AH46" i="18" a="1"/>
  <c r="AH46" i="18" s="1"/>
  <c r="AT46" i="19" a="1"/>
  <c r="AT46" i="19" s="1"/>
  <c r="F94" i="16" a="1"/>
  <c r="F94" i="16" s="1"/>
  <c r="Z89" i="15" a="1"/>
  <c r="Z89" i="15" s="1"/>
  <c r="AP89" i="16" a="1"/>
  <c r="AP89" i="16" s="1"/>
  <c r="J93" i="18" a="1"/>
  <c r="J93" i="18" s="1"/>
  <c r="J46" i="16" a="1"/>
  <c r="J46" i="16" s="1"/>
  <c r="AD44" i="18" a="1"/>
  <c r="AD44" i="18" s="1"/>
  <c r="AT92" i="15" a="1"/>
  <c r="AT92" i="15" s="1"/>
  <c r="N46" i="16" a="1"/>
  <c r="N46" i="16" s="1"/>
  <c r="R43" i="15" a="1"/>
  <c r="R43" i="15" s="1"/>
  <c r="R90" i="16" a="1"/>
  <c r="R90" i="16" s="1"/>
  <c r="R45" i="18" a="1"/>
  <c r="R45" i="18" s="1"/>
  <c r="AD89" i="16" a="1"/>
  <c r="AD89" i="16" s="1"/>
  <c r="V91" i="16" a="1"/>
  <c r="V91" i="16" s="1"/>
  <c r="Z46" i="16" a="1"/>
  <c r="Z46" i="16" s="1"/>
  <c r="F41" i="18" a="1"/>
  <c r="F41" i="18" s="1"/>
  <c r="N46" i="18" a="1"/>
  <c r="N46" i="18" s="1"/>
  <c r="AH46" i="15" a="1"/>
  <c r="AH46" i="15" s="1"/>
  <c r="Z94" i="18" a="1"/>
  <c r="Z94" i="18" s="1"/>
  <c r="AL43" i="18" a="1"/>
  <c r="AL43" i="18" s="1"/>
  <c r="AP94" i="15" a="1"/>
  <c r="AP94" i="15" s="1"/>
  <c r="AT94" i="16" a="1"/>
  <c r="AT94" i="16" s="1"/>
  <c r="F44" i="15" a="1"/>
  <c r="F44" i="15" s="1"/>
  <c r="V93" i="15" a="1"/>
  <c r="V93" i="15" s="1"/>
  <c r="AH92" i="16" a="1"/>
  <c r="AH92" i="16" s="1"/>
  <c r="V89" i="18" a="1"/>
  <c r="V89" i="18" s="1"/>
  <c r="J94" i="15" a="1"/>
  <c r="J94" i="15" s="1"/>
  <c r="N90" i="18" a="1"/>
  <c r="N90" i="18" s="1"/>
  <c r="AH41" i="18" a="1"/>
  <c r="AH41" i="18" s="1"/>
  <c r="AT94" i="19" a="1"/>
  <c r="AT94" i="19" s="1"/>
  <c r="F92" i="16" a="1"/>
  <c r="F92" i="16" s="1"/>
  <c r="Z44" i="15" a="1"/>
  <c r="Z44" i="15" s="1"/>
  <c r="AP92" i="16" a="1"/>
  <c r="AP92" i="16" s="1"/>
  <c r="J92" i="18" a="1"/>
  <c r="J92" i="18" s="1"/>
  <c r="J42" i="16" a="1"/>
  <c r="J42" i="16" s="1"/>
  <c r="AD93" i="18" a="1"/>
  <c r="AD93" i="18" s="1"/>
  <c r="AT90" i="15" a="1"/>
  <c r="AT90" i="15" s="1"/>
  <c r="N42" i="16" a="1"/>
  <c r="N42" i="16" s="1"/>
  <c r="R92" i="15" a="1"/>
  <c r="R92" i="15" s="1"/>
  <c r="R91" i="16" a="1"/>
  <c r="R91" i="16" s="1"/>
  <c r="R46" i="18" a="1"/>
  <c r="R46" i="18" s="1"/>
  <c r="AD94" i="16" a="1"/>
  <c r="AD94" i="16" s="1"/>
  <c r="V93" i="16" a="1"/>
  <c r="V93" i="16" s="1"/>
  <c r="Z45" i="16" a="1"/>
  <c r="Z45" i="16" s="1"/>
  <c r="F90" i="18" a="1"/>
  <c r="F90" i="18" s="1"/>
  <c r="AH43" i="16" a="1"/>
  <c r="AH43" i="16" s="1"/>
  <c r="AL43" i="15" a="1"/>
  <c r="AL43" i="15" s="1"/>
  <c r="AL89" i="16" a="1"/>
  <c r="AL89" i="16" s="1"/>
  <c r="AL44" i="18" a="1"/>
  <c r="AL44" i="18" s="1"/>
  <c r="AP91" i="15" a="1"/>
  <c r="AP91" i="15" s="1"/>
  <c r="B46" i="15" a="1"/>
  <c r="B46" i="15" s="1"/>
  <c r="F41" i="15" a="1"/>
  <c r="F41" i="15" s="1"/>
  <c r="V90" i="15" a="1"/>
  <c r="V90" i="15" s="1"/>
  <c r="B89" i="16" a="1"/>
  <c r="B89" i="16" s="1"/>
  <c r="V46" i="18" a="1"/>
  <c r="V46" i="18" s="1"/>
  <c r="J91" i="15" a="1"/>
  <c r="J91" i="15" s="1"/>
  <c r="B89" i="18" a="1"/>
  <c r="B89" i="18" s="1"/>
  <c r="AH44" i="18" a="1"/>
  <c r="AH44" i="18" s="1"/>
  <c r="AT91" i="19" a="1"/>
  <c r="AT91" i="19" s="1"/>
  <c r="AT41" i="18" a="1"/>
  <c r="AT41" i="18" s="1"/>
  <c r="Z41" i="15" a="1"/>
  <c r="Z41" i="15" s="1"/>
  <c r="AP91" i="16" a="1"/>
  <c r="AP91" i="16" s="1"/>
  <c r="AD44" i="15" a="1"/>
  <c r="AD44" i="15" s="1"/>
  <c r="J89" i="16" a="1"/>
  <c r="J89" i="16" s="1"/>
  <c r="AD90" i="18" a="1"/>
  <c r="AD90" i="18" s="1"/>
  <c r="N89" i="15" a="1"/>
  <c r="N89" i="15" s="1"/>
  <c r="N89" i="16" a="1"/>
  <c r="N89" i="16" s="1"/>
  <c r="R91" i="15" a="1"/>
  <c r="R91" i="15" s="1"/>
  <c r="AL41" i="15" a="1"/>
  <c r="AL41" i="15" s="1"/>
  <c r="R89" i="18" a="1"/>
  <c r="R89" i="18" s="1"/>
  <c r="AD91" i="16" a="1"/>
  <c r="AD91" i="16" s="1"/>
  <c r="AH41" i="15" a="1"/>
  <c r="AH41" i="15" s="1"/>
  <c r="Z43" i="16" a="1"/>
  <c r="Z43" i="16" s="1"/>
  <c r="F94" i="18" a="1"/>
  <c r="F94" i="18" s="1"/>
  <c r="AT46" i="16" a="1"/>
  <c r="AT46" i="16" s="1"/>
  <c r="AT45" i="15" a="1"/>
  <c r="AT45" i="15" s="1"/>
  <c r="AL41" i="16" a="1"/>
  <c r="AL41" i="16" s="1"/>
  <c r="AL45" i="18" a="1"/>
  <c r="AL45" i="18" s="1"/>
  <c r="AP93" i="15" a="1"/>
  <c r="AP93" i="15" s="1"/>
  <c r="B43" i="15" a="1"/>
  <c r="B43" i="15" s="1"/>
  <c r="F45" i="15" a="1"/>
  <c r="F45" i="15" s="1"/>
  <c r="V94" i="15" a="1"/>
  <c r="V94" i="15" s="1"/>
  <c r="B46" i="16" a="1"/>
  <c r="B46" i="16" s="1"/>
  <c r="V42" i="18" a="1"/>
  <c r="V42" i="18" s="1"/>
  <c r="J92" i="15" a="1"/>
  <c r="J92" i="15" s="1"/>
  <c r="B45" i="18" a="1"/>
  <c r="B45" i="18" s="1"/>
  <c r="AH45" i="18" a="1"/>
  <c r="AH45" i="18" s="1"/>
  <c r="AT93" i="19" a="1"/>
  <c r="AT93" i="19" s="1"/>
  <c r="AT43" i="18" a="1"/>
  <c r="AT43" i="18" s="1"/>
  <c r="Z45" i="15" a="1"/>
  <c r="Z45" i="15" s="1"/>
  <c r="AP90" i="16" a="1"/>
  <c r="AP90" i="16" s="1"/>
  <c r="AD41" i="15" a="1"/>
  <c r="AD41" i="15" s="1"/>
  <c r="J45" i="16" a="1"/>
  <c r="J45" i="16" s="1"/>
  <c r="AD92" i="18" a="1"/>
  <c r="AD92" i="18" s="1"/>
  <c r="N44" i="15" a="1"/>
  <c r="N44" i="15" s="1"/>
  <c r="N45" i="16" a="1"/>
  <c r="N45" i="16" s="1"/>
  <c r="R90" i="15" a="1"/>
  <c r="R90" i="15" s="1"/>
  <c r="AL45" i="15" a="1"/>
  <c r="AL45" i="15" s="1"/>
  <c r="R43" i="18" a="1"/>
  <c r="R43" i="18" s="1"/>
  <c r="AD90" i="16" a="1"/>
  <c r="AD90" i="16" s="1"/>
  <c r="AH45" i="15" a="1"/>
  <c r="AH45" i="15" s="1"/>
  <c r="Z44" i="16" a="1"/>
  <c r="Z44" i="16" s="1"/>
  <c r="F91" i="18" a="1"/>
  <c r="F91" i="18" s="1"/>
  <c r="AL90" i="18" a="1"/>
  <c r="AL90" i="18" s="1"/>
  <c r="J93" i="16" a="1"/>
  <c r="J93" i="16" s="1"/>
  <c r="AL42" i="16" a="1"/>
  <c r="AL42" i="16" s="1"/>
  <c r="AL46" i="18" a="1"/>
  <c r="AL46" i="18" s="1"/>
  <c r="AP92" i="15" a="1"/>
  <c r="AP92" i="15" s="1"/>
  <c r="B45" i="15" a="1"/>
  <c r="B45" i="15" s="1"/>
  <c r="F42" i="15" a="1"/>
  <c r="F42" i="15" s="1"/>
  <c r="V91" i="15" a="1"/>
  <c r="V91" i="15" s="1"/>
  <c r="B42" i="16" a="1"/>
  <c r="B42" i="16" s="1"/>
  <c r="V45" i="18" a="1"/>
  <c r="V45" i="18" s="1"/>
  <c r="J90" i="15" a="1"/>
  <c r="J90" i="15" s="1"/>
  <c r="B41" i="18" a="1"/>
  <c r="B41" i="18" s="1"/>
  <c r="AH89" i="18" a="1"/>
  <c r="AH89" i="18" s="1"/>
  <c r="AT90" i="19" a="1"/>
  <c r="AT90" i="19" s="1"/>
  <c r="AT44" i="18" a="1"/>
  <c r="AT44" i="18" s="1"/>
  <c r="Z43" i="15" a="1"/>
  <c r="Z43" i="15" s="1"/>
  <c r="AP93" i="16" a="1"/>
  <c r="AP93" i="16" s="1"/>
  <c r="AD45" i="15" a="1"/>
  <c r="AD45" i="15" s="1"/>
  <c r="J44" i="16" a="1"/>
  <c r="J44" i="16" s="1"/>
  <c r="AD91" i="18" a="1"/>
  <c r="AD91" i="18" s="1"/>
  <c r="N41" i="15" a="1"/>
  <c r="N41" i="15" s="1"/>
  <c r="N43" i="16" a="1"/>
  <c r="N43" i="16" s="1"/>
  <c r="R94" i="15" a="1"/>
  <c r="R94" i="15" s="1"/>
  <c r="AL42" i="15" a="1"/>
  <c r="AL42" i="15" s="1"/>
  <c r="R42" i="18" a="1"/>
  <c r="R42" i="18" s="1"/>
  <c r="AD92" i="16" a="1"/>
  <c r="AD92" i="16" s="1"/>
  <c r="AH42" i="15" a="1"/>
  <c r="AH42" i="15" s="1"/>
  <c r="Z41" i="16" a="1"/>
  <c r="Z41" i="16" s="1"/>
  <c r="F93" i="18" a="1"/>
  <c r="F93" i="18" s="1"/>
  <c r="F89" i="16" a="1"/>
  <c r="F89" i="16" s="1"/>
  <c r="AL46" i="16" a="1"/>
  <c r="AL46" i="16" s="1"/>
  <c r="AL93" i="18" a="1"/>
  <c r="AL93" i="18" s="1"/>
  <c r="AP90" i="15" a="1"/>
  <c r="AP90" i="15" s="1"/>
  <c r="B89" i="15" a="1"/>
  <c r="B89" i="15" s="1"/>
  <c r="F94" i="15" a="1"/>
  <c r="F94" i="15" s="1"/>
  <c r="V92" i="15" a="1"/>
  <c r="V92" i="15" s="1"/>
  <c r="B45" i="16" a="1"/>
  <c r="B45" i="16" s="1"/>
  <c r="V91" i="18" a="1"/>
  <c r="V91" i="18" s="1"/>
  <c r="J93" i="15" a="1"/>
  <c r="J93" i="15" s="1"/>
  <c r="B46" i="18" a="1"/>
  <c r="B46" i="18" s="1"/>
  <c r="AH93" i="18" a="1"/>
  <c r="AH93" i="18" s="1"/>
  <c r="AT92" i="19" a="1"/>
  <c r="AT92" i="19" s="1"/>
  <c r="AT46" i="18" a="1"/>
  <c r="AT46" i="18" s="1"/>
  <c r="Z93" i="15" a="1"/>
  <c r="Z93" i="15" s="1"/>
  <c r="AP94" i="16" a="1"/>
  <c r="AP94" i="16" s="1"/>
  <c r="AD43" i="15" a="1"/>
  <c r="AD43" i="15" s="1"/>
  <c r="J90" i="16" a="1"/>
  <c r="J90" i="16" s="1"/>
  <c r="AD94" i="18" a="1"/>
  <c r="AD94" i="18" s="1"/>
  <c r="N45" i="15" a="1"/>
  <c r="N45" i="15" s="1"/>
  <c r="N93" i="16" a="1"/>
  <c r="N93" i="16" s="1"/>
  <c r="R93" i="15" a="1"/>
  <c r="R93" i="15" s="1"/>
  <c r="AL46" i="15" a="1"/>
  <c r="AL46" i="15" s="1"/>
  <c r="R91" i="18" a="1"/>
  <c r="R91" i="18" s="1"/>
  <c r="AD93" i="16" a="1"/>
  <c r="AD93" i="16" s="1"/>
  <c r="AH44" i="15" a="1"/>
  <c r="AH44" i="15" s="1"/>
  <c r="Z94" i="16" a="1"/>
  <c r="Z94" i="16" s="1"/>
  <c r="F92" i="18" a="1"/>
  <c r="F92" i="18" s="1"/>
  <c r="Z46" i="18" a="1"/>
  <c r="Z46" i="18" s="1"/>
  <c r="AL45" i="16" a="1"/>
  <c r="AL45" i="16" s="1"/>
  <c r="AD42" i="15" a="1"/>
  <c r="AD42" i="15" s="1"/>
  <c r="R46" i="19" a="1"/>
  <c r="R46" i="19" s="1"/>
  <c r="AH42" i="19" a="1"/>
  <c r="AH42" i="19" s="1"/>
  <c r="AD90" i="19" a="1"/>
  <c r="AD90" i="19" s="1"/>
  <c r="B45" i="19" a="1"/>
  <c r="B45" i="19" s="1"/>
  <c r="N42" i="19" a="1"/>
  <c r="N42" i="19" s="1"/>
  <c r="AL90" i="19" a="1"/>
  <c r="AL90" i="19" s="1"/>
  <c r="AP90" i="19" a="1"/>
  <c r="AP90" i="19" s="1"/>
  <c r="Z46" i="19" a="1"/>
  <c r="Z46" i="19" s="1"/>
  <c r="J44" i="19" a="1"/>
  <c r="J44" i="19" s="1"/>
  <c r="R45" i="19" a="1"/>
  <c r="R45" i="19" s="1"/>
  <c r="AH43" i="19" a="1"/>
  <c r="AH43" i="19" s="1"/>
  <c r="AD92" i="19" a="1"/>
  <c r="AD92" i="19" s="1"/>
  <c r="B44" i="19" a="1"/>
  <c r="B44" i="19" s="1"/>
  <c r="N89" i="19" a="1"/>
  <c r="N89" i="19" s="1"/>
  <c r="AL92" i="19" a="1"/>
  <c r="AL92" i="19" s="1"/>
  <c r="AP92" i="19" a="1"/>
  <c r="AP92" i="19" s="1"/>
  <c r="Z45" i="19" a="1"/>
  <c r="Z45" i="19" s="1"/>
  <c r="J91" i="19" a="1"/>
  <c r="J91" i="19" s="1"/>
  <c r="R44" i="19" a="1"/>
  <c r="R44" i="19" s="1"/>
  <c r="AH45" i="19" a="1"/>
  <c r="AH45" i="19" s="1"/>
  <c r="AD91" i="19" a="1"/>
  <c r="AD91" i="19" s="1"/>
  <c r="B42" i="19" a="1"/>
  <c r="B42" i="19" s="1"/>
  <c r="N43" i="19" a="1"/>
  <c r="N43" i="19" s="1"/>
  <c r="AL91" i="19" a="1"/>
  <c r="AL91" i="19" s="1"/>
  <c r="V44" i="19" a="1"/>
  <c r="V44" i="19" s="1"/>
  <c r="Z89" i="19" a="1"/>
  <c r="Z89" i="19" s="1"/>
  <c r="J94" i="19" a="1"/>
  <c r="J94" i="19" s="1"/>
  <c r="R43" i="19" a="1"/>
  <c r="R43" i="19" s="1"/>
  <c r="AH93" i="19" a="1"/>
  <c r="AH93" i="19" s="1"/>
  <c r="AD94" i="19" a="1"/>
  <c r="AD94" i="19" s="1"/>
  <c r="B46" i="19" a="1"/>
  <c r="B46" i="19" s="1"/>
  <c r="N44" i="19" a="1"/>
  <c r="N44" i="19" s="1"/>
  <c r="AL93" i="19" a="1"/>
  <c r="AL93" i="19" s="1"/>
  <c r="V43" i="19" a="1"/>
  <c r="V43" i="19" s="1"/>
  <c r="Z41" i="19" a="1"/>
  <c r="Z41" i="19" s="1"/>
  <c r="J93" i="19" a="1"/>
  <c r="J93" i="19" s="1"/>
  <c r="R42" i="19" a="1"/>
  <c r="R42" i="19" s="1"/>
  <c r="AH90" i="19" a="1"/>
  <c r="AH90" i="19" s="1"/>
  <c r="F89" i="19" a="1"/>
  <c r="F89" i="19" s="1"/>
  <c r="B41" i="19" a="1"/>
  <c r="B41" i="19" s="1"/>
  <c r="N91" i="19" a="1"/>
  <c r="N91" i="19" s="1"/>
  <c r="AL94" i="19" a="1"/>
  <c r="AL94" i="19" s="1"/>
  <c r="V41" i="19" a="1"/>
  <c r="V41" i="19" s="1"/>
  <c r="Z44" i="19" a="1"/>
  <c r="Z44" i="19" s="1"/>
  <c r="J92" i="19" a="1"/>
  <c r="J92" i="19" s="1"/>
  <c r="R41" i="19" a="1"/>
  <c r="R41" i="19" s="1"/>
  <c r="AH92" i="19" a="1"/>
  <c r="AH92" i="19" s="1"/>
  <c r="F41" i="19" a="1"/>
  <c r="F41" i="19" s="1"/>
  <c r="B43" i="19" a="1"/>
  <c r="B43" i="19" s="1"/>
  <c r="N94" i="19" a="1"/>
  <c r="N94" i="19" s="1"/>
  <c r="V45" i="19" a="1"/>
  <c r="V45" i="19" s="1"/>
  <c r="Z94" i="19" a="1"/>
  <c r="Z94" i="19" s="1"/>
  <c r="J90" i="19" a="1"/>
  <c r="J90" i="19" s="1"/>
  <c r="R89" i="19" a="1"/>
  <c r="R89" i="19" s="1"/>
  <c r="AH91" i="19" a="1"/>
  <c r="AH91" i="19" s="1"/>
  <c r="F44" i="19" a="1"/>
  <c r="F44" i="19" s="1"/>
  <c r="B89" i="19" a="1"/>
  <c r="B89" i="19" s="1"/>
  <c r="N93" i="19" a="1"/>
  <c r="N93" i="19" s="1"/>
  <c r="AP41" i="19" a="1"/>
  <c r="AP41" i="19" s="1"/>
  <c r="V42" i="19" a="1"/>
  <c r="V42" i="19" s="1"/>
  <c r="Z93" i="19" a="1"/>
  <c r="Z93" i="19" s="1"/>
  <c r="AP94" i="19" a="1"/>
  <c r="AP94" i="19" s="1"/>
  <c r="R94" i="19" a="1"/>
  <c r="R94" i="19" s="1"/>
  <c r="AH94" i="19" a="1"/>
  <c r="AH94" i="19" s="1"/>
  <c r="F45" i="19" a="1"/>
  <c r="F45" i="19" s="1"/>
  <c r="B91" i="19" a="1"/>
  <c r="B91" i="19" s="1"/>
  <c r="N90" i="19" a="1"/>
  <c r="N90" i="19" s="1"/>
  <c r="AP46" i="19" a="1"/>
  <c r="AP46" i="19" s="1"/>
  <c r="V89" i="19" a="1"/>
  <c r="V89" i="19" s="1"/>
  <c r="Z90" i="19" a="1"/>
  <c r="Z90" i="19" s="1"/>
  <c r="AL41" i="19" a="1"/>
  <c r="AL41" i="19" s="1"/>
  <c r="R93" i="19" a="1"/>
  <c r="R93" i="19" s="1"/>
  <c r="AD89" i="19" a="1"/>
  <c r="AD89" i="19" s="1"/>
  <c r="F46" i="19" a="1"/>
  <c r="F46" i="19" s="1"/>
  <c r="B94" i="19" a="1"/>
  <c r="B94" i="19" s="1"/>
  <c r="N92" i="19" a="1"/>
  <c r="N92" i="19" s="1"/>
  <c r="AP42" i="19" a="1"/>
  <c r="AP42" i="19" s="1"/>
  <c r="V46" i="19" a="1"/>
  <c r="V46" i="19" s="1"/>
  <c r="Z92" i="19" a="1"/>
  <c r="Z92" i="19" s="1"/>
  <c r="J89" i="19" a="1"/>
  <c r="J89" i="19" s="1"/>
  <c r="R90" i="19" a="1"/>
  <c r="R90" i="19" s="1"/>
  <c r="AD45" i="19" a="1"/>
  <c r="AD45" i="19" s="1"/>
  <c r="F42" i="19" a="1"/>
  <c r="F42" i="19" s="1"/>
  <c r="B93" i="19" a="1"/>
  <c r="B93" i="19" s="1"/>
  <c r="AL42" i="19" a="1"/>
  <c r="AL42" i="19" s="1"/>
  <c r="AP43" i="19" a="1"/>
  <c r="AP43" i="19" s="1"/>
  <c r="V94" i="19" a="1"/>
  <c r="V94" i="19" s="1"/>
  <c r="Z91" i="19" a="1"/>
  <c r="Z91" i="19" s="1"/>
  <c r="R92" i="19" a="1"/>
  <c r="R92" i="19" s="1"/>
  <c r="AD41" i="19" a="1"/>
  <c r="AD41" i="19" s="1"/>
  <c r="F43" i="19" a="1"/>
  <c r="F43" i="19" s="1"/>
  <c r="B92" i="19" a="1"/>
  <c r="B92" i="19" s="1"/>
  <c r="AL46" i="19" a="1"/>
  <c r="AL46" i="19" s="1"/>
  <c r="AP44" i="19" a="1"/>
  <c r="AP44" i="19" s="1"/>
  <c r="V93" i="19" a="1"/>
  <c r="V93" i="19" s="1"/>
  <c r="J45" i="19" a="1"/>
  <c r="J45" i="19" s="1"/>
  <c r="R91" i="19" a="1"/>
  <c r="R91" i="19" s="1"/>
  <c r="AD42" i="19" a="1"/>
  <c r="AD42" i="19" s="1"/>
  <c r="F91" i="19" a="1"/>
  <c r="F91" i="19" s="1"/>
  <c r="B90" i="19" a="1"/>
  <c r="B90" i="19" s="1"/>
  <c r="AL43" i="19" a="1"/>
  <c r="AL43" i="19" s="1"/>
  <c r="AP45" i="19" a="1"/>
  <c r="AP45" i="19" s="1"/>
  <c r="V90" i="19" a="1"/>
  <c r="V90" i="19" s="1"/>
  <c r="J43" i="19" a="1"/>
  <c r="J43" i="19" s="1"/>
  <c r="Z42" i="19" a="1"/>
  <c r="Z42" i="19" s="1"/>
  <c r="AH44" i="19" a="1"/>
  <c r="AH44" i="19" s="1"/>
  <c r="AD46" i="19" a="1"/>
  <c r="AD46" i="19" s="1"/>
  <c r="F94" i="19" a="1"/>
  <c r="F94" i="19" s="1"/>
  <c r="AL44" i="19" a="1"/>
  <c r="AL44" i="19" s="1"/>
  <c r="AP89" i="19" a="1"/>
  <c r="AP89" i="19" s="1"/>
  <c r="V92" i="19" a="1"/>
  <c r="V92" i="19" s="1"/>
  <c r="J46" i="19" a="1"/>
  <c r="J46" i="19" s="1"/>
  <c r="F90" i="19" a="1"/>
  <c r="F90" i="19" s="1"/>
  <c r="AH89" i="19" a="1"/>
  <c r="AH89" i="19" s="1"/>
  <c r="AD43" i="19" a="1"/>
  <c r="AD43" i="19" s="1"/>
  <c r="F93" i="19" a="1"/>
  <c r="F93" i="19" s="1"/>
  <c r="N46" i="19" a="1"/>
  <c r="N46" i="19" s="1"/>
  <c r="AL89" i="19" a="1"/>
  <c r="AL89" i="19" s="1"/>
  <c r="AP91" i="19" a="1"/>
  <c r="AP91" i="19" s="1"/>
  <c r="V91" i="19" a="1"/>
  <c r="V91" i="19" s="1"/>
  <c r="J42" i="19" a="1"/>
  <c r="J42" i="19" s="1"/>
  <c r="N45" i="19" a="1"/>
  <c r="N45" i="19" s="1"/>
  <c r="AH41" i="19" a="1"/>
  <c r="AH41" i="19" s="1"/>
  <c r="AD44" i="19" a="1"/>
  <c r="AD44" i="19" s="1"/>
  <c r="F92" i="19" a="1"/>
  <c r="F92" i="19" s="1"/>
  <c r="N41" i="19" a="1"/>
  <c r="N41" i="19" s="1"/>
  <c r="AL45" i="19" a="1"/>
  <c r="AL45" i="19" s="1"/>
  <c r="AP93" i="19" a="1"/>
  <c r="AP93" i="19" s="1"/>
  <c r="Z43" i="19" a="1"/>
  <c r="Z43" i="19" s="1"/>
  <c r="J41" i="19" a="1"/>
  <c r="J41" i="19" s="1"/>
  <c r="AH46" i="19" a="1"/>
  <c r="AH46" i="19" s="1"/>
  <c r="AD93" i="19" a="1"/>
  <c r="AD93" i="19" s="1"/>
  <c r="E109" i="2"/>
  <c r="O102" i="2"/>
  <c r="H102" i="2"/>
  <c r="I102" i="2"/>
  <c r="P102" i="2"/>
  <c r="N102" i="2"/>
  <c r="F102" i="2"/>
  <c r="M102" i="2"/>
  <c r="L102" i="2"/>
  <c r="Q102" i="2"/>
  <c r="J102" i="2"/>
  <c r="G102" i="2"/>
  <c r="K102" i="2"/>
  <c r="AM69" i="3"/>
  <c r="AM68" i="3"/>
  <c r="AA68" i="3"/>
  <c r="AA69" i="3"/>
  <c r="AE68" i="3"/>
  <c r="AE69" i="3"/>
  <c r="S68" i="3"/>
  <c r="S69" i="3"/>
  <c r="C67" i="3"/>
  <c r="C68" i="3"/>
  <c r="C69" i="3"/>
  <c r="AU69" i="3"/>
  <c r="AU68" i="3"/>
  <c r="AI68" i="3"/>
  <c r="AI69" i="3"/>
  <c r="W68" i="3"/>
  <c r="W69" i="3"/>
  <c r="G68" i="3"/>
  <c r="G69" i="3"/>
  <c r="K67" i="3"/>
  <c r="K68" i="3"/>
  <c r="K69" i="3"/>
  <c r="AQ68" i="3"/>
  <c r="AQ69" i="3"/>
  <c r="O67" i="3"/>
  <c r="O68" i="3"/>
  <c r="O69" i="3"/>
  <c r="AH68" i="27"/>
  <c r="AD68" i="27"/>
  <c r="R68" i="27"/>
  <c r="Z68" i="27"/>
  <c r="V68" i="27"/>
  <c r="N68" i="27"/>
  <c r="AL68" i="27"/>
  <c r="J68" i="27"/>
  <c r="F68" i="27"/>
  <c r="B68" i="27"/>
  <c r="AP68" i="27"/>
  <c r="AT68" i="27"/>
  <c r="AT65" i="27"/>
  <c r="AL65" i="27"/>
  <c r="AP65" i="27"/>
  <c r="AH65" i="27"/>
  <c r="AD65" i="27"/>
  <c r="Z65" i="27"/>
  <c r="F65" i="27"/>
  <c r="V65" i="27"/>
  <c r="R65" i="27"/>
  <c r="N65" i="27"/>
  <c r="J65" i="27"/>
  <c r="AT69" i="27"/>
  <c r="AP69" i="27"/>
  <c r="AL69" i="27"/>
  <c r="AD69" i="27"/>
  <c r="AH69" i="27"/>
  <c r="Z69" i="27"/>
  <c r="V69" i="27"/>
  <c r="R69" i="27"/>
  <c r="N69" i="27"/>
  <c r="J69" i="27"/>
  <c r="B69" i="27"/>
  <c r="F69" i="27"/>
  <c r="R67" i="27"/>
  <c r="N67" i="27"/>
  <c r="F67" i="27"/>
  <c r="J67" i="27"/>
  <c r="B67" i="27"/>
  <c r="AL67" i="27"/>
  <c r="V67" i="27"/>
  <c r="AP67" i="27"/>
  <c r="AH67" i="27"/>
  <c r="Z67" i="27"/>
  <c r="AT67" i="27"/>
  <c r="AD67" i="27"/>
  <c r="N84" i="28"/>
  <c r="P84" i="28" s="1"/>
  <c r="F76" i="27"/>
  <c r="H76" i="27" s="1"/>
  <c r="Z79" i="29"/>
  <c r="B84" i="27"/>
  <c r="D84" i="27" s="1"/>
  <c r="R75" i="26"/>
  <c r="AL78" i="28"/>
  <c r="AN78" i="28" s="1"/>
  <c r="AD84" i="26"/>
  <c r="AF84" i="26" s="1"/>
  <c r="R75" i="29"/>
  <c r="AP79" i="27"/>
  <c r="AT85" i="29"/>
  <c r="N77" i="28"/>
  <c r="F83" i="26"/>
  <c r="H83" i="26" s="1"/>
  <c r="J75" i="29"/>
  <c r="AH79" i="27"/>
  <c r="AL85" i="29"/>
  <c r="F77" i="28"/>
  <c r="AH83" i="28"/>
  <c r="AJ83" i="28" s="1"/>
  <c r="Z75" i="27"/>
  <c r="N80" i="29"/>
  <c r="V83" i="27"/>
  <c r="X83" i="27" s="1"/>
  <c r="AL74" i="26"/>
  <c r="Z79" i="28"/>
  <c r="AH82" i="26"/>
  <c r="AL74" i="29"/>
  <c r="N79" i="27"/>
  <c r="B84" i="29"/>
  <c r="D84" i="29" s="1"/>
  <c r="R75" i="28"/>
  <c r="AP79" i="26"/>
  <c r="AT85" i="28"/>
  <c r="J77" i="29"/>
  <c r="B83" i="27"/>
  <c r="D83" i="27" s="1"/>
  <c r="R74" i="26"/>
  <c r="F79" i="28"/>
  <c r="AD83" i="26"/>
  <c r="AF83" i="26" s="1"/>
  <c r="R74" i="29"/>
  <c r="J80" i="27"/>
  <c r="AD85" i="26"/>
  <c r="AT76" i="27"/>
  <c r="AV76" i="27" s="1"/>
  <c r="F83" i="27"/>
  <c r="H83" i="27" s="1"/>
  <c r="R81" i="26"/>
  <c r="T81" i="26" s="1"/>
  <c r="V73" i="29"/>
  <c r="AT77" i="27"/>
  <c r="AH82" i="29"/>
  <c r="B74" i="28"/>
  <c r="Z78" i="26"/>
  <c r="AB78" i="26" s="1"/>
  <c r="AD84" i="28"/>
  <c r="AF84" i="28" s="1"/>
  <c r="AP75" i="29"/>
  <c r="AT82" i="28"/>
  <c r="AL74" i="27"/>
  <c r="J78" i="29"/>
  <c r="L78" i="29" s="1"/>
  <c r="AH82" i="27"/>
  <c r="B74" i="26"/>
  <c r="V77" i="28"/>
  <c r="N83" i="26"/>
  <c r="P83" i="26" s="1"/>
  <c r="B74" i="29"/>
  <c r="Z78" i="27"/>
  <c r="AB78" i="27" s="1"/>
  <c r="AD84" i="29"/>
  <c r="AF84" i="29" s="1"/>
  <c r="AT75" i="28"/>
  <c r="AL81" i="26"/>
  <c r="AN81" i="26" s="1"/>
  <c r="AP73" i="29"/>
  <c r="R78" i="27"/>
  <c r="T78" i="27" s="1"/>
  <c r="V84" i="29"/>
  <c r="X84" i="29" s="1"/>
  <c r="AL75" i="28"/>
  <c r="R82" i="28"/>
  <c r="J74" i="27"/>
  <c r="AT78" i="29"/>
  <c r="AV78" i="29" s="1"/>
  <c r="F82" i="27"/>
  <c r="V73" i="26"/>
  <c r="J78" i="28"/>
  <c r="L78" i="28" s="1"/>
  <c r="N82" i="26"/>
  <c r="AP78" i="27"/>
  <c r="AR78" i="27" s="1"/>
  <c r="AD81" i="26"/>
  <c r="AF81" i="26" s="1"/>
  <c r="F77" i="26"/>
  <c r="AD81" i="28"/>
  <c r="AF81" i="28" s="1"/>
  <c r="V73" i="27"/>
  <c r="AP76" i="29"/>
  <c r="AR76" i="29" s="1"/>
  <c r="R81" i="27"/>
  <c r="T81" i="27" s="1"/>
  <c r="AL84" i="29"/>
  <c r="AN84" i="29" s="1"/>
  <c r="F76" i="28"/>
  <c r="H76" i="28" s="1"/>
  <c r="AT81" i="26"/>
  <c r="AV81" i="26" s="1"/>
  <c r="R85" i="28"/>
  <c r="J77" i="27"/>
  <c r="N83" i="29"/>
  <c r="P83" i="29" s="1"/>
  <c r="AD74" i="28"/>
  <c r="V80" i="26"/>
  <c r="J85" i="28"/>
  <c r="B77" i="27"/>
  <c r="F83" i="29"/>
  <c r="H83" i="29" s="1"/>
  <c r="V74" i="28"/>
  <c r="B81" i="28"/>
  <c r="D81" i="28" s="1"/>
  <c r="Z85" i="26"/>
  <c r="AD77" i="29"/>
  <c r="AL80" i="27"/>
  <c r="Z85" i="29"/>
  <c r="AP76" i="28"/>
  <c r="AR76" i="28" s="1"/>
  <c r="B80" i="26"/>
  <c r="AL84" i="28"/>
  <c r="AN84" i="28" s="1"/>
  <c r="AD76" i="27"/>
  <c r="AF76" i="27" s="1"/>
  <c r="R81" i="29"/>
  <c r="T81" i="29" s="1"/>
  <c r="AP85" i="27"/>
  <c r="J77" i="26"/>
  <c r="N83" i="28"/>
  <c r="P83" i="28" s="1"/>
  <c r="Z74" i="29"/>
  <c r="R80" i="27"/>
  <c r="AL83" i="29"/>
  <c r="AN83" i="29" s="1"/>
  <c r="V76" i="28"/>
  <c r="X76" i="28" s="1"/>
  <c r="AT80" i="26"/>
  <c r="AH85" i="28"/>
  <c r="Z77" i="27"/>
  <c r="F85" i="26"/>
  <c r="V76" i="27"/>
  <c r="X76" i="27" s="1"/>
  <c r="N82" i="27"/>
  <c r="AD77" i="27"/>
  <c r="AP76" i="26"/>
  <c r="AR76" i="26" s="1"/>
  <c r="V78" i="26"/>
  <c r="X78" i="26" s="1"/>
  <c r="N80" i="28"/>
  <c r="AL84" i="26"/>
  <c r="AN84" i="26" s="1"/>
  <c r="Z75" i="29"/>
  <c r="B80" i="27"/>
  <c r="V83" i="29"/>
  <c r="X83" i="29" s="1"/>
  <c r="AL74" i="28"/>
  <c r="AD80" i="26"/>
  <c r="B84" i="28"/>
  <c r="D84" i="28" s="1"/>
  <c r="AP75" i="27"/>
  <c r="AT81" i="29"/>
  <c r="AV81" i="29" s="1"/>
  <c r="N73" i="28"/>
  <c r="F79" i="26"/>
  <c r="AP83" i="28"/>
  <c r="AR83" i="28" s="1"/>
  <c r="AH75" i="27"/>
  <c r="AL81" i="29"/>
  <c r="AN81" i="29" s="1"/>
  <c r="F73" i="28"/>
  <c r="AH79" i="28"/>
  <c r="J84" i="26"/>
  <c r="L84" i="26" s="1"/>
  <c r="N76" i="29"/>
  <c r="P76" i="29" s="1"/>
  <c r="V79" i="27"/>
  <c r="J84" i="29"/>
  <c r="L84" i="29" s="1"/>
  <c r="Z75" i="28"/>
  <c r="AH78" i="26"/>
  <c r="AJ78" i="26" s="1"/>
  <c r="V83" i="28"/>
  <c r="X83" i="28" s="1"/>
  <c r="N75" i="27"/>
  <c r="B80" i="29"/>
  <c r="Z84" i="27"/>
  <c r="AB84" i="27" s="1"/>
  <c r="AP75" i="26"/>
  <c r="AT81" i="28"/>
  <c r="AV81" i="28" s="1"/>
  <c r="J73" i="29"/>
  <c r="B79" i="27"/>
  <c r="V82" i="29"/>
  <c r="F75" i="28"/>
  <c r="AD79" i="26"/>
  <c r="R84" i="28"/>
  <c r="T84" i="28" s="1"/>
  <c r="J76" i="27"/>
  <c r="L76" i="27" s="1"/>
  <c r="V74" i="26"/>
  <c r="F81" i="26"/>
  <c r="H81" i="26" s="1"/>
  <c r="N76" i="26"/>
  <c r="P76" i="26" s="1"/>
  <c r="N78" i="27"/>
  <c r="P78" i="27" s="1"/>
  <c r="AL73" i="27"/>
  <c r="AT78" i="28"/>
  <c r="AV78" i="28" s="1"/>
  <c r="V83" i="26"/>
  <c r="X83" i="26" s="1"/>
  <c r="J74" i="29"/>
  <c r="AH78" i="27"/>
  <c r="AJ78" i="27" s="1"/>
  <c r="F82" i="29"/>
  <c r="V73" i="28"/>
  <c r="N79" i="26"/>
  <c r="AH82" i="28"/>
  <c r="Z74" i="27"/>
  <c r="AD80" i="29"/>
  <c r="F85" i="27"/>
  <c r="AL77" i="26"/>
  <c r="Z82" i="28"/>
  <c r="R74" i="27"/>
  <c r="V80" i="29"/>
  <c r="AT84" i="27"/>
  <c r="AV84" i="27" s="1"/>
  <c r="R78" i="28"/>
  <c r="T78" i="28" s="1"/>
  <c r="AP82" i="26"/>
  <c r="AT74" i="29"/>
  <c r="F78" i="27"/>
  <c r="H78" i="27" s="1"/>
  <c r="AP82" i="29"/>
  <c r="J74" i="28"/>
  <c r="R77" i="26"/>
  <c r="F82" i="28"/>
  <c r="AT73" i="27"/>
  <c r="AH78" i="29"/>
  <c r="AJ78" i="29" s="1"/>
  <c r="J83" i="27"/>
  <c r="L83" i="27" s="1"/>
  <c r="Z74" i="26"/>
  <c r="AD80" i="28"/>
  <c r="AP85" i="28"/>
  <c r="AH77" i="27"/>
  <c r="F81" i="29"/>
  <c r="H81" i="29" s="1"/>
  <c r="AL73" i="28"/>
  <c r="N78" i="26"/>
  <c r="P78" i="26" s="1"/>
  <c r="B83" i="28"/>
  <c r="D83" i="28" s="1"/>
  <c r="AP74" i="27"/>
  <c r="AT74" i="26"/>
  <c r="AD75" i="27"/>
  <c r="AL81" i="27"/>
  <c r="AN81" i="27" s="1"/>
  <c r="B81" i="29"/>
  <c r="D81" i="29" s="1"/>
  <c r="AD77" i="28"/>
  <c r="F82" i="26"/>
  <c r="Z85" i="28"/>
  <c r="R77" i="27"/>
  <c r="AL80" i="29"/>
  <c r="N85" i="27"/>
  <c r="AT77" i="26"/>
  <c r="R81" i="28"/>
  <c r="T81" i="28" s="1"/>
  <c r="J73" i="27"/>
  <c r="N79" i="29"/>
  <c r="AL83" i="27"/>
  <c r="AN83" i="27" s="1"/>
  <c r="V76" i="26"/>
  <c r="X76" i="26" s="1"/>
  <c r="J81" i="28"/>
  <c r="L81" i="28" s="1"/>
  <c r="B73" i="27"/>
  <c r="F79" i="29"/>
  <c r="AH85" i="29"/>
  <c r="B77" i="28"/>
  <c r="Z81" i="26"/>
  <c r="AB81" i="26" s="1"/>
  <c r="AD73" i="29"/>
  <c r="AL76" i="27"/>
  <c r="AN76" i="27" s="1"/>
  <c r="Z81" i="29"/>
  <c r="AB81" i="29" s="1"/>
  <c r="AH84" i="27"/>
  <c r="AJ84" i="27" s="1"/>
  <c r="B76" i="26"/>
  <c r="D76" i="26" s="1"/>
  <c r="AL80" i="28"/>
  <c r="N85" i="26"/>
  <c r="R77" i="29"/>
  <c r="AP81" i="27"/>
  <c r="AR81" i="27" s="1"/>
  <c r="J73" i="26"/>
  <c r="N79" i="28"/>
  <c r="Z84" i="28"/>
  <c r="AB84" i="28" s="1"/>
  <c r="R76" i="27"/>
  <c r="T76" i="27" s="1"/>
  <c r="AL79" i="29"/>
  <c r="AD85" i="27"/>
  <c r="AT76" i="26"/>
  <c r="AV76" i="26" s="1"/>
  <c r="AH81" i="28"/>
  <c r="AJ81" i="28" s="1"/>
  <c r="Z73" i="27"/>
  <c r="AD79" i="27"/>
  <c r="N80" i="26"/>
  <c r="AL75" i="26"/>
  <c r="AH73" i="28"/>
  <c r="AT84" i="29"/>
  <c r="AV84" i="29" s="1"/>
  <c r="N76" i="28"/>
  <c r="P76" i="28" s="1"/>
  <c r="AL80" i="26"/>
  <c r="J84" i="28"/>
  <c r="L84" i="28" s="1"/>
  <c r="B76" i="27"/>
  <c r="D76" i="27" s="1"/>
  <c r="V79" i="29"/>
  <c r="AT83" i="27"/>
  <c r="AV83" i="27" s="1"/>
  <c r="AD76" i="26"/>
  <c r="AF76" i="26" s="1"/>
  <c r="B80" i="28"/>
  <c r="AP85" i="26"/>
  <c r="AT77" i="29"/>
  <c r="V82" i="27"/>
  <c r="F75" i="26"/>
  <c r="AP79" i="28"/>
  <c r="AH85" i="26"/>
  <c r="AL77" i="29"/>
  <c r="R84" i="29"/>
  <c r="T84" i="29" s="1"/>
  <c r="AH75" i="28"/>
  <c r="J80" i="26"/>
  <c r="AT84" i="28"/>
  <c r="AV84" i="28" s="1"/>
  <c r="V75" i="27"/>
  <c r="J80" i="29"/>
  <c r="R83" i="27"/>
  <c r="T83" i="27" s="1"/>
  <c r="AH74" i="26"/>
  <c r="V79" i="28"/>
  <c r="AT83" i="26"/>
  <c r="AV83" i="26" s="1"/>
  <c r="B76" i="29"/>
  <c r="D76" i="29" s="1"/>
  <c r="Z80" i="27"/>
  <c r="N85" i="29"/>
  <c r="AT77" i="28"/>
  <c r="J83" i="28"/>
  <c r="L83" i="28" s="1"/>
  <c r="B75" i="27"/>
  <c r="V78" i="29"/>
  <c r="X78" i="29" s="1"/>
  <c r="N84" i="27"/>
  <c r="P84" i="27" s="1"/>
  <c r="AD75" i="26"/>
  <c r="R80" i="28"/>
  <c r="AP84" i="26"/>
  <c r="AR84" i="26" s="1"/>
  <c r="N84" i="26"/>
  <c r="P84" i="26" s="1"/>
  <c r="AL79" i="26"/>
  <c r="V84" i="27"/>
  <c r="X84" i="27" s="1"/>
  <c r="AT82" i="26"/>
  <c r="B73" i="26"/>
  <c r="AD83" i="29"/>
  <c r="AF83" i="29" s="1"/>
  <c r="AT74" i="28"/>
  <c r="V79" i="26"/>
  <c r="AP82" i="28"/>
  <c r="AH74" i="27"/>
  <c r="F78" i="29"/>
  <c r="H78" i="29" s="1"/>
  <c r="AD82" i="27"/>
  <c r="N75" i="26"/>
  <c r="AH78" i="28"/>
  <c r="AJ78" i="28" s="1"/>
  <c r="Z84" i="26"/>
  <c r="AB84" i="26" s="1"/>
  <c r="AD76" i="29"/>
  <c r="AF76" i="29" s="1"/>
  <c r="F81" i="27"/>
  <c r="H81" i="27" s="1"/>
  <c r="AL73" i="26"/>
  <c r="Z78" i="28"/>
  <c r="AB78" i="28" s="1"/>
  <c r="R84" i="26"/>
  <c r="T84" i="26" s="1"/>
  <c r="V76" i="29"/>
  <c r="X76" i="29" s="1"/>
  <c r="B83" i="29"/>
  <c r="D83" i="29" s="1"/>
  <c r="R74" i="28"/>
  <c r="AP78" i="26"/>
  <c r="AR78" i="26" s="1"/>
  <c r="AD83" i="28"/>
  <c r="AF83" i="28" s="1"/>
  <c r="F74" i="27"/>
  <c r="AP78" i="29"/>
  <c r="AR78" i="29" s="1"/>
  <c r="B82" i="27"/>
  <c r="R73" i="26"/>
  <c r="F78" i="28"/>
  <c r="H78" i="28" s="1"/>
  <c r="AD82" i="26"/>
  <c r="AH74" i="29"/>
  <c r="J79" i="27"/>
  <c r="AT83" i="29"/>
  <c r="AV83" i="29" s="1"/>
  <c r="AD76" i="28"/>
  <c r="AF76" i="28" s="1"/>
  <c r="AP81" i="28"/>
  <c r="AR81" i="28" s="1"/>
  <c r="AH73" i="27"/>
  <c r="F77" i="29"/>
  <c r="AT82" i="27"/>
  <c r="N74" i="26"/>
  <c r="B79" i="28"/>
  <c r="Z83" i="26"/>
  <c r="AB83" i="26" s="1"/>
  <c r="AD73" i="26"/>
  <c r="F75" i="27"/>
  <c r="AL85" i="28"/>
  <c r="J78" i="26"/>
  <c r="L78" i="26" s="1"/>
  <c r="N82" i="29"/>
  <c r="AD73" i="28"/>
  <c r="F78" i="26"/>
  <c r="H78" i="26" s="1"/>
  <c r="Z81" i="28"/>
  <c r="AB81" i="28" s="1"/>
  <c r="R73" i="27"/>
  <c r="AL76" i="29"/>
  <c r="AN76" i="29" s="1"/>
  <c r="N81" i="27"/>
  <c r="P81" i="27" s="1"/>
  <c r="AT73" i="26"/>
  <c r="R77" i="28"/>
  <c r="J83" i="26"/>
  <c r="L83" i="26" s="1"/>
  <c r="N75" i="29"/>
  <c r="AL79" i="27"/>
  <c r="AP85" i="29"/>
  <c r="J77" i="28"/>
  <c r="B83" i="26"/>
  <c r="D83" i="26" s="1"/>
  <c r="F75" i="29"/>
  <c r="AH81" i="29"/>
  <c r="AJ81" i="29" s="1"/>
  <c r="B73" i="28"/>
  <c r="Z77" i="26"/>
  <c r="N82" i="28"/>
  <c r="V85" i="26"/>
  <c r="Z77" i="29"/>
  <c r="AH80" i="27"/>
  <c r="V85" i="29"/>
  <c r="AL76" i="28"/>
  <c r="AN76" i="28" s="1"/>
  <c r="N81" i="26"/>
  <c r="P81" i="26" s="1"/>
  <c r="R73" i="29"/>
  <c r="AP77" i="27"/>
  <c r="AD82" i="29"/>
  <c r="N75" i="28"/>
  <c r="Z80" i="28"/>
  <c r="B85" i="26"/>
  <c r="AL75" i="29"/>
  <c r="AD81" i="27"/>
  <c r="AF81" i="27" s="1"/>
  <c r="B85" i="29"/>
  <c r="AH77" i="28"/>
  <c r="J82" i="26"/>
  <c r="F73" i="26"/>
  <c r="AL85" i="27"/>
  <c r="Z85" i="27"/>
  <c r="AT80" i="29"/>
  <c r="V85" i="27"/>
  <c r="AL76" i="26"/>
  <c r="AN76" i="26" s="1"/>
  <c r="J80" i="28"/>
  <c r="AH84" i="26"/>
  <c r="AJ84" i="26" s="1"/>
  <c r="V75" i="29"/>
  <c r="AT79" i="27"/>
  <c r="AH84" i="29"/>
  <c r="AJ84" i="29" s="1"/>
  <c r="B76" i="28"/>
  <c r="D76" i="28" s="1"/>
  <c r="AP81" i="26"/>
  <c r="AR81" i="26" s="1"/>
  <c r="AT73" i="29"/>
  <c r="V78" i="27"/>
  <c r="X78" i="27" s="1"/>
  <c r="Z84" i="29"/>
  <c r="AB84" i="29" s="1"/>
  <c r="AP75" i="28"/>
  <c r="AH81" i="26"/>
  <c r="AJ81" i="26" s="1"/>
  <c r="AL73" i="29"/>
  <c r="R80" i="29"/>
  <c r="AP84" i="27"/>
  <c r="AR84" i="27" s="1"/>
  <c r="J76" i="26"/>
  <c r="L76" i="26" s="1"/>
  <c r="AT80" i="28"/>
  <c r="F84" i="26"/>
  <c r="H84" i="26" s="1"/>
  <c r="J76" i="29"/>
  <c r="L76" i="29" s="1"/>
  <c r="R79" i="27"/>
  <c r="F84" i="29"/>
  <c r="H84" i="29" s="1"/>
  <c r="V75" i="28"/>
  <c r="AT79" i="26"/>
  <c r="AH84" i="28"/>
  <c r="AJ84" i="28" s="1"/>
  <c r="Z76" i="27"/>
  <c r="AB76" i="27" s="1"/>
  <c r="N81" i="29"/>
  <c r="P81" i="29" s="1"/>
  <c r="AT73" i="28"/>
  <c r="J79" i="28"/>
  <c r="AH83" i="26"/>
  <c r="AJ83" i="26" s="1"/>
  <c r="V74" i="29"/>
  <c r="N80" i="27"/>
  <c r="AH83" i="29"/>
  <c r="AJ83" i="29" s="1"/>
  <c r="R76" i="28"/>
  <c r="T76" i="28" s="1"/>
  <c r="AP80" i="26"/>
  <c r="F79" i="27"/>
  <c r="N74" i="27"/>
  <c r="AH79" i="29"/>
  <c r="AD79" i="29"/>
  <c r="F84" i="27"/>
  <c r="H84" i="27" s="1"/>
  <c r="V75" i="26"/>
  <c r="AP78" i="28"/>
  <c r="AR78" i="28" s="1"/>
  <c r="R83" i="26"/>
  <c r="T83" i="26" s="1"/>
  <c r="F74" i="29"/>
  <c r="AD78" i="27"/>
  <c r="AF78" i="27" s="1"/>
  <c r="R83" i="29"/>
  <c r="T83" i="29" s="1"/>
  <c r="AH74" i="28"/>
  <c r="Z80" i="26"/>
  <c r="N85" i="28"/>
  <c r="F77" i="27"/>
  <c r="J83" i="29"/>
  <c r="L83" i="29" s="1"/>
  <c r="Z74" i="28"/>
  <c r="R80" i="26"/>
  <c r="F85" i="28"/>
  <c r="B79" i="29"/>
  <c r="Z83" i="27"/>
  <c r="AB83" i="27" s="1"/>
  <c r="AP74" i="26"/>
  <c r="AD79" i="28"/>
  <c r="AL82" i="26"/>
  <c r="AP74" i="29"/>
  <c r="B78" i="27"/>
  <c r="D78" i="27" s="1"/>
  <c r="AL82" i="29"/>
  <c r="F74" i="28"/>
  <c r="AD78" i="26"/>
  <c r="AF78" i="26" s="1"/>
  <c r="R83" i="28"/>
  <c r="T83" i="28" s="1"/>
  <c r="J75" i="27"/>
  <c r="AT79" i="29"/>
  <c r="J85" i="29"/>
  <c r="AP77" i="28"/>
  <c r="R82" i="26"/>
  <c r="F73" i="29"/>
  <c r="AT78" i="27"/>
  <c r="AV78" i="27" s="1"/>
  <c r="R82" i="29"/>
  <c r="B75" i="28"/>
  <c r="Z79" i="26"/>
  <c r="AL83" i="26"/>
  <c r="AN83" i="26" s="1"/>
  <c r="AT78" i="26"/>
  <c r="AV78" i="26" s="1"/>
  <c r="Z75" i="26"/>
  <c r="N78" i="29"/>
  <c r="P78" i="29" s="1"/>
  <c r="AL82" i="27"/>
  <c r="F74" i="26"/>
  <c r="Z77" i="28"/>
  <c r="B82" i="26"/>
  <c r="V85" i="28"/>
  <c r="N77" i="27"/>
  <c r="B82" i="29"/>
  <c r="R73" i="28"/>
  <c r="J79" i="26"/>
  <c r="AT83" i="28"/>
  <c r="AV83" i="28" s="1"/>
  <c r="AL75" i="27"/>
  <c r="AP81" i="29"/>
  <c r="AR81" i="29" s="1"/>
  <c r="J73" i="28"/>
  <c r="B79" i="26"/>
  <c r="AL83" i="28"/>
  <c r="AN83" i="28" s="1"/>
  <c r="AH77" i="29"/>
  <c r="J82" i="27"/>
  <c r="Z73" i="26"/>
  <c r="N78" i="28"/>
  <c r="P78" i="28" s="1"/>
  <c r="V81" i="26"/>
  <c r="X81" i="26" s="1"/>
  <c r="Z73" i="29"/>
  <c r="AH76" i="27"/>
  <c r="AJ76" i="27" s="1"/>
  <c r="V81" i="29"/>
  <c r="X81" i="29" s="1"/>
  <c r="AT85" i="27"/>
  <c r="N77" i="26"/>
  <c r="B82" i="28"/>
  <c r="AP73" i="27"/>
  <c r="AD78" i="29"/>
  <c r="AF78" i="29" s="1"/>
  <c r="AP83" i="29"/>
  <c r="AR83" i="29" s="1"/>
  <c r="Z76" i="28"/>
  <c r="AB76" i="28" s="1"/>
  <c r="B81" i="26"/>
  <c r="D81" i="26" s="1"/>
  <c r="AT76" i="29"/>
  <c r="AV76" i="29" s="1"/>
  <c r="V81" i="27"/>
  <c r="X81" i="27" s="1"/>
  <c r="AP84" i="29"/>
  <c r="AR84" i="29" s="1"/>
  <c r="J76" i="28"/>
  <c r="L76" i="28" s="1"/>
  <c r="AH80" i="26"/>
  <c r="F84" i="28"/>
  <c r="H84" i="28" s="1"/>
  <c r="AT75" i="27"/>
  <c r="AH80" i="29"/>
  <c r="J85" i="27"/>
  <c r="AP77" i="26"/>
  <c r="AD82" i="28"/>
  <c r="V74" i="27"/>
  <c r="Z80" i="29"/>
  <c r="B85" i="27"/>
  <c r="AH77" i="26"/>
  <c r="V82" i="28"/>
  <c r="R76" i="29"/>
  <c r="T76" i="29" s="1"/>
  <c r="AP80" i="27"/>
  <c r="AD85" i="29"/>
  <c r="AT76" i="28"/>
  <c r="AV76" i="28" s="1"/>
  <c r="F80" i="26"/>
  <c r="AP84" i="28"/>
  <c r="AR84" i="28" s="1"/>
  <c r="R75" i="27"/>
  <c r="F80" i="29"/>
  <c r="AD84" i="27"/>
  <c r="AF84" i="27" s="1"/>
  <c r="AT75" i="26"/>
  <c r="AH80" i="28"/>
  <c r="J85" i="26"/>
  <c r="N77" i="29"/>
  <c r="Z82" i="29"/>
  <c r="J75" i="28"/>
  <c r="AH79" i="26"/>
  <c r="V84" i="28"/>
  <c r="X84" i="28" s="1"/>
  <c r="N76" i="27"/>
  <c r="P76" i="27" s="1"/>
  <c r="AD75" i="29"/>
  <c r="F80" i="27"/>
  <c r="Z83" i="29"/>
  <c r="AB83" i="29" s="1"/>
  <c r="AP74" i="28"/>
  <c r="R79" i="26"/>
  <c r="AL82" i="28"/>
  <c r="AD74" i="27"/>
  <c r="R79" i="29"/>
  <c r="AP83" i="27"/>
  <c r="AR83" i="27" s="1"/>
  <c r="Z76" i="26"/>
  <c r="AB76" i="26" s="1"/>
  <c r="N81" i="28"/>
  <c r="P81" i="28" s="1"/>
  <c r="F73" i="27"/>
  <c r="J79" i="29"/>
  <c r="AH83" i="27"/>
  <c r="AJ83" i="27" s="1"/>
  <c r="R76" i="26"/>
  <c r="T76" i="26" s="1"/>
  <c r="F81" i="28"/>
  <c r="H81" i="28" s="1"/>
  <c r="B75" i="29"/>
  <c r="Z79" i="27"/>
  <c r="N84" i="29"/>
  <c r="P84" i="29" s="1"/>
  <c r="AD75" i="28"/>
  <c r="AL78" i="26"/>
  <c r="AN78" i="26" s="1"/>
  <c r="Z83" i="28"/>
  <c r="AB83" i="28" s="1"/>
  <c r="B74" i="27"/>
  <c r="AL78" i="29"/>
  <c r="AN78" i="29" s="1"/>
  <c r="N83" i="27"/>
  <c r="P83" i="27" s="1"/>
  <c r="AD74" i="26"/>
  <c r="R79" i="28"/>
  <c r="AP83" i="26"/>
  <c r="AR83" i="26" s="1"/>
  <c r="AT75" i="29"/>
  <c r="J81" i="29"/>
  <c r="L81" i="29" s="1"/>
  <c r="AP73" i="28"/>
  <c r="R78" i="26"/>
  <c r="T78" i="26" s="1"/>
  <c r="F83" i="28"/>
  <c r="H83" i="28" s="1"/>
  <c r="AT74" i="27"/>
  <c r="R78" i="29"/>
  <c r="T78" i="29" s="1"/>
  <c r="J84" i="27"/>
  <c r="L84" i="27" s="1"/>
  <c r="N74" i="29"/>
  <c r="AL78" i="27"/>
  <c r="AN78" i="27" s="1"/>
  <c r="J82" i="29"/>
  <c r="Z73" i="28"/>
  <c r="B78" i="26"/>
  <c r="D78" i="26" s="1"/>
  <c r="V81" i="28"/>
  <c r="X81" i="28" s="1"/>
  <c r="N73" i="27"/>
  <c r="B78" i="29"/>
  <c r="D78" i="29" s="1"/>
  <c r="Z82" i="27"/>
  <c r="J75" i="26"/>
  <c r="AT79" i="28"/>
  <c r="AL85" i="26"/>
  <c r="AP77" i="29"/>
  <c r="R82" i="27"/>
  <c r="B75" i="26"/>
  <c r="AL79" i="28"/>
  <c r="AH73" i="29"/>
  <c r="J78" i="27"/>
  <c r="L78" i="27" s="1"/>
  <c r="AT82" i="29"/>
  <c r="N74" i="28"/>
  <c r="V77" i="26"/>
  <c r="J82" i="28"/>
  <c r="R85" i="26"/>
  <c r="V77" i="29"/>
  <c r="AT81" i="27"/>
  <c r="AV81" i="27" s="1"/>
  <c r="N73" i="26"/>
  <c r="B78" i="28"/>
  <c r="D78" i="28" s="1"/>
  <c r="Z82" i="26"/>
  <c r="AD74" i="29"/>
  <c r="AP79" i="29"/>
  <c r="AH85" i="27"/>
  <c r="B77" i="26"/>
  <c r="AL81" i="28"/>
  <c r="AN81" i="28" s="1"/>
  <c r="AD73" i="27"/>
  <c r="B77" i="29"/>
  <c r="AP82" i="27"/>
  <c r="J74" i="26"/>
  <c r="AL77" i="27"/>
  <c r="AD83" i="27"/>
  <c r="AF83" i="27" s="1"/>
  <c r="AH81" i="27"/>
  <c r="AJ81" i="27" s="1"/>
  <c r="AL77" i="28"/>
  <c r="B73" i="29"/>
  <c r="V80" i="27"/>
  <c r="AD85" i="28"/>
  <c r="V77" i="27"/>
  <c r="AP80" i="29"/>
  <c r="R85" i="27"/>
  <c r="AH76" i="26"/>
  <c r="AJ76" i="26" s="1"/>
  <c r="F80" i="28"/>
  <c r="AT85" i="26"/>
  <c r="AH76" i="29"/>
  <c r="AJ76" i="29" s="1"/>
  <c r="J81" i="27"/>
  <c r="L81" i="27" s="1"/>
  <c r="AP73" i="26"/>
  <c r="AD78" i="28"/>
  <c r="AF78" i="28" s="1"/>
  <c r="V84" i="26"/>
  <c r="X84" i="26" s="1"/>
  <c r="Z76" i="29"/>
  <c r="AB76" i="29" s="1"/>
  <c r="B81" i="27"/>
  <c r="D81" i="27" s="1"/>
  <c r="AH73" i="26"/>
  <c r="V78" i="28"/>
  <c r="X78" i="28" s="1"/>
  <c r="B85" i="28"/>
  <c r="AP76" i="27"/>
  <c r="AR76" i="27" s="1"/>
  <c r="AD81" i="29"/>
  <c r="AF81" i="29" s="1"/>
  <c r="AL84" i="27"/>
  <c r="AN84" i="27" s="1"/>
  <c r="F76" i="26"/>
  <c r="H76" i="26" s="1"/>
  <c r="AP80" i="28"/>
  <c r="B84" i="26"/>
  <c r="D84" i="26" s="1"/>
  <c r="F76" i="29"/>
  <c r="H76" i="29" s="1"/>
  <c r="AD80" i="27"/>
  <c r="R85" i="29"/>
  <c r="AH76" i="28"/>
  <c r="AJ76" i="28" s="1"/>
  <c r="J81" i="26"/>
  <c r="L81" i="26" s="1"/>
  <c r="N73" i="29"/>
  <c r="Z78" i="29"/>
  <c r="AB78" i="29" s="1"/>
  <c r="R84" i="27"/>
  <c r="T84" i="27" s="1"/>
  <c r="AH75" i="26"/>
  <c r="V80" i="28"/>
  <c r="AT84" i="26"/>
  <c r="AV84" i="26" s="1"/>
  <c r="AH75" i="29"/>
  <c r="Z81" i="27"/>
  <c r="AB81" i="27" s="1"/>
  <c r="AT80" i="27"/>
  <c r="V82" i="26"/>
  <c r="AD77" i="26"/>
  <c r="F85" i="29"/>
  <c r="B66" i="27"/>
  <c r="AT66" i="27"/>
  <c r="AP66" i="27"/>
  <c r="AL66" i="27"/>
  <c r="AH66" i="27"/>
  <c r="Z66" i="27"/>
  <c r="V66" i="27"/>
  <c r="AD66" i="27"/>
  <c r="R66" i="27"/>
  <c r="F66" i="27"/>
  <c r="N66" i="27"/>
  <c r="J66" i="27"/>
  <c r="AP81" i="17"/>
  <c r="AR81" i="17" s="1"/>
  <c r="AP85" i="3"/>
  <c r="AP77" i="3"/>
  <c r="AP77" i="17"/>
  <c r="AP79" i="3"/>
  <c r="AP85" i="17"/>
  <c r="AP75" i="3"/>
  <c r="AP75" i="17"/>
  <c r="AP74" i="3"/>
  <c r="AP81" i="3"/>
  <c r="AR81" i="3" s="1"/>
  <c r="AP83" i="17"/>
  <c r="AR83" i="17" s="1"/>
  <c r="AP76" i="3"/>
  <c r="AR76" i="3" s="1"/>
  <c r="AP74" i="17"/>
  <c r="AP80" i="17"/>
  <c r="AP78" i="3"/>
  <c r="AR78" i="3" s="1"/>
  <c r="AP83" i="3"/>
  <c r="AR83" i="3" s="1"/>
  <c r="AP76" i="17"/>
  <c r="AR76" i="17" s="1"/>
  <c r="AP84" i="3"/>
  <c r="AR84" i="3" s="1"/>
  <c r="AP78" i="17"/>
  <c r="AR78" i="17" s="1"/>
  <c r="AP80" i="3"/>
  <c r="AP73" i="17"/>
  <c r="AP73" i="3"/>
  <c r="AP82" i="3"/>
  <c r="AP82" i="17"/>
  <c r="AP79" i="17"/>
  <c r="AP84" i="17"/>
  <c r="AR84" i="17" s="1"/>
  <c r="L86" i="2"/>
  <c r="AM65" i="3"/>
  <c r="AM66" i="3" s="1"/>
  <c r="AM17" i="3"/>
  <c r="AM18" i="3" s="1"/>
  <c r="AM19" i="3" s="1"/>
  <c r="AA65" i="3"/>
  <c r="AA17" i="3"/>
  <c r="AA18" i="3" s="1"/>
  <c r="AI65" i="3"/>
  <c r="AI17" i="3"/>
  <c r="AI18" i="3" s="1"/>
  <c r="AI19" i="3" s="1"/>
  <c r="S65" i="3"/>
  <c r="S17" i="3"/>
  <c r="S18" i="3" s="1"/>
  <c r="AU17" i="3"/>
  <c r="AU18" i="3" s="1"/>
  <c r="AU19" i="3" s="1"/>
  <c r="AU65" i="3"/>
  <c r="AU66" i="3" s="1"/>
  <c r="W65" i="3"/>
  <c r="W17" i="3"/>
  <c r="W18" i="3" s="1"/>
  <c r="W19" i="3" s="1"/>
  <c r="AE65" i="3"/>
  <c r="AE17" i="3"/>
  <c r="AE18" i="3" s="1"/>
  <c r="AE19" i="3" s="1"/>
  <c r="AQ65" i="3"/>
  <c r="AQ17" i="3"/>
  <c r="AQ18" i="3" s="1"/>
  <c r="AQ19" i="3" s="1"/>
  <c r="G20" i="3"/>
  <c r="G19" i="3"/>
  <c r="K19" i="3"/>
  <c r="K20" i="3" s="1"/>
  <c r="C19" i="3"/>
  <c r="C20" i="3" s="1"/>
  <c r="O19" i="3"/>
  <c r="O20" i="3" s="1"/>
  <c r="O21" i="3" s="1"/>
  <c r="P21" i="3" s="1"/>
  <c r="G66" i="3"/>
  <c r="G67" i="3" s="1"/>
  <c r="F86" i="2"/>
  <c r="H86" i="2"/>
  <c r="O86" i="2"/>
  <c r="AP78" i="15"/>
  <c r="AR78" i="15" s="1"/>
  <c r="AP83" i="15"/>
  <c r="AR83" i="15" s="1"/>
  <c r="AP80" i="15"/>
  <c r="AP84" i="15"/>
  <c r="AR84" i="15" s="1"/>
  <c r="AP73" i="15"/>
  <c r="AP75" i="15"/>
  <c r="AP79" i="15"/>
  <c r="AP81" i="15"/>
  <c r="AR81" i="15" s="1"/>
  <c r="AP77" i="15"/>
  <c r="B85" i="15"/>
  <c r="J73" i="18"/>
  <c r="Z79" i="3"/>
  <c r="F76" i="17"/>
  <c r="H76" i="17" s="1"/>
  <c r="Z73" i="16"/>
  <c r="AP83" i="18"/>
  <c r="AR83" i="18" s="1"/>
  <c r="R76" i="16"/>
  <c r="T76" i="16" s="1"/>
  <c r="N84" i="17"/>
  <c r="P84" i="17" s="1"/>
  <c r="N81" i="3"/>
  <c r="P81" i="3" s="1"/>
  <c r="AD76" i="3"/>
  <c r="AF76" i="3" s="1"/>
  <c r="F79" i="17"/>
  <c r="AD82" i="3"/>
  <c r="AD84" i="18"/>
  <c r="AF84" i="18" s="1"/>
  <c r="AL76" i="16"/>
  <c r="AN76" i="16" s="1"/>
  <c r="V85" i="17"/>
  <c r="AL83" i="16"/>
  <c r="AN83" i="16" s="1"/>
  <c r="AT84" i="17"/>
  <c r="AV84" i="17" s="1"/>
  <c r="AP80" i="16"/>
  <c r="R82" i="3"/>
  <c r="AD83" i="17"/>
  <c r="AF83" i="17" s="1"/>
  <c r="J73" i="17"/>
  <c r="R78" i="3"/>
  <c r="T78" i="3" s="1"/>
  <c r="AH85" i="17"/>
  <c r="V84" i="18"/>
  <c r="X84" i="18" s="1"/>
  <c r="AL85" i="16"/>
  <c r="F83" i="17"/>
  <c r="H83" i="17" s="1"/>
  <c r="F84" i="18"/>
  <c r="H84" i="18" s="1"/>
  <c r="AP74" i="18"/>
  <c r="AL79" i="18"/>
  <c r="V85" i="3"/>
  <c r="N85" i="3"/>
  <c r="AT84" i="16"/>
  <c r="AV84" i="16" s="1"/>
  <c r="AH74" i="3"/>
  <c r="J75" i="18"/>
  <c r="J83" i="17"/>
  <c r="L83" i="17" s="1"/>
  <c r="AT83" i="17"/>
  <c r="AV83" i="17" s="1"/>
  <c r="J77" i="17"/>
  <c r="AT75" i="17"/>
  <c r="AL74" i="15"/>
  <c r="AD82" i="15"/>
  <c r="R83" i="15"/>
  <c r="T83" i="15" s="1"/>
  <c r="J84" i="15"/>
  <c r="L84" i="15" s="1"/>
  <c r="AH80" i="15"/>
  <c r="Z83" i="15"/>
  <c r="AB83" i="15" s="1"/>
  <c r="B82" i="15"/>
  <c r="N84" i="15"/>
  <c r="P84" i="15" s="1"/>
  <c r="AT76" i="15"/>
  <c r="AV76" i="15" s="1"/>
  <c r="AL75" i="3"/>
  <c r="AD73" i="17"/>
  <c r="AD80" i="18"/>
  <c r="R77" i="3"/>
  <c r="AH81" i="18"/>
  <c r="AJ81" i="18" s="1"/>
  <c r="AD81" i="18"/>
  <c r="AF81" i="18" s="1"/>
  <c r="F75" i="16"/>
  <c r="AH78" i="3"/>
  <c r="AJ78" i="3" s="1"/>
  <c r="AP83" i="16"/>
  <c r="AR83" i="16" s="1"/>
  <c r="AD76" i="17"/>
  <c r="AF76" i="17" s="1"/>
  <c r="N78" i="3"/>
  <c r="P78" i="3" s="1"/>
  <c r="V79" i="18"/>
  <c r="V79" i="16"/>
  <c r="J84" i="17"/>
  <c r="L84" i="17" s="1"/>
  <c r="B74" i="16"/>
  <c r="AL76" i="17"/>
  <c r="AN76" i="17" s="1"/>
  <c r="F78" i="16"/>
  <c r="H78" i="16" s="1"/>
  <c r="F85" i="3"/>
  <c r="AT78" i="17"/>
  <c r="AV78" i="17" s="1"/>
  <c r="F77" i="3"/>
  <c r="J79" i="18"/>
  <c r="V75" i="18"/>
  <c r="AH83" i="16"/>
  <c r="AJ83" i="16" s="1"/>
  <c r="F74" i="17"/>
  <c r="F78" i="18"/>
  <c r="H78" i="18" s="1"/>
  <c r="B74" i="18"/>
  <c r="AP85" i="18"/>
  <c r="R78" i="18"/>
  <c r="T78" i="18" s="1"/>
  <c r="AL83" i="3"/>
  <c r="AN83" i="3" s="1"/>
  <c r="F74" i="3"/>
  <c r="AT74" i="3"/>
  <c r="N83" i="16"/>
  <c r="P83" i="16" s="1"/>
  <c r="AD81" i="3"/>
  <c r="AF81" i="3" s="1"/>
  <c r="Z81" i="3"/>
  <c r="AB81" i="3" s="1"/>
  <c r="AT82" i="3"/>
  <c r="R75" i="3"/>
  <c r="AL77" i="15"/>
  <c r="AD77" i="15"/>
  <c r="R78" i="15"/>
  <c r="T78" i="15" s="1"/>
  <c r="J73" i="15"/>
  <c r="AH82" i="15"/>
  <c r="Z79" i="15"/>
  <c r="B74" i="15"/>
  <c r="N73" i="15"/>
  <c r="AT82" i="15"/>
  <c r="AT75" i="15"/>
  <c r="Z78" i="18"/>
  <c r="AB78" i="18" s="1"/>
  <c r="R79" i="15"/>
  <c r="Z82" i="16"/>
  <c r="Z76" i="18"/>
  <c r="AB76" i="18" s="1"/>
  <c r="AL78" i="17"/>
  <c r="AN78" i="17" s="1"/>
  <c r="J76" i="3"/>
  <c r="L76" i="3" s="1"/>
  <c r="N79" i="3"/>
  <c r="R77" i="18"/>
  <c r="N77" i="18"/>
  <c r="N73" i="16"/>
  <c r="AH76" i="3"/>
  <c r="AJ76" i="3" s="1"/>
  <c r="N79" i="16"/>
  <c r="AH81" i="16"/>
  <c r="AJ81" i="16" s="1"/>
  <c r="AT76" i="16"/>
  <c r="AV76" i="16" s="1"/>
  <c r="R84" i="17"/>
  <c r="T84" i="17" s="1"/>
  <c r="AT82" i="16"/>
  <c r="V73" i="17"/>
  <c r="AD75" i="16"/>
  <c r="F78" i="17"/>
  <c r="H78" i="17" s="1"/>
  <c r="J75" i="3"/>
  <c r="AH77" i="16"/>
  <c r="N78" i="18"/>
  <c r="P78" i="18" s="1"/>
  <c r="Z84" i="3"/>
  <c r="AB84" i="3" s="1"/>
  <c r="Z81" i="18"/>
  <c r="AB81" i="18" s="1"/>
  <c r="Z75" i="18"/>
  <c r="N80" i="16"/>
  <c r="J80" i="17"/>
  <c r="J81" i="18"/>
  <c r="L81" i="18" s="1"/>
  <c r="F77" i="18"/>
  <c r="AP79" i="18"/>
  <c r="N79" i="18"/>
  <c r="AD75" i="18"/>
  <c r="V78" i="3"/>
  <c r="X78" i="3" s="1"/>
  <c r="F75" i="18"/>
  <c r="AP85" i="16"/>
  <c r="V84" i="16"/>
  <c r="X84" i="16" s="1"/>
  <c r="AT85" i="3"/>
  <c r="B75" i="16"/>
  <c r="R75" i="17"/>
  <c r="AL78" i="15"/>
  <c r="AN78" i="15" s="1"/>
  <c r="AD83" i="15"/>
  <c r="AF83" i="15" s="1"/>
  <c r="R77" i="15"/>
  <c r="J77" i="15"/>
  <c r="AH76" i="15"/>
  <c r="AJ76" i="15" s="1"/>
  <c r="Z80" i="15"/>
  <c r="B76" i="15"/>
  <c r="D76" i="15" s="1"/>
  <c r="N75" i="15"/>
  <c r="AT78" i="15"/>
  <c r="AV78" i="15" s="1"/>
  <c r="AH83" i="15"/>
  <c r="AJ83" i="15" s="1"/>
  <c r="AT80" i="15"/>
  <c r="AH84" i="3"/>
  <c r="AJ84" i="3" s="1"/>
  <c r="AD77" i="18"/>
  <c r="Z74" i="16"/>
  <c r="R76" i="17"/>
  <c r="T76" i="17" s="1"/>
  <c r="N76" i="17"/>
  <c r="P76" i="17" s="1"/>
  <c r="N82" i="16"/>
  <c r="N76" i="18"/>
  <c r="P76" i="18" s="1"/>
  <c r="AL73" i="18"/>
  <c r="N73" i="18"/>
  <c r="N84" i="16"/>
  <c r="P84" i="16" s="1"/>
  <c r="R77" i="16"/>
  <c r="J79" i="16"/>
  <c r="F79" i="16"/>
  <c r="AL73" i="16"/>
  <c r="AD74" i="17"/>
  <c r="AT73" i="3"/>
  <c r="Z73" i="17"/>
  <c r="R81" i="18"/>
  <c r="T81" i="18" s="1"/>
  <c r="R79" i="16"/>
  <c r="N74" i="17"/>
  <c r="AL78" i="18"/>
  <c r="AN78" i="18" s="1"/>
  <c r="J74" i="3"/>
  <c r="AD78" i="18"/>
  <c r="AF78" i="18" s="1"/>
  <c r="B79" i="18"/>
  <c r="AP73" i="16"/>
  <c r="AH83" i="17"/>
  <c r="AJ83" i="17" s="1"/>
  <c r="V80" i="17"/>
  <c r="AT82" i="18"/>
  <c r="J80" i="18"/>
  <c r="F75" i="3"/>
  <c r="AT78" i="3"/>
  <c r="AV78" i="3" s="1"/>
  <c r="R79" i="3"/>
  <c r="Z85" i="3"/>
  <c r="AL80" i="16"/>
  <c r="AL74" i="18"/>
  <c r="V76" i="16"/>
  <c r="X76" i="16" s="1"/>
  <c r="AD77" i="17"/>
  <c r="V75" i="17"/>
  <c r="AL76" i="15"/>
  <c r="AN76" i="15" s="1"/>
  <c r="AD78" i="15"/>
  <c r="AF78" i="15" s="1"/>
  <c r="R75" i="15"/>
  <c r="J74" i="15"/>
  <c r="Z75" i="15"/>
  <c r="N77" i="15"/>
  <c r="F73" i="15"/>
  <c r="N77" i="16"/>
  <c r="J76" i="15"/>
  <c r="L76" i="15" s="1"/>
  <c r="AP75" i="18"/>
  <c r="AP82" i="15"/>
  <c r="AP76" i="15"/>
  <c r="AR76" i="15" s="1"/>
  <c r="J82" i="3"/>
  <c r="AL84" i="3"/>
  <c r="AN84" i="3" s="1"/>
  <c r="J85" i="16"/>
  <c r="AH75" i="16"/>
  <c r="AT73" i="18"/>
  <c r="R81" i="17"/>
  <c r="T81" i="17" s="1"/>
  <c r="AP82" i="18"/>
  <c r="AL81" i="16"/>
  <c r="AN81" i="16" s="1"/>
  <c r="J74" i="16"/>
  <c r="B77" i="16"/>
  <c r="V80" i="3"/>
  <c r="N75" i="18"/>
  <c r="AL83" i="17"/>
  <c r="AN83" i="17" s="1"/>
  <c r="AD73" i="3"/>
  <c r="AH83" i="3"/>
  <c r="AJ83" i="3" s="1"/>
  <c r="Z79" i="18"/>
  <c r="AH85" i="3"/>
  <c r="F81" i="17"/>
  <c r="H81" i="17" s="1"/>
  <c r="AH84" i="18"/>
  <c r="AJ84" i="18" s="1"/>
  <c r="R80" i="17"/>
  <c r="F80" i="18"/>
  <c r="Z81" i="17"/>
  <c r="AB81" i="17" s="1"/>
  <c r="V83" i="17"/>
  <c r="X83" i="17" s="1"/>
  <c r="J78" i="16"/>
  <c r="L78" i="16" s="1"/>
  <c r="V78" i="17"/>
  <c r="X78" i="17" s="1"/>
  <c r="N85" i="17"/>
  <c r="J74" i="18"/>
  <c r="AH84" i="16"/>
  <c r="AJ84" i="16" s="1"/>
  <c r="F78" i="3"/>
  <c r="H78" i="3" s="1"/>
  <c r="AT74" i="16"/>
  <c r="F80" i="16"/>
  <c r="Z77" i="3"/>
  <c r="B79" i="16"/>
  <c r="R77" i="17"/>
  <c r="V75" i="3"/>
  <c r="AL79" i="15"/>
  <c r="AD75" i="15"/>
  <c r="V84" i="15"/>
  <c r="X84" i="15" s="1"/>
  <c r="J81" i="15"/>
  <c r="L81" i="15" s="1"/>
  <c r="AH81" i="15"/>
  <c r="AJ81" i="15" s="1"/>
  <c r="Z77" i="15"/>
  <c r="F84" i="15"/>
  <c r="H84" i="15" s="1"/>
  <c r="N80" i="15"/>
  <c r="AT79" i="15"/>
  <c r="AT77" i="15"/>
  <c r="F79" i="15"/>
  <c r="J84" i="16"/>
  <c r="L84" i="16" s="1"/>
  <c r="Z81" i="15"/>
  <c r="AB81" i="15" s="1"/>
  <c r="B80" i="16"/>
  <c r="AT85" i="15"/>
  <c r="AH79" i="3"/>
  <c r="F82" i="3"/>
  <c r="AD82" i="16"/>
  <c r="R76" i="3"/>
  <c r="T76" i="3" s="1"/>
  <c r="B73" i="18"/>
  <c r="N84" i="3"/>
  <c r="P84" i="3" s="1"/>
  <c r="F76" i="18"/>
  <c r="H76" i="18" s="1"/>
  <c r="Z79" i="16"/>
  <c r="J82" i="18"/>
  <c r="J76" i="16"/>
  <c r="L76" i="16" s="1"/>
  <c r="B73" i="16"/>
  <c r="R81" i="16"/>
  <c r="T81" i="16" s="1"/>
  <c r="Z85" i="17"/>
  <c r="AL84" i="18"/>
  <c r="AN84" i="18" s="1"/>
  <c r="N74" i="3"/>
  <c r="AH78" i="18"/>
  <c r="AJ78" i="18" s="1"/>
  <c r="V84" i="3"/>
  <c r="X84" i="3" s="1"/>
  <c r="Z78" i="17"/>
  <c r="AB78" i="17" s="1"/>
  <c r="Z73" i="3"/>
  <c r="AT77" i="3"/>
  <c r="J83" i="18"/>
  <c r="L83" i="18" s="1"/>
  <c r="F85" i="17"/>
  <c r="Z80" i="17"/>
  <c r="AT79" i="17"/>
  <c r="F84" i="17"/>
  <c r="H84" i="17" s="1"/>
  <c r="AT81" i="17"/>
  <c r="AV81" i="17" s="1"/>
  <c r="AD80" i="17"/>
  <c r="N80" i="18"/>
  <c r="AT81" i="18"/>
  <c r="AV81" i="18" s="1"/>
  <c r="R73" i="3"/>
  <c r="AH84" i="17"/>
  <c r="AJ84" i="17" s="1"/>
  <c r="F84" i="16"/>
  <c r="H84" i="16" s="1"/>
  <c r="J80" i="16"/>
  <c r="J84" i="3"/>
  <c r="L84" i="3" s="1"/>
  <c r="AH73" i="18"/>
  <c r="N77" i="17"/>
  <c r="Z75" i="17"/>
  <c r="AL75" i="15"/>
  <c r="AD80" i="15"/>
  <c r="V73" i="15"/>
  <c r="J79" i="15"/>
  <c r="AH77" i="15"/>
  <c r="N81" i="15"/>
  <c r="P81" i="15" s="1"/>
  <c r="V73" i="3"/>
  <c r="V77" i="15"/>
  <c r="N78" i="17"/>
  <c r="P78" i="17" s="1"/>
  <c r="V78" i="16"/>
  <c r="X78" i="16" s="1"/>
  <c r="AP85" i="15"/>
  <c r="N76" i="3"/>
  <c r="P76" i="3" s="1"/>
  <c r="AD79" i="3"/>
  <c r="F81" i="16"/>
  <c r="H81" i="16" s="1"/>
  <c r="AP77" i="18"/>
  <c r="AL81" i="3"/>
  <c r="AN81" i="3" s="1"/>
  <c r="AP77" i="16"/>
  <c r="AT73" i="16"/>
  <c r="F73" i="16"/>
  <c r="F82" i="17"/>
  <c r="J84" i="18"/>
  <c r="L84" i="18" s="1"/>
  <c r="Z83" i="3"/>
  <c r="AB83" i="3" s="1"/>
  <c r="AP76" i="18"/>
  <c r="AR76" i="18" s="1"/>
  <c r="R80" i="3"/>
  <c r="J79" i="17"/>
  <c r="AT81" i="3"/>
  <c r="AV81" i="3" s="1"/>
  <c r="F79" i="18"/>
  <c r="V83" i="18"/>
  <c r="X83" i="18" s="1"/>
  <c r="Z74" i="3"/>
  <c r="R79" i="18"/>
  <c r="V83" i="16"/>
  <c r="X83" i="16" s="1"/>
  <c r="AL85" i="17"/>
  <c r="AT79" i="18"/>
  <c r="R85" i="3"/>
  <c r="AD84" i="17"/>
  <c r="AF84" i="17" s="1"/>
  <c r="R82" i="17"/>
  <c r="R83" i="18"/>
  <c r="T83" i="18" s="1"/>
  <c r="AD79" i="18"/>
  <c r="AH82" i="18"/>
  <c r="F83" i="18"/>
  <c r="H83" i="18" s="1"/>
  <c r="AH74" i="16"/>
  <c r="B76" i="16"/>
  <c r="D76" i="16" s="1"/>
  <c r="AP74" i="16"/>
  <c r="F77" i="17"/>
  <c r="Z75" i="3"/>
  <c r="AL80" i="15"/>
  <c r="AD79" i="15"/>
  <c r="V74" i="15"/>
  <c r="J78" i="15"/>
  <c r="L78" i="15" s="1"/>
  <c r="AH75" i="15"/>
  <c r="N74" i="15"/>
  <c r="V77" i="17"/>
  <c r="AH80" i="17"/>
  <c r="AL85" i="15"/>
  <c r="AD85" i="16"/>
  <c r="AH78" i="16"/>
  <c r="AJ78" i="16" s="1"/>
  <c r="R78" i="17"/>
  <c r="T78" i="17" s="1"/>
  <c r="F79" i="3"/>
  <c r="Z76" i="16"/>
  <c r="AB76" i="16" s="1"/>
  <c r="AT76" i="17"/>
  <c r="AV76" i="17" s="1"/>
  <c r="N76" i="16"/>
  <c r="P76" i="16" s="1"/>
  <c r="J85" i="18"/>
  <c r="AH75" i="18"/>
  <c r="AT85" i="18"/>
  <c r="F80" i="3"/>
  <c r="AL73" i="17"/>
  <c r="AT80" i="16"/>
  <c r="J75" i="17"/>
  <c r="F84" i="3"/>
  <c r="H84" i="3" s="1"/>
  <c r="V78" i="18"/>
  <c r="X78" i="18" s="1"/>
  <c r="AD79" i="17"/>
  <c r="J83" i="3"/>
  <c r="L83" i="3" s="1"/>
  <c r="R73" i="18"/>
  <c r="Z80" i="16"/>
  <c r="AH80" i="3"/>
  <c r="AL79" i="17"/>
  <c r="AL74" i="3"/>
  <c r="AD74" i="3"/>
  <c r="AL80" i="17"/>
  <c r="J81" i="17"/>
  <c r="L81" i="17" s="1"/>
  <c r="V81" i="18"/>
  <c r="X81" i="18" s="1"/>
  <c r="AH77" i="3"/>
  <c r="V73" i="16"/>
  <c r="J81" i="16"/>
  <c r="L81" i="16" s="1"/>
  <c r="R82" i="16"/>
  <c r="AL80" i="3"/>
  <c r="AD75" i="17"/>
  <c r="AL83" i="15"/>
  <c r="AN83" i="15" s="1"/>
  <c r="AD81" i="15"/>
  <c r="AF81" i="15" s="1"/>
  <c r="V78" i="15"/>
  <c r="X78" i="15" s="1"/>
  <c r="J82" i="15"/>
  <c r="AH74" i="15"/>
  <c r="B84" i="15"/>
  <c r="D84" i="15" s="1"/>
  <c r="F80" i="15"/>
  <c r="N82" i="15"/>
  <c r="AT81" i="15"/>
  <c r="AV81" i="15" s="1"/>
  <c r="V77" i="16"/>
  <c r="B75" i="15"/>
  <c r="V82" i="18"/>
  <c r="AH77" i="17"/>
  <c r="AH85" i="15"/>
  <c r="AL82" i="16"/>
  <c r="N85" i="16"/>
  <c r="AH76" i="16"/>
  <c r="AJ76" i="16" s="1"/>
  <c r="R84" i="3"/>
  <c r="T84" i="3" s="1"/>
  <c r="AT76" i="3"/>
  <c r="AV76" i="3" s="1"/>
  <c r="J75" i="16"/>
  <c r="AT83" i="3"/>
  <c r="AV83" i="3" s="1"/>
  <c r="AL74" i="16"/>
  <c r="AP76" i="16"/>
  <c r="AR76" i="16" s="1"/>
  <c r="B82" i="18"/>
  <c r="N85" i="18"/>
  <c r="AP84" i="18"/>
  <c r="AR84" i="18" s="1"/>
  <c r="AD80" i="3"/>
  <c r="R84" i="18"/>
  <c r="T84" i="18" s="1"/>
  <c r="AP78" i="16"/>
  <c r="AR78" i="16" s="1"/>
  <c r="J76" i="17"/>
  <c r="L76" i="17" s="1"/>
  <c r="V82" i="3"/>
  <c r="AP73" i="18"/>
  <c r="N73" i="17"/>
  <c r="V76" i="18"/>
  <c r="X76" i="18" s="1"/>
  <c r="B84" i="16"/>
  <c r="D84" i="16" s="1"/>
  <c r="AT79" i="16"/>
  <c r="V82" i="17"/>
  <c r="V83" i="3"/>
  <c r="X83" i="3" s="1"/>
  <c r="F83" i="3"/>
  <c r="H83" i="3" s="1"/>
  <c r="AH74" i="17"/>
  <c r="AT74" i="17"/>
  <c r="AT75" i="18"/>
  <c r="B80" i="18"/>
  <c r="F83" i="16"/>
  <c r="H83" i="16" s="1"/>
  <c r="AT81" i="16"/>
  <c r="AV81" i="16" s="1"/>
  <c r="AT73" i="17"/>
  <c r="V85" i="16"/>
  <c r="AT83" i="16"/>
  <c r="AV83" i="16" s="1"/>
  <c r="N75" i="17"/>
  <c r="AD75" i="3"/>
  <c r="R84" i="15"/>
  <c r="T84" i="15" s="1"/>
  <c r="V82" i="15"/>
  <c r="J83" i="15"/>
  <c r="L83" i="15" s="1"/>
  <c r="B73" i="15"/>
  <c r="F81" i="15"/>
  <c r="H81" i="15" s="1"/>
  <c r="N76" i="15"/>
  <c r="P76" i="15" s="1"/>
  <c r="J74" i="17"/>
  <c r="Z81" i="16"/>
  <c r="AB81" i="16" s="1"/>
  <c r="V79" i="3"/>
  <c r="N75" i="3"/>
  <c r="V79" i="15"/>
  <c r="Z73" i="15"/>
  <c r="N78" i="15"/>
  <c r="P78" i="15" s="1"/>
  <c r="Z83" i="18"/>
  <c r="AB83" i="18" s="1"/>
  <c r="AP74" i="15"/>
  <c r="J85" i="17"/>
  <c r="AD85" i="15"/>
  <c r="AL78" i="16"/>
  <c r="AN78" i="16" s="1"/>
  <c r="AH82" i="16"/>
  <c r="AL75" i="16"/>
  <c r="J79" i="3"/>
  <c r="AL84" i="16"/>
  <c r="AN84" i="16" s="1"/>
  <c r="R85" i="18"/>
  <c r="R81" i="3"/>
  <c r="T81" i="3" s="1"/>
  <c r="J73" i="16"/>
  <c r="AH85" i="18"/>
  <c r="AH85" i="16"/>
  <c r="F82" i="18"/>
  <c r="J76" i="18"/>
  <c r="L76" i="18" s="1"/>
  <c r="J80" i="3"/>
  <c r="AT74" i="18"/>
  <c r="V75" i="16"/>
  <c r="Z77" i="18"/>
  <c r="V76" i="3"/>
  <c r="X76" i="3" s="1"/>
  <c r="R80" i="18"/>
  <c r="V74" i="18"/>
  <c r="AD84" i="3"/>
  <c r="AF84" i="3" s="1"/>
  <c r="F85" i="18"/>
  <c r="AL79" i="16"/>
  <c r="R74" i="3"/>
  <c r="AD78" i="17"/>
  <c r="AF78" i="17" s="1"/>
  <c r="AH81" i="17"/>
  <c r="AJ81" i="17" s="1"/>
  <c r="AL77" i="16"/>
  <c r="AH82" i="3"/>
  <c r="V77" i="3"/>
  <c r="Z80" i="18"/>
  <c r="J83" i="16"/>
  <c r="L83" i="16" s="1"/>
  <c r="AD80" i="16"/>
  <c r="AD83" i="18"/>
  <c r="AF83" i="18" s="1"/>
  <c r="AT85" i="16"/>
  <c r="F74" i="16"/>
  <c r="Z77" i="17"/>
  <c r="AH75" i="17"/>
  <c r="R73" i="15"/>
  <c r="V75" i="15"/>
  <c r="J75" i="15"/>
  <c r="Z84" i="15"/>
  <c r="AB84" i="15" s="1"/>
  <c r="B79" i="15"/>
  <c r="F82" i="15"/>
  <c r="N83" i="15"/>
  <c r="P83" i="15" s="1"/>
  <c r="AD83" i="3"/>
  <c r="AF83" i="3" s="1"/>
  <c r="F80" i="17"/>
  <c r="AT80" i="3"/>
  <c r="F85" i="16"/>
  <c r="AH75" i="3"/>
  <c r="R81" i="15"/>
  <c r="T81" i="15" s="1"/>
  <c r="J80" i="15"/>
  <c r="F74" i="15"/>
  <c r="J73" i="3"/>
  <c r="AT84" i="3"/>
  <c r="AV84" i="3" s="1"/>
  <c r="Z85" i="15"/>
  <c r="AT75" i="16"/>
  <c r="N81" i="16"/>
  <c r="P81" i="16" s="1"/>
  <c r="AD73" i="16"/>
  <c r="F76" i="3"/>
  <c r="H76" i="3" s="1"/>
  <c r="F82" i="16"/>
  <c r="F76" i="16"/>
  <c r="H76" i="16" s="1"/>
  <c r="AL78" i="3"/>
  <c r="AN78" i="3" s="1"/>
  <c r="AD85" i="3"/>
  <c r="R82" i="18"/>
  <c r="AD85" i="18"/>
  <c r="B81" i="18"/>
  <c r="D81" i="18" s="1"/>
  <c r="AL84" i="17"/>
  <c r="AN84" i="17" s="1"/>
  <c r="N80" i="3"/>
  <c r="B75" i="18"/>
  <c r="J77" i="16"/>
  <c r="AL85" i="18"/>
  <c r="Z82" i="3"/>
  <c r="AT80" i="17"/>
  <c r="AH79" i="18"/>
  <c r="AD78" i="3"/>
  <c r="AF78" i="3" s="1"/>
  <c r="AL77" i="3"/>
  <c r="AH73" i="3"/>
  <c r="Z80" i="3"/>
  <c r="B83" i="18"/>
  <c r="D83" i="18" s="1"/>
  <c r="AL76" i="3"/>
  <c r="AN76" i="3" s="1"/>
  <c r="J77" i="3"/>
  <c r="Z84" i="18"/>
  <c r="AB84" i="18" s="1"/>
  <c r="AD78" i="16"/>
  <c r="AF78" i="16" s="1"/>
  <c r="B78" i="15"/>
  <c r="D78" i="15" s="1"/>
  <c r="AL84" i="15"/>
  <c r="AN84" i="15" s="1"/>
  <c r="V85" i="15"/>
  <c r="AH73" i="16"/>
  <c r="AP75" i="16"/>
  <c r="B83" i="16"/>
  <c r="D83" i="16" s="1"/>
  <c r="AP84" i="16"/>
  <c r="AR84" i="16" s="1"/>
  <c r="AH80" i="16"/>
  <c r="B77" i="18"/>
  <c r="AD79" i="16"/>
  <c r="AD82" i="18"/>
  <c r="N81" i="18"/>
  <c r="P81" i="18" s="1"/>
  <c r="N82" i="18"/>
  <c r="AH76" i="18"/>
  <c r="AJ76" i="18" s="1"/>
  <c r="F75" i="17"/>
  <c r="N83" i="18"/>
  <c r="P83" i="18" s="1"/>
  <c r="Z75" i="16"/>
  <c r="J77" i="18"/>
  <c r="Z83" i="16"/>
  <c r="AB83" i="16" s="1"/>
  <c r="R85" i="17"/>
  <c r="AT78" i="18"/>
  <c r="AV78" i="18" s="1"/>
  <c r="AD83" i="16"/>
  <c r="AF83" i="16" s="1"/>
  <c r="AL74" i="17"/>
  <c r="AT84" i="18"/>
  <c r="AV84" i="18" s="1"/>
  <c r="V81" i="3"/>
  <c r="X81" i="3" s="1"/>
  <c r="N73" i="3"/>
  <c r="R84" i="16"/>
  <c r="T84" i="16" s="1"/>
  <c r="Z77" i="16"/>
  <c r="R85" i="15"/>
  <c r="Z78" i="16"/>
  <c r="AB78" i="16" s="1"/>
  <c r="B81" i="16"/>
  <c r="D81" i="16" s="1"/>
  <c r="AL81" i="18"/>
  <c r="AN81" i="18" s="1"/>
  <c r="J82" i="16"/>
  <c r="N78" i="16"/>
  <c r="P78" i="16" s="1"/>
  <c r="AD85" i="17"/>
  <c r="AT77" i="16"/>
  <c r="AT76" i="18"/>
  <c r="AV76" i="18" s="1"/>
  <c r="Z73" i="18"/>
  <c r="F81" i="18"/>
  <c r="H81" i="18" s="1"/>
  <c r="R75" i="18"/>
  <c r="AT83" i="18"/>
  <c r="AV83" i="18" s="1"/>
  <c r="J78" i="3"/>
  <c r="L78" i="3" s="1"/>
  <c r="B85" i="18"/>
  <c r="AD81" i="16"/>
  <c r="AF81" i="16" s="1"/>
  <c r="AL83" i="18"/>
  <c r="AN83" i="18" s="1"/>
  <c r="V81" i="16"/>
  <c r="X81" i="16" s="1"/>
  <c r="AT85" i="17"/>
  <c r="V85" i="18"/>
  <c r="AL77" i="18"/>
  <c r="R79" i="17"/>
  <c r="R80" i="16"/>
  <c r="J85" i="15"/>
  <c r="AP81" i="18"/>
  <c r="AR81" i="18" s="1"/>
  <c r="N84" i="18"/>
  <c r="P84" i="18" s="1"/>
  <c r="F73" i="18"/>
  <c r="AD76" i="16"/>
  <c r="AF76" i="16" s="1"/>
  <c r="Z76" i="3"/>
  <c r="AB76" i="3" s="1"/>
  <c r="AP81" i="16"/>
  <c r="AR81" i="16" s="1"/>
  <c r="AL82" i="18"/>
  <c r="AH79" i="17"/>
  <c r="F81" i="3"/>
  <c r="H81" i="3" s="1"/>
  <c r="AL75" i="18"/>
  <c r="Z76" i="17"/>
  <c r="AB76" i="17" s="1"/>
  <c r="AD74" i="18"/>
  <c r="F77" i="16"/>
  <c r="Z74" i="17"/>
  <c r="R74" i="16"/>
  <c r="V74" i="17"/>
  <c r="B82" i="16"/>
  <c r="Z82" i="18"/>
  <c r="F73" i="3"/>
  <c r="V76" i="17"/>
  <c r="X76" i="17" s="1"/>
  <c r="N82" i="17"/>
  <c r="V80" i="18"/>
  <c r="J81" i="3"/>
  <c r="L81" i="3" s="1"/>
  <c r="AH77" i="18"/>
  <c r="Z74" i="18"/>
  <c r="AH74" i="18"/>
  <c r="AT77" i="18"/>
  <c r="AP80" i="18"/>
  <c r="AL85" i="3"/>
  <c r="R83" i="17"/>
  <c r="T83" i="17" s="1"/>
  <c r="N83" i="17"/>
  <c r="P83" i="17" s="1"/>
  <c r="AD84" i="16"/>
  <c r="AF84" i="16" s="1"/>
  <c r="V84" i="17"/>
  <c r="X84" i="17" s="1"/>
  <c r="R83" i="3"/>
  <c r="T83" i="3" s="1"/>
  <c r="N74" i="16"/>
  <c r="AP79" i="16"/>
  <c r="AT77" i="17"/>
  <c r="AL81" i="15"/>
  <c r="AN81" i="15" s="1"/>
  <c r="AD74" i="15"/>
  <c r="R74" i="15"/>
  <c r="V83" i="15"/>
  <c r="X83" i="15" s="1"/>
  <c r="AH78" i="15"/>
  <c r="AJ78" i="15" s="1"/>
  <c r="Z78" i="15"/>
  <c r="AB78" i="15" s="1"/>
  <c r="B83" i="15"/>
  <c r="D83" i="15" s="1"/>
  <c r="F77" i="15"/>
  <c r="AT83" i="15"/>
  <c r="AV83" i="15" s="1"/>
  <c r="Z84" i="17"/>
  <c r="AB84" i="17" s="1"/>
  <c r="F76" i="15"/>
  <c r="H76" i="15" s="1"/>
  <c r="F85" i="15"/>
  <c r="R74" i="18"/>
  <c r="F74" i="18"/>
  <c r="AL81" i="17"/>
  <c r="AN81" i="17" s="1"/>
  <c r="R75" i="16"/>
  <c r="N82" i="3"/>
  <c r="AH79" i="16"/>
  <c r="AD73" i="18"/>
  <c r="AH76" i="17"/>
  <c r="AJ76" i="17" s="1"/>
  <c r="Z78" i="3"/>
  <c r="AB78" i="3" s="1"/>
  <c r="AH82" i="17"/>
  <c r="J85" i="3"/>
  <c r="AH80" i="18"/>
  <c r="R85" i="16"/>
  <c r="AT78" i="16"/>
  <c r="AV78" i="16" s="1"/>
  <c r="V81" i="17"/>
  <c r="X81" i="17" s="1"/>
  <c r="B78" i="16"/>
  <c r="D78" i="16" s="1"/>
  <c r="AL82" i="3"/>
  <c r="Z83" i="17"/>
  <c r="AB83" i="17" s="1"/>
  <c r="N81" i="17"/>
  <c r="P81" i="17" s="1"/>
  <c r="Z82" i="17"/>
  <c r="F73" i="17"/>
  <c r="AT80" i="18"/>
  <c r="V80" i="16"/>
  <c r="AL80" i="18"/>
  <c r="B78" i="18"/>
  <c r="D78" i="18" s="1"/>
  <c r="N79" i="17"/>
  <c r="AP78" i="18"/>
  <c r="AR78" i="18" s="1"/>
  <c r="AD76" i="18"/>
  <c r="AF76" i="18" s="1"/>
  <c r="AD77" i="3"/>
  <c r="V74" i="3"/>
  <c r="AD81" i="17"/>
  <c r="AF81" i="17" s="1"/>
  <c r="B85" i="16"/>
  <c r="AL79" i="3"/>
  <c r="R73" i="17"/>
  <c r="Z85" i="18"/>
  <c r="V82" i="16"/>
  <c r="AL77" i="17"/>
  <c r="AT75" i="3"/>
  <c r="AL82" i="15"/>
  <c r="AD76" i="15"/>
  <c r="AF76" i="15" s="1"/>
  <c r="R76" i="15"/>
  <c r="T76" i="15" s="1"/>
  <c r="V81" i="15"/>
  <c r="X81" i="15" s="1"/>
  <c r="AH79" i="15"/>
  <c r="Z76" i="15"/>
  <c r="AB76" i="15" s="1"/>
  <c r="B81" i="15"/>
  <c r="D81" i="15" s="1"/>
  <c r="F75" i="15"/>
  <c r="AT74" i="15"/>
  <c r="AT82" i="17"/>
  <c r="N79" i="15"/>
  <c r="V74" i="16"/>
  <c r="N83" i="3"/>
  <c r="P83" i="3" s="1"/>
  <c r="V79" i="17"/>
  <c r="AD73" i="15"/>
  <c r="B80" i="15"/>
  <c r="R78" i="16"/>
  <c r="T78" i="16" s="1"/>
  <c r="V73" i="18"/>
  <c r="N80" i="17"/>
  <c r="R80" i="15"/>
  <c r="R82" i="15"/>
  <c r="AH73" i="15"/>
  <c r="Z82" i="15"/>
  <c r="N75" i="16"/>
  <c r="N77" i="3"/>
  <c r="AL73" i="15"/>
  <c r="AL82" i="17"/>
  <c r="V80" i="15"/>
  <c r="AT73" i="15"/>
  <c r="AH81" i="3"/>
  <c r="AJ81" i="3" s="1"/>
  <c r="R83" i="16"/>
  <c r="T83" i="16" s="1"/>
  <c r="AH73" i="17"/>
  <c r="V76" i="15"/>
  <c r="X76" i="15" s="1"/>
  <c r="B77" i="15"/>
  <c r="AD84" i="15"/>
  <c r="AF84" i="15" s="1"/>
  <c r="J78" i="18"/>
  <c r="L78" i="18" s="1"/>
  <c r="V77" i="18"/>
  <c r="AT79" i="3"/>
  <c r="AH84" i="15"/>
  <c r="AJ84" i="15" s="1"/>
  <c r="AD82" i="17"/>
  <c r="AH78" i="17"/>
  <c r="AJ78" i="17" s="1"/>
  <c r="Z85" i="16"/>
  <c r="R76" i="18"/>
  <c r="T76" i="18" s="1"/>
  <c r="AD77" i="16"/>
  <c r="Z74" i="15"/>
  <c r="B76" i="18"/>
  <c r="D76" i="18" s="1"/>
  <c r="J78" i="17"/>
  <c r="L78" i="17" s="1"/>
  <c r="AL73" i="3"/>
  <c r="Z84" i="16"/>
  <c r="AB84" i="16" s="1"/>
  <c r="AT84" i="15"/>
  <c r="AV84" i="15" s="1"/>
  <c r="N85" i="15"/>
  <c r="Z79" i="17"/>
  <c r="AH83" i="18"/>
  <c r="AJ83" i="18" s="1"/>
  <c r="R73" i="16"/>
  <c r="AP82" i="16"/>
  <c r="AL76" i="18"/>
  <c r="AN76" i="18" s="1"/>
  <c r="N74" i="18"/>
  <c r="AL75" i="17"/>
  <c r="AD74" i="16"/>
  <c r="F83" i="15"/>
  <c r="H83" i="15" s="1"/>
  <c r="R74" i="17"/>
  <c r="F78" i="15"/>
  <c r="H78" i="15" s="1"/>
  <c r="J82" i="17"/>
  <c r="B84" i="18"/>
  <c r="D84" i="18" s="1"/>
  <c r="B77" i="19"/>
  <c r="J73" i="19"/>
  <c r="F82" i="19"/>
  <c r="R78" i="19"/>
  <c r="T78" i="19" s="1"/>
  <c r="N85" i="19"/>
  <c r="AL81" i="19"/>
  <c r="AN81" i="19" s="1"/>
  <c r="V79" i="19"/>
  <c r="AD74" i="19"/>
  <c r="AP82" i="19"/>
  <c r="Z77" i="19"/>
  <c r="Z80" i="19"/>
  <c r="AT77" i="19"/>
  <c r="AP73" i="19"/>
  <c r="AT75" i="19"/>
  <c r="AT83" i="19"/>
  <c r="AV83" i="19" s="1"/>
  <c r="R74" i="19"/>
  <c r="Z85" i="19"/>
  <c r="AL73" i="19"/>
  <c r="B85" i="19"/>
  <c r="J77" i="19"/>
  <c r="F75" i="19"/>
  <c r="R82" i="19"/>
  <c r="N84" i="19"/>
  <c r="P84" i="19" s="1"/>
  <c r="AL80" i="19"/>
  <c r="V82" i="19"/>
  <c r="AD76" i="19"/>
  <c r="AF76" i="19" s="1"/>
  <c r="AT85" i="19"/>
  <c r="Z81" i="19"/>
  <c r="AB81" i="19" s="1"/>
  <c r="AD82" i="19"/>
  <c r="AD75" i="19"/>
  <c r="Z83" i="19"/>
  <c r="AB83" i="19" s="1"/>
  <c r="AL74" i="19"/>
  <c r="AD83" i="19"/>
  <c r="AF83" i="19" s="1"/>
  <c r="B80" i="19"/>
  <c r="J79" i="19"/>
  <c r="F78" i="19"/>
  <c r="H78" i="19" s="1"/>
  <c r="R79" i="19"/>
  <c r="N81" i="19"/>
  <c r="P81" i="19" s="1"/>
  <c r="AL77" i="19"/>
  <c r="V75" i="19"/>
  <c r="AT84" i="19"/>
  <c r="AV84" i="19" s="1"/>
  <c r="Z82" i="19"/>
  <c r="Z74" i="19"/>
  <c r="AL85" i="19"/>
  <c r="AH83" i="19"/>
  <c r="AJ83" i="19" s="1"/>
  <c r="B73" i="19"/>
  <c r="J83" i="19"/>
  <c r="L83" i="19" s="1"/>
  <c r="F74" i="19"/>
  <c r="AH85" i="19"/>
  <c r="N80" i="19"/>
  <c r="AL76" i="19"/>
  <c r="AN76" i="19" s="1"/>
  <c r="V74" i="19"/>
  <c r="Z73" i="19"/>
  <c r="N78" i="19"/>
  <c r="P78" i="19" s="1"/>
  <c r="AP79" i="19"/>
  <c r="B81" i="19"/>
  <c r="D81" i="19" s="1"/>
  <c r="J76" i="19"/>
  <c r="L76" i="19" s="1"/>
  <c r="F83" i="19"/>
  <c r="H83" i="19" s="1"/>
  <c r="AH84" i="19"/>
  <c r="AJ84" i="19" s="1"/>
  <c r="N77" i="19"/>
  <c r="AL83" i="19"/>
  <c r="AN83" i="19" s="1"/>
  <c r="V78" i="19"/>
  <c r="X78" i="19" s="1"/>
  <c r="AP85" i="19"/>
  <c r="AT81" i="19"/>
  <c r="AV81" i="19" s="1"/>
  <c r="Z78" i="19"/>
  <c r="AB78" i="19" s="1"/>
  <c r="AP83" i="19"/>
  <c r="AR83" i="19" s="1"/>
  <c r="F80" i="19"/>
  <c r="Z84" i="19"/>
  <c r="AB84" i="19" s="1"/>
  <c r="B79" i="19"/>
  <c r="J74" i="19"/>
  <c r="F76" i="19"/>
  <c r="H76" i="19" s="1"/>
  <c r="AH81" i="19"/>
  <c r="AJ81" i="19" s="1"/>
  <c r="N73" i="19"/>
  <c r="AL82" i="19"/>
  <c r="V83" i="19"/>
  <c r="X83" i="19" s="1"/>
  <c r="AP84" i="19"/>
  <c r="AR84" i="19" s="1"/>
  <c r="AT80" i="19"/>
  <c r="Z76" i="19"/>
  <c r="AB76" i="19" s="1"/>
  <c r="AH80" i="19"/>
  <c r="AL79" i="19"/>
  <c r="AT73" i="19"/>
  <c r="AP80" i="19"/>
  <c r="AP76" i="19"/>
  <c r="AR76" i="19" s="1"/>
  <c r="B82" i="19"/>
  <c r="J82" i="19"/>
  <c r="R85" i="19"/>
  <c r="N76" i="19"/>
  <c r="P76" i="19" s="1"/>
  <c r="V76" i="19"/>
  <c r="X76" i="19" s="1"/>
  <c r="AT78" i="19"/>
  <c r="AV78" i="19" s="1"/>
  <c r="AH75" i="19"/>
  <c r="B75" i="19"/>
  <c r="J75" i="19"/>
  <c r="R84" i="19"/>
  <c r="T84" i="19" s="1"/>
  <c r="AH77" i="19"/>
  <c r="N75" i="19"/>
  <c r="AL78" i="19"/>
  <c r="AN78" i="19" s="1"/>
  <c r="AD85" i="19"/>
  <c r="AP77" i="19"/>
  <c r="AT79" i="19"/>
  <c r="Z75" i="19"/>
  <c r="Z79" i="19"/>
  <c r="AP78" i="19"/>
  <c r="AR78" i="19" s="1"/>
  <c r="J80" i="19"/>
  <c r="B83" i="19"/>
  <c r="D83" i="19" s="1"/>
  <c r="J78" i="19"/>
  <c r="L78" i="19" s="1"/>
  <c r="R73" i="19"/>
  <c r="AH73" i="19"/>
  <c r="N83" i="19"/>
  <c r="P83" i="19" s="1"/>
  <c r="AL75" i="19"/>
  <c r="AD84" i="19"/>
  <c r="AF84" i="19" s="1"/>
  <c r="AP81" i="19"/>
  <c r="AR81" i="19" s="1"/>
  <c r="AT82" i="19"/>
  <c r="AD80" i="19"/>
  <c r="V81" i="19"/>
  <c r="X81" i="19" s="1"/>
  <c r="B76" i="19"/>
  <c r="D76" i="19" s="1"/>
  <c r="F85" i="19"/>
  <c r="R81" i="19"/>
  <c r="T81" i="19" s="1"/>
  <c r="AH78" i="19"/>
  <c r="AJ78" i="19" s="1"/>
  <c r="J84" i="19"/>
  <c r="L84" i="19" s="1"/>
  <c r="B74" i="19"/>
  <c r="F84" i="19"/>
  <c r="H84" i="19" s="1"/>
  <c r="R77" i="19"/>
  <c r="AH79" i="19"/>
  <c r="N79" i="19"/>
  <c r="V85" i="19"/>
  <c r="AD81" i="19"/>
  <c r="AF81" i="19" s="1"/>
  <c r="AD78" i="19"/>
  <c r="AF78" i="19" s="1"/>
  <c r="F79" i="19"/>
  <c r="B78" i="19"/>
  <c r="D78" i="19" s="1"/>
  <c r="F77" i="19"/>
  <c r="R80" i="19"/>
  <c r="AH82" i="19"/>
  <c r="N82" i="19"/>
  <c r="V84" i="19"/>
  <c r="X84" i="19" s="1"/>
  <c r="AD77" i="19"/>
  <c r="AP74" i="19"/>
  <c r="AT74" i="19"/>
  <c r="V73" i="19"/>
  <c r="B84" i="19"/>
  <c r="D84" i="19" s="1"/>
  <c r="J85" i="19"/>
  <c r="F81" i="19"/>
  <c r="H81" i="19" s="1"/>
  <c r="R75" i="19"/>
  <c r="AH76" i="19"/>
  <c r="AJ76" i="19" s="1"/>
  <c r="N74" i="19"/>
  <c r="V80" i="19"/>
  <c r="AD73" i="19"/>
  <c r="AT76" i="19"/>
  <c r="AV76" i="19" s="1"/>
  <c r="R76" i="19"/>
  <c r="T76" i="19" s="1"/>
  <c r="J81" i="19"/>
  <c r="L81" i="19" s="1"/>
  <c r="F73" i="19"/>
  <c r="R83" i="19"/>
  <c r="T83" i="19" s="1"/>
  <c r="AH74" i="19"/>
  <c r="AL84" i="19"/>
  <c r="AN84" i="19" s="1"/>
  <c r="V77" i="19"/>
  <c r="AD79" i="19"/>
  <c r="AP75" i="19"/>
  <c r="N86" i="2"/>
  <c r="P86" i="2"/>
  <c r="G86" i="2"/>
  <c r="M86" i="2"/>
  <c r="K86" i="2"/>
  <c r="J86" i="2"/>
  <c r="Q86" i="2"/>
  <c r="I86" i="2"/>
  <c r="F88" i="2"/>
  <c r="P15" i="2"/>
  <c r="G88" i="2"/>
  <c r="W65" i="17"/>
  <c r="W17" i="17"/>
  <c r="W18" i="17" s="1"/>
  <c r="AE65" i="17"/>
  <c r="AE66" i="17" s="1"/>
  <c r="AE17" i="17"/>
  <c r="AE18" i="17" s="1"/>
  <c r="AE19" i="17" s="1"/>
  <c r="AQ65" i="17"/>
  <c r="AQ66" i="17" s="1"/>
  <c r="AQ17" i="17"/>
  <c r="AQ18" i="17" s="1"/>
  <c r="F97" i="2"/>
  <c r="F98" i="2"/>
  <c r="F99" i="2"/>
  <c r="F96" i="2"/>
  <c r="K18" i="17"/>
  <c r="C18" i="17"/>
  <c r="K66" i="17"/>
  <c r="G66" i="17"/>
  <c r="AA17" i="17"/>
  <c r="AA65" i="17"/>
  <c r="G18" i="17"/>
  <c r="O66" i="17"/>
  <c r="C66" i="17"/>
  <c r="S65" i="17"/>
  <c r="S17" i="17"/>
  <c r="AI17" i="17"/>
  <c r="AI65" i="17"/>
  <c r="AU17" i="17"/>
  <c r="AU65" i="17"/>
  <c r="AM17" i="17"/>
  <c r="AM65" i="17"/>
  <c r="O18" i="17"/>
  <c r="B69" i="3"/>
  <c r="AL69" i="3"/>
  <c r="AT69" i="3"/>
  <c r="F69" i="3"/>
  <c r="AH69" i="3"/>
  <c r="AD69" i="3"/>
  <c r="R69" i="3"/>
  <c r="N69" i="3"/>
  <c r="J69" i="3"/>
  <c r="L69" i="3" s="1"/>
  <c r="V69" i="3"/>
  <c r="AP69" i="3"/>
  <c r="AR69" i="3" s="1"/>
  <c r="Z69" i="3"/>
  <c r="Z68" i="3"/>
  <c r="AT68" i="3"/>
  <c r="J68" i="3"/>
  <c r="V68" i="3"/>
  <c r="AP68" i="3"/>
  <c r="R68" i="3"/>
  <c r="T68" i="3" s="1"/>
  <c r="F68" i="3"/>
  <c r="AD68" i="3"/>
  <c r="AH68" i="3"/>
  <c r="AL68" i="3"/>
  <c r="N68" i="3"/>
  <c r="P96" i="2"/>
  <c r="H96" i="2"/>
  <c r="I96" i="2"/>
  <c r="G96" i="2"/>
  <c r="Q96" i="2"/>
  <c r="K96" i="2"/>
  <c r="L96" i="2"/>
  <c r="M96" i="2"/>
  <c r="O96" i="2"/>
  <c r="J96" i="2"/>
  <c r="N96" i="2"/>
  <c r="N97" i="2"/>
  <c r="G97" i="2"/>
  <c r="P97" i="2"/>
  <c r="H97" i="2"/>
  <c r="Q97" i="2"/>
  <c r="O97" i="2"/>
  <c r="M97" i="2"/>
  <c r="I97" i="2"/>
  <c r="K97" i="2"/>
  <c r="L97" i="2"/>
  <c r="J97" i="2"/>
  <c r="L98" i="2"/>
  <c r="N98" i="2"/>
  <c r="O98" i="2"/>
  <c r="M98" i="2"/>
  <c r="K98" i="2"/>
  <c r="G98" i="2"/>
  <c r="P98" i="2"/>
  <c r="H98" i="2"/>
  <c r="Q98" i="2"/>
  <c r="I98" i="2"/>
  <c r="J98" i="2"/>
  <c r="I99" i="2"/>
  <c r="L99" i="2"/>
  <c r="M99" i="2"/>
  <c r="K99" i="2"/>
  <c r="Q99" i="2"/>
  <c r="N99" i="2"/>
  <c r="O99" i="2"/>
  <c r="G99" i="2"/>
  <c r="P99" i="2"/>
  <c r="H99" i="2"/>
  <c r="J99" i="2"/>
  <c r="AN69" i="3" l="1"/>
  <c r="AB69" i="3"/>
  <c r="AV69" i="3"/>
  <c r="P68" i="3"/>
  <c r="AN68" i="3"/>
  <c r="H68" i="3"/>
  <c r="T69" i="3"/>
  <c r="AF69" i="3"/>
  <c r="AJ68" i="3"/>
  <c r="I100" i="2"/>
  <c r="O20" i="26" s="1"/>
  <c r="AR68" i="3"/>
  <c r="AB68" i="3"/>
  <c r="AJ69" i="3"/>
  <c r="H69" i="3"/>
  <c r="J100" i="2"/>
  <c r="S21" i="26" s="1"/>
  <c r="K100" i="2"/>
  <c r="W69" i="26" s="1"/>
  <c r="X69" i="26" s="1"/>
  <c r="H100" i="2"/>
  <c r="K21" i="29" s="1"/>
  <c r="L21" i="29" s="1"/>
  <c r="AF68" i="3"/>
  <c r="F100" i="2"/>
  <c r="P113" i="2"/>
  <c r="F113" i="2"/>
  <c r="I113" i="2"/>
  <c r="O113" i="2"/>
  <c r="M113" i="2"/>
  <c r="N113" i="2"/>
  <c r="K113" i="2"/>
  <c r="G113" i="2"/>
  <c r="L113" i="2"/>
  <c r="J113" i="2"/>
  <c r="Q113" i="2"/>
  <c r="H113" i="2"/>
  <c r="K112" i="2"/>
  <c r="I112" i="2"/>
  <c r="M112" i="2"/>
  <c r="F112" i="2"/>
  <c r="N112" i="2"/>
  <c r="Q112" i="2"/>
  <c r="G112" i="2"/>
  <c r="H112" i="2"/>
  <c r="P112" i="2"/>
  <c r="L112" i="2"/>
  <c r="O112" i="2"/>
  <c r="J112" i="2"/>
  <c r="M111" i="2"/>
  <c r="F111" i="2"/>
  <c r="J111" i="2"/>
  <c r="O111" i="2"/>
  <c r="N111" i="2"/>
  <c r="Q111" i="2"/>
  <c r="K111" i="2"/>
  <c r="I111" i="2"/>
  <c r="H111" i="2"/>
  <c r="P111" i="2"/>
  <c r="G111" i="2"/>
  <c r="L111" i="2"/>
  <c r="D69" i="3"/>
  <c r="X68" i="3"/>
  <c r="L68" i="3"/>
  <c r="O100" i="2"/>
  <c r="AV68" i="3"/>
  <c r="N100" i="2"/>
  <c r="P100" i="2"/>
  <c r="Q100" i="2"/>
  <c r="X69" i="3"/>
  <c r="G100" i="2"/>
  <c r="L100" i="2"/>
  <c r="P69" i="3"/>
  <c r="M100" i="2"/>
  <c r="K110" i="2"/>
  <c r="M110" i="2"/>
  <c r="N110" i="2"/>
  <c r="Q110" i="2"/>
  <c r="L110" i="2"/>
  <c r="J110" i="2"/>
  <c r="H110" i="2"/>
  <c r="P110" i="2"/>
  <c r="F110" i="2"/>
  <c r="G110" i="2"/>
  <c r="I110" i="2"/>
  <c r="O110" i="2"/>
  <c r="K17" i="29"/>
  <c r="K17" i="26"/>
  <c r="K18" i="26" s="1"/>
  <c r="K65" i="26"/>
  <c r="K65" i="29"/>
  <c r="AM17" i="29"/>
  <c r="AM65" i="26"/>
  <c r="AM65" i="29"/>
  <c r="AM17" i="26"/>
  <c r="I109" i="2"/>
  <c r="Q109" i="2"/>
  <c r="K109" i="2"/>
  <c r="J109" i="2"/>
  <c r="O109" i="2"/>
  <c r="L109" i="2"/>
  <c r="M109" i="2"/>
  <c r="H109" i="2"/>
  <c r="P109" i="2"/>
  <c r="N109" i="2"/>
  <c r="F109" i="2"/>
  <c r="G109" i="2"/>
  <c r="W65" i="29"/>
  <c r="W17" i="29"/>
  <c r="W17" i="26"/>
  <c r="W18" i="26" s="1"/>
  <c r="W65" i="26"/>
  <c r="G17" i="29"/>
  <c r="G65" i="26"/>
  <c r="G17" i="26"/>
  <c r="G65" i="29"/>
  <c r="S17" i="26"/>
  <c r="S65" i="26"/>
  <c r="S65" i="29"/>
  <c r="S17" i="29"/>
  <c r="AU65" i="26"/>
  <c r="AU65" i="29"/>
  <c r="AU17" i="26"/>
  <c r="AU17" i="29"/>
  <c r="AA17" i="26"/>
  <c r="AA18" i="26" s="1"/>
  <c r="AA65" i="26"/>
  <c r="AA65" i="29"/>
  <c r="AA17" i="29"/>
  <c r="AE17" i="26"/>
  <c r="AE18" i="26" s="1"/>
  <c r="AE65" i="26"/>
  <c r="AE17" i="29"/>
  <c r="AE65" i="29"/>
  <c r="C17" i="29"/>
  <c r="C65" i="29"/>
  <c r="C17" i="26"/>
  <c r="C65" i="26"/>
  <c r="AI65" i="29"/>
  <c r="AI65" i="26"/>
  <c r="AI17" i="29"/>
  <c r="AI17" i="26"/>
  <c r="AI18" i="26" s="1"/>
  <c r="AQ17" i="26"/>
  <c r="AQ17" i="29"/>
  <c r="AQ65" i="26"/>
  <c r="AQ65" i="29"/>
  <c r="O17" i="29"/>
  <c r="O17" i="26"/>
  <c r="O18" i="26" s="1"/>
  <c r="O65" i="26"/>
  <c r="O65" i="29"/>
  <c r="G65" i="15"/>
  <c r="G66" i="15" s="1"/>
  <c r="G67" i="15" s="1"/>
  <c r="G17" i="18"/>
  <c r="G65" i="18"/>
  <c r="AU67" i="3"/>
  <c r="AM69" i="18"/>
  <c r="AN69" i="18" s="1"/>
  <c r="AM68" i="18"/>
  <c r="AN68" i="18" s="1"/>
  <c r="AM20" i="18"/>
  <c r="AN20" i="18" s="1"/>
  <c r="AM68" i="15"/>
  <c r="AN68" i="15" s="1"/>
  <c r="AM21" i="18"/>
  <c r="AN21" i="18" s="1"/>
  <c r="AM69" i="15"/>
  <c r="AN69" i="15" s="1"/>
  <c r="K20" i="18"/>
  <c r="L20" i="18" s="1"/>
  <c r="K68" i="15"/>
  <c r="L68" i="15" s="1"/>
  <c r="K21" i="18"/>
  <c r="L21" i="18" s="1"/>
  <c r="K69" i="18"/>
  <c r="L69" i="18" s="1"/>
  <c r="K69" i="15"/>
  <c r="L69" i="15" s="1"/>
  <c r="K68" i="18"/>
  <c r="L68" i="18" s="1"/>
  <c r="C68" i="18"/>
  <c r="D68" i="18" s="1"/>
  <c r="C20" i="18"/>
  <c r="D20" i="18" s="1"/>
  <c r="C68" i="15"/>
  <c r="C21" i="18"/>
  <c r="D21" i="18" s="1"/>
  <c r="C69" i="18"/>
  <c r="D69" i="18" s="1"/>
  <c r="C69" i="15"/>
  <c r="D69" i="15" s="1"/>
  <c r="C65" i="15"/>
  <c r="C66" i="15" s="1"/>
  <c r="C17" i="18"/>
  <c r="C65" i="18"/>
  <c r="O20" i="18"/>
  <c r="P20" i="18" s="1"/>
  <c r="O68" i="15"/>
  <c r="P68" i="15" s="1"/>
  <c r="O21" i="18"/>
  <c r="P21" i="18" s="1"/>
  <c r="O69" i="18"/>
  <c r="P69" i="18" s="1"/>
  <c r="O69" i="15"/>
  <c r="P69" i="15" s="1"/>
  <c r="O68" i="18"/>
  <c r="P68" i="18" s="1"/>
  <c r="AU69" i="15"/>
  <c r="AV69" i="15" s="1"/>
  <c r="AU20" i="18"/>
  <c r="AV20" i="18" s="1"/>
  <c r="AU69" i="18"/>
  <c r="AV69" i="18" s="1"/>
  <c r="AU21" i="18"/>
  <c r="AV21" i="18" s="1"/>
  <c r="AU68" i="18"/>
  <c r="AV68" i="18" s="1"/>
  <c r="AU68" i="15"/>
  <c r="AV68" i="15" s="1"/>
  <c r="S20" i="18"/>
  <c r="T20" i="18" s="1"/>
  <c r="S68" i="15"/>
  <c r="T68" i="15" s="1"/>
  <c r="S21" i="18"/>
  <c r="T21" i="18" s="1"/>
  <c r="S69" i="18"/>
  <c r="T69" i="18" s="1"/>
  <c r="S69" i="15"/>
  <c r="T69" i="15" s="1"/>
  <c r="S68" i="18"/>
  <c r="T68" i="18" s="1"/>
  <c r="W21" i="18"/>
  <c r="X21" i="18" s="1"/>
  <c r="W69" i="18"/>
  <c r="X69" i="18" s="1"/>
  <c r="W69" i="15"/>
  <c r="X69" i="15" s="1"/>
  <c r="W68" i="18"/>
  <c r="X68" i="18" s="1"/>
  <c r="W20" i="18"/>
  <c r="X20" i="18" s="1"/>
  <c r="W68" i="15"/>
  <c r="X68" i="15" s="1"/>
  <c r="AE21" i="18"/>
  <c r="AF21" i="18" s="1"/>
  <c r="AE69" i="18"/>
  <c r="AF69" i="18" s="1"/>
  <c r="AE68" i="18"/>
  <c r="AF68" i="18" s="1"/>
  <c r="AE69" i="15"/>
  <c r="AF69" i="15" s="1"/>
  <c r="AE20" i="18"/>
  <c r="AF20" i="18" s="1"/>
  <c r="AE68" i="15"/>
  <c r="AF68" i="15" s="1"/>
  <c r="AA68" i="15"/>
  <c r="AB68" i="15" s="1"/>
  <c r="AA21" i="18"/>
  <c r="AB21" i="18" s="1"/>
  <c r="AA69" i="18"/>
  <c r="AB69" i="18" s="1"/>
  <c r="AA69" i="15"/>
  <c r="AB69" i="15" s="1"/>
  <c r="AA68" i="18"/>
  <c r="AB68" i="18" s="1"/>
  <c r="AA20" i="18"/>
  <c r="AB20" i="18" s="1"/>
  <c r="AQ69" i="15"/>
  <c r="AR69" i="15" s="1"/>
  <c r="AQ20" i="18"/>
  <c r="AR20" i="18" s="1"/>
  <c r="AQ68" i="15"/>
  <c r="AR68" i="15" s="1"/>
  <c r="AQ69" i="18"/>
  <c r="AR69" i="18" s="1"/>
  <c r="AQ21" i="18"/>
  <c r="AR21" i="18" s="1"/>
  <c r="AQ68" i="18"/>
  <c r="AR68" i="18" s="1"/>
  <c r="AM67" i="3"/>
  <c r="AI21" i="18"/>
  <c r="AJ21" i="18" s="1"/>
  <c r="AI69" i="18"/>
  <c r="AJ69" i="18" s="1"/>
  <c r="AI68" i="18"/>
  <c r="AJ68" i="18" s="1"/>
  <c r="AI69" i="15"/>
  <c r="AJ69" i="15" s="1"/>
  <c r="AI20" i="18"/>
  <c r="AJ20" i="18" s="1"/>
  <c r="AI68" i="15"/>
  <c r="AJ68" i="15" s="1"/>
  <c r="G20" i="18"/>
  <c r="H20" i="18" s="1"/>
  <c r="G68" i="15"/>
  <c r="H68" i="15" s="1"/>
  <c r="G21" i="18"/>
  <c r="H21" i="18" s="1"/>
  <c r="G69" i="18"/>
  <c r="H69" i="18" s="1"/>
  <c r="G69" i="15"/>
  <c r="H69" i="15" s="1"/>
  <c r="G68" i="18"/>
  <c r="H68" i="18" s="1"/>
  <c r="AE20" i="3"/>
  <c r="W20" i="3"/>
  <c r="W21" i="3" s="1"/>
  <c r="X21" i="3" s="1"/>
  <c r="AU20" i="3"/>
  <c r="AQ20" i="3"/>
  <c r="AM20" i="3"/>
  <c r="AI20" i="3"/>
  <c r="AA19" i="3"/>
  <c r="AA20" i="3" s="1"/>
  <c r="S66" i="3"/>
  <c r="S67" i="3" s="1"/>
  <c r="AQ66" i="3"/>
  <c r="AQ67" i="3" s="1"/>
  <c r="AI66" i="3"/>
  <c r="AI67" i="3" s="1"/>
  <c r="AE66" i="3"/>
  <c r="AE67" i="3" s="1"/>
  <c r="AA66" i="3"/>
  <c r="AA67" i="3" s="1"/>
  <c r="W66" i="3"/>
  <c r="W67" i="3" s="1"/>
  <c r="S19" i="3"/>
  <c r="I93" i="2"/>
  <c r="C17" i="15"/>
  <c r="C70" i="3"/>
  <c r="P93" i="2"/>
  <c r="G93" i="2"/>
  <c r="N93" i="2"/>
  <c r="G17" i="15"/>
  <c r="H93" i="2"/>
  <c r="Q93" i="2"/>
  <c r="K93" i="2"/>
  <c r="M93" i="2"/>
  <c r="O93" i="2"/>
  <c r="L93" i="2"/>
  <c r="J93" i="2"/>
  <c r="F93" i="2"/>
  <c r="AE21" i="17"/>
  <c r="AF21" i="17" s="1"/>
  <c r="K21" i="3"/>
  <c r="L21" i="3" s="1"/>
  <c r="W66" i="17"/>
  <c r="W67" i="17" s="1"/>
  <c r="W70" i="17" s="1"/>
  <c r="Q15" i="2"/>
  <c r="H88" i="2"/>
  <c r="AE20" i="17"/>
  <c r="AF20" i="17" s="1"/>
  <c r="C20" i="17"/>
  <c r="W19" i="17"/>
  <c r="O67" i="17"/>
  <c r="O70" i="17" s="1"/>
  <c r="O19" i="17"/>
  <c r="O20" i="17" s="1"/>
  <c r="P20" i="17" s="1"/>
  <c r="AU66" i="17"/>
  <c r="AI66" i="17"/>
  <c r="G19" i="17"/>
  <c r="G20" i="17" s="1"/>
  <c r="H20" i="17" s="1"/>
  <c r="AE67" i="17"/>
  <c r="C67" i="17"/>
  <c r="AU18" i="17"/>
  <c r="S66" i="17"/>
  <c r="K67" i="17"/>
  <c r="AQ67" i="17"/>
  <c r="AI18" i="17"/>
  <c r="S18" i="17"/>
  <c r="AQ19" i="17"/>
  <c r="AQ20" i="17" s="1"/>
  <c r="AR20" i="17" s="1"/>
  <c r="AA66" i="17"/>
  <c r="G67" i="17"/>
  <c r="K19" i="17"/>
  <c r="K20" i="17" s="1"/>
  <c r="L20" i="17" s="1"/>
  <c r="AM18" i="17"/>
  <c r="AM19" i="17" s="1"/>
  <c r="AA18" i="17"/>
  <c r="AM66" i="17"/>
  <c r="K69" i="29" l="1"/>
  <c r="L69" i="29" s="1"/>
  <c r="O21" i="29"/>
  <c r="P21" i="29" s="1"/>
  <c r="O19" i="26"/>
  <c r="O21" i="26"/>
  <c r="O68" i="29"/>
  <c r="P68" i="29" s="1"/>
  <c r="W69" i="29"/>
  <c r="X69" i="29" s="1"/>
  <c r="W68" i="26"/>
  <c r="X68" i="26" s="1"/>
  <c r="W20" i="26"/>
  <c r="X20" i="26" s="1"/>
  <c r="O68" i="26"/>
  <c r="P68" i="26" s="1"/>
  <c r="O69" i="26"/>
  <c r="P69" i="26" s="1"/>
  <c r="O20" i="29"/>
  <c r="P20" i="29" s="1"/>
  <c r="O69" i="29"/>
  <c r="P69" i="29" s="1"/>
  <c r="S20" i="26"/>
  <c r="T20" i="26" s="1"/>
  <c r="S68" i="26"/>
  <c r="T68" i="26" s="1"/>
  <c r="S20" i="29"/>
  <c r="T20" i="29" s="1"/>
  <c r="S68" i="29"/>
  <c r="T68" i="29" s="1"/>
  <c r="AE19" i="26"/>
  <c r="S21" i="29"/>
  <c r="T21" i="29" s="1"/>
  <c r="S69" i="29"/>
  <c r="T69" i="29" s="1"/>
  <c r="S69" i="26"/>
  <c r="T69" i="26" s="1"/>
  <c r="K20" i="29"/>
  <c r="L20" i="29" s="1"/>
  <c r="AA68" i="16"/>
  <c r="AB68" i="16" s="1"/>
  <c r="AA69" i="16"/>
  <c r="AB69" i="16" s="1"/>
  <c r="G68" i="16"/>
  <c r="H68" i="16" s="1"/>
  <c r="G69" i="16"/>
  <c r="H69" i="16" s="1"/>
  <c r="W19" i="26"/>
  <c r="K69" i="26"/>
  <c r="L69" i="26" s="1"/>
  <c r="W20" i="29"/>
  <c r="X20" i="29" s="1"/>
  <c r="AM69" i="16"/>
  <c r="AN69" i="16" s="1"/>
  <c r="AM68" i="16"/>
  <c r="AN68" i="16" s="1"/>
  <c r="AQ68" i="16"/>
  <c r="AR68" i="16" s="1"/>
  <c r="AQ69" i="16"/>
  <c r="AR69" i="16" s="1"/>
  <c r="K68" i="26"/>
  <c r="L68" i="26" s="1"/>
  <c r="W68" i="29"/>
  <c r="X68" i="29" s="1"/>
  <c r="S68" i="16"/>
  <c r="T68" i="16" s="1"/>
  <c r="S69" i="16"/>
  <c r="T69" i="16" s="1"/>
  <c r="K21" i="26"/>
  <c r="L21" i="26" s="1"/>
  <c r="W21" i="26"/>
  <c r="X21" i="26" s="1"/>
  <c r="P107" i="2"/>
  <c r="AQ21" i="27" s="1"/>
  <c r="AR21" i="27" s="1"/>
  <c r="C68" i="16"/>
  <c r="D68" i="16" s="1"/>
  <c r="C69" i="16"/>
  <c r="D69" i="16" s="1"/>
  <c r="AU69" i="16"/>
  <c r="AU68" i="16"/>
  <c r="AV68" i="16" s="1"/>
  <c r="O69" i="16"/>
  <c r="P69" i="16" s="1"/>
  <c r="O68" i="16"/>
  <c r="P68" i="16" s="1"/>
  <c r="K20" i="26"/>
  <c r="L20" i="26" s="1"/>
  <c r="W21" i="29"/>
  <c r="X21" i="29" s="1"/>
  <c r="AI69" i="16"/>
  <c r="AJ69" i="16" s="1"/>
  <c r="AI68" i="16"/>
  <c r="AJ68" i="16" s="1"/>
  <c r="AE68" i="16"/>
  <c r="AE69" i="16"/>
  <c r="AF69" i="16" s="1"/>
  <c r="K68" i="29"/>
  <c r="L68" i="29" s="1"/>
  <c r="W69" i="16"/>
  <c r="X69" i="16" s="1"/>
  <c r="W68" i="16"/>
  <c r="X68" i="16" s="1"/>
  <c r="K69" i="16"/>
  <c r="L69" i="16" s="1"/>
  <c r="K68" i="16"/>
  <c r="L68" i="16" s="1"/>
  <c r="K19" i="26"/>
  <c r="AI19" i="26"/>
  <c r="J107" i="2"/>
  <c r="S21" i="28" s="1"/>
  <c r="T21" i="28" s="1"/>
  <c r="I107" i="2"/>
  <c r="O21" i="28" s="1"/>
  <c r="P21" i="28" s="1"/>
  <c r="F107" i="2"/>
  <c r="C69" i="27" s="1"/>
  <c r="D69" i="27" s="1"/>
  <c r="K107" i="2"/>
  <c r="W68" i="27" s="1"/>
  <c r="X68" i="27" s="1"/>
  <c r="M107" i="2"/>
  <c r="AE69" i="28" s="1"/>
  <c r="AF69" i="28" s="1"/>
  <c r="O107" i="2"/>
  <c r="AM21" i="28" s="1"/>
  <c r="AN21" i="28" s="1"/>
  <c r="N107" i="2"/>
  <c r="AU21" i="29"/>
  <c r="AV21" i="29" s="1"/>
  <c r="AU68" i="29"/>
  <c r="AV68" i="29" s="1"/>
  <c r="AU20" i="29"/>
  <c r="AV20" i="29" s="1"/>
  <c r="AU21" i="26"/>
  <c r="AV21" i="26" s="1"/>
  <c r="AU68" i="26"/>
  <c r="AV68" i="26" s="1"/>
  <c r="AU69" i="29"/>
  <c r="AV69" i="29" s="1"/>
  <c r="AU69" i="26"/>
  <c r="AV69" i="26" s="1"/>
  <c r="AU20" i="26"/>
  <c r="AV20" i="26" s="1"/>
  <c r="AI20" i="26"/>
  <c r="AJ20" i="26" s="1"/>
  <c r="AI21" i="26"/>
  <c r="AJ21" i="26" s="1"/>
  <c r="AI68" i="26"/>
  <c r="AJ68" i="26" s="1"/>
  <c r="AI21" i="29"/>
  <c r="AJ21" i="29" s="1"/>
  <c r="AI20" i="29"/>
  <c r="AJ20" i="29" s="1"/>
  <c r="AI68" i="29"/>
  <c r="AJ68" i="29" s="1"/>
  <c r="AI69" i="29"/>
  <c r="AJ69" i="29" s="1"/>
  <c r="AI69" i="26"/>
  <c r="AJ69" i="26" s="1"/>
  <c r="AA19" i="26"/>
  <c r="AE21" i="29"/>
  <c r="AF21" i="29" s="1"/>
  <c r="AE69" i="26"/>
  <c r="AF69" i="26" s="1"/>
  <c r="AE21" i="26"/>
  <c r="AF21" i="26" s="1"/>
  <c r="AE20" i="29"/>
  <c r="AF20" i="29" s="1"/>
  <c r="AE68" i="26"/>
  <c r="AF68" i="26" s="1"/>
  <c r="AE68" i="29"/>
  <c r="AF68" i="29" s="1"/>
  <c r="AE69" i="29"/>
  <c r="AF69" i="29" s="1"/>
  <c r="AE20" i="26"/>
  <c r="AF20" i="26" s="1"/>
  <c r="AQ68" i="29"/>
  <c r="AR68" i="29" s="1"/>
  <c r="AQ21" i="29"/>
  <c r="AR21" i="29" s="1"/>
  <c r="AQ20" i="29"/>
  <c r="AR20" i="29" s="1"/>
  <c r="AQ21" i="26"/>
  <c r="AR21" i="26" s="1"/>
  <c r="AQ68" i="26"/>
  <c r="AR68" i="26" s="1"/>
  <c r="AQ69" i="29"/>
  <c r="AR69" i="29" s="1"/>
  <c r="AQ69" i="26"/>
  <c r="AR69" i="26" s="1"/>
  <c r="AQ20" i="26"/>
  <c r="AR20" i="26" s="1"/>
  <c r="C68" i="29"/>
  <c r="D68" i="29" s="1"/>
  <c r="C68" i="26"/>
  <c r="D68" i="26" s="1"/>
  <c r="C69" i="29"/>
  <c r="D69" i="29" s="1"/>
  <c r="C20" i="29"/>
  <c r="D20" i="29" s="1"/>
  <c r="C69" i="26"/>
  <c r="D69" i="26" s="1"/>
  <c r="C20" i="26"/>
  <c r="D20" i="26" s="1"/>
  <c r="C21" i="26"/>
  <c r="D21" i="26" s="1"/>
  <c r="C21" i="29"/>
  <c r="D21" i="29" s="1"/>
  <c r="AM20" i="26"/>
  <c r="AN20" i="26" s="1"/>
  <c r="AM20" i="29"/>
  <c r="AN20" i="29" s="1"/>
  <c r="AM21" i="26"/>
  <c r="AN21" i="26" s="1"/>
  <c r="AM68" i="29"/>
  <c r="AN68" i="29" s="1"/>
  <c r="AM69" i="29"/>
  <c r="AN69" i="29" s="1"/>
  <c r="AM68" i="26"/>
  <c r="AN68" i="26" s="1"/>
  <c r="AM21" i="29"/>
  <c r="AN21" i="29" s="1"/>
  <c r="AM69" i="26"/>
  <c r="AN69" i="26" s="1"/>
  <c r="H107" i="2"/>
  <c r="AA21" i="26"/>
  <c r="AB21" i="26" s="1"/>
  <c r="AA20" i="29"/>
  <c r="AB20" i="29" s="1"/>
  <c r="AA68" i="29"/>
  <c r="AB68" i="29" s="1"/>
  <c r="AA68" i="26"/>
  <c r="AB68" i="26" s="1"/>
  <c r="AA69" i="29"/>
  <c r="AB69" i="29" s="1"/>
  <c r="AA69" i="26"/>
  <c r="AB69" i="26" s="1"/>
  <c r="AA21" i="29"/>
  <c r="AB21" i="29" s="1"/>
  <c r="AA20" i="26"/>
  <c r="Q107" i="2"/>
  <c r="G68" i="26"/>
  <c r="H68" i="26" s="1"/>
  <c r="G69" i="29"/>
  <c r="H69" i="29" s="1"/>
  <c r="G20" i="29"/>
  <c r="H20" i="29" s="1"/>
  <c r="G69" i="26"/>
  <c r="H69" i="26" s="1"/>
  <c r="G20" i="26"/>
  <c r="H20" i="26" s="1"/>
  <c r="G21" i="29"/>
  <c r="H21" i="29" s="1"/>
  <c r="G21" i="26"/>
  <c r="G68" i="29"/>
  <c r="H68" i="29" s="1"/>
  <c r="L107" i="2"/>
  <c r="G107" i="2"/>
  <c r="C18" i="26"/>
  <c r="C19" i="26" s="1"/>
  <c r="S66" i="29"/>
  <c r="T66" i="29" s="1"/>
  <c r="T65" i="29"/>
  <c r="AE65" i="27"/>
  <c r="AE65" i="28"/>
  <c r="AE17" i="28"/>
  <c r="AE17" i="27"/>
  <c r="C67" i="15"/>
  <c r="C70" i="15" s="1"/>
  <c r="C85" i="15" s="1"/>
  <c r="D85" i="15" s="1"/>
  <c r="C66" i="29"/>
  <c r="D66" i="29" s="1"/>
  <c r="D65" i="29"/>
  <c r="S66" i="26"/>
  <c r="T65" i="26"/>
  <c r="AA65" i="27"/>
  <c r="AA65" i="28"/>
  <c r="AA17" i="28"/>
  <c r="AA17" i="27"/>
  <c r="C18" i="29"/>
  <c r="D18" i="29" s="1"/>
  <c r="D17" i="29"/>
  <c r="S18" i="26"/>
  <c r="S19" i="26" s="1"/>
  <c r="AM17" i="27"/>
  <c r="AM18" i="27" s="1"/>
  <c r="AM65" i="27"/>
  <c r="AM65" i="28"/>
  <c r="AM17" i="28"/>
  <c r="O66" i="29"/>
  <c r="P66" i="29" s="1"/>
  <c r="P65" i="29"/>
  <c r="AE66" i="29"/>
  <c r="AF66" i="29" s="1"/>
  <c r="AF65" i="29"/>
  <c r="G66" i="29"/>
  <c r="H65" i="29"/>
  <c r="S65" i="27"/>
  <c r="S17" i="27"/>
  <c r="S65" i="28"/>
  <c r="S17" i="28"/>
  <c r="O66" i="26"/>
  <c r="P66" i="26" s="1"/>
  <c r="P65" i="26"/>
  <c r="AE18" i="29"/>
  <c r="AF17" i="29"/>
  <c r="G18" i="26"/>
  <c r="H18" i="26" s="1"/>
  <c r="H17" i="26"/>
  <c r="W65" i="27"/>
  <c r="W65" i="28"/>
  <c r="W17" i="28"/>
  <c r="W17" i="27"/>
  <c r="W18" i="27" s="1"/>
  <c r="AE66" i="26"/>
  <c r="AF65" i="26"/>
  <c r="G66" i="26"/>
  <c r="H65" i="26"/>
  <c r="AU65" i="27"/>
  <c r="AU17" i="27"/>
  <c r="AU65" i="28"/>
  <c r="AU17" i="28"/>
  <c r="O18" i="29"/>
  <c r="P18" i="29" s="1"/>
  <c r="P17" i="29"/>
  <c r="G18" i="29"/>
  <c r="H18" i="29" s="1"/>
  <c r="H17" i="29"/>
  <c r="O65" i="27"/>
  <c r="O17" i="27"/>
  <c r="O65" i="28"/>
  <c r="O17" i="28"/>
  <c r="AQ66" i="29"/>
  <c r="AR66" i="29" s="1"/>
  <c r="AR65" i="29"/>
  <c r="AA18" i="29"/>
  <c r="AB17" i="29"/>
  <c r="W66" i="26"/>
  <c r="X65" i="26"/>
  <c r="AQ66" i="26"/>
  <c r="AR66" i="26" s="1"/>
  <c r="AR65" i="26"/>
  <c r="AA66" i="29"/>
  <c r="AB66" i="29" s="1"/>
  <c r="AB65" i="29"/>
  <c r="AM18" i="26"/>
  <c r="AM19" i="26" s="1"/>
  <c r="AQ18" i="29"/>
  <c r="AR18" i="29" s="1"/>
  <c r="AR17" i="29"/>
  <c r="AA66" i="26"/>
  <c r="AB65" i="26"/>
  <c r="W18" i="29"/>
  <c r="X18" i="29" s="1"/>
  <c r="X17" i="29"/>
  <c r="AM66" i="29"/>
  <c r="AN66" i="29" s="1"/>
  <c r="AN65" i="29"/>
  <c r="AQ18" i="26"/>
  <c r="AQ19" i="26" s="1"/>
  <c r="W66" i="29"/>
  <c r="X66" i="29" s="1"/>
  <c r="X65" i="29"/>
  <c r="AM66" i="26"/>
  <c r="AN65" i="26"/>
  <c r="AU18" i="29"/>
  <c r="AV18" i="29" s="1"/>
  <c r="AV17" i="29"/>
  <c r="G65" i="27"/>
  <c r="G17" i="27"/>
  <c r="G65" i="28"/>
  <c r="G17" i="28"/>
  <c r="AM18" i="29"/>
  <c r="AN17" i="29"/>
  <c r="AI18" i="29"/>
  <c r="AJ18" i="29" s="1"/>
  <c r="AJ17" i="29"/>
  <c r="AU18" i="26"/>
  <c r="AU19" i="26" s="1"/>
  <c r="C17" i="27"/>
  <c r="C18" i="27" s="1"/>
  <c r="C65" i="27"/>
  <c r="C65" i="28"/>
  <c r="C17" i="28"/>
  <c r="K66" i="29"/>
  <c r="K67" i="29" s="1"/>
  <c r="L67" i="29" s="1"/>
  <c r="L65" i="29"/>
  <c r="AI66" i="26"/>
  <c r="AJ65" i="26"/>
  <c r="AU66" i="29"/>
  <c r="AV66" i="29" s="1"/>
  <c r="AV65" i="29"/>
  <c r="AI17" i="27"/>
  <c r="AI18" i="27" s="1"/>
  <c r="AI65" i="27"/>
  <c r="AI65" i="28"/>
  <c r="AI17" i="28"/>
  <c r="K66" i="26"/>
  <c r="L66" i="26" s="1"/>
  <c r="L65" i="26"/>
  <c r="AI66" i="29"/>
  <c r="AJ66" i="29" s="1"/>
  <c r="AJ65" i="29"/>
  <c r="AU66" i="26"/>
  <c r="AV66" i="26" s="1"/>
  <c r="AV65" i="26"/>
  <c r="AQ17" i="27"/>
  <c r="AQ65" i="27"/>
  <c r="AQ65" i="28"/>
  <c r="AQ17" i="28"/>
  <c r="C66" i="26"/>
  <c r="C67" i="26" s="1"/>
  <c r="D67" i="26" s="1"/>
  <c r="D65" i="26"/>
  <c r="S18" i="29"/>
  <c r="T17" i="29"/>
  <c r="K65" i="27"/>
  <c r="K17" i="27"/>
  <c r="K65" i="28"/>
  <c r="K17" i="28"/>
  <c r="K18" i="29"/>
  <c r="L18" i="29" s="1"/>
  <c r="L17" i="29"/>
  <c r="AM68" i="19"/>
  <c r="AN68" i="19" s="1"/>
  <c r="AM20" i="19"/>
  <c r="AN20" i="19" s="1"/>
  <c r="AM69" i="19"/>
  <c r="AN69" i="19" s="1"/>
  <c r="AM21" i="19"/>
  <c r="AN21" i="19" s="1"/>
  <c r="AE68" i="19"/>
  <c r="AF68" i="19" s="1"/>
  <c r="AF68" i="16"/>
  <c r="AE20" i="19"/>
  <c r="AF20" i="19" s="1"/>
  <c r="AE69" i="19"/>
  <c r="AF69" i="19" s="1"/>
  <c r="AE21" i="19"/>
  <c r="AF21" i="19" s="1"/>
  <c r="W68" i="19"/>
  <c r="X68" i="19" s="1"/>
  <c r="W69" i="19"/>
  <c r="X69" i="19" s="1"/>
  <c r="W20" i="19"/>
  <c r="X20" i="19" s="1"/>
  <c r="W21" i="19"/>
  <c r="X21" i="19" s="1"/>
  <c r="AU68" i="19"/>
  <c r="AV68" i="19" s="1"/>
  <c r="AU20" i="19"/>
  <c r="AV20" i="19" s="1"/>
  <c r="AU69" i="19"/>
  <c r="AV69" i="19" s="1"/>
  <c r="AU21" i="19"/>
  <c r="AV21" i="19" s="1"/>
  <c r="AV69" i="16"/>
  <c r="K21" i="19"/>
  <c r="L21" i="19" s="1"/>
  <c r="K20" i="19"/>
  <c r="L20" i="19" s="1"/>
  <c r="K68" i="19"/>
  <c r="L68" i="19" s="1"/>
  <c r="K69" i="19"/>
  <c r="L69" i="19" s="1"/>
  <c r="AI68" i="19"/>
  <c r="AJ68" i="19" s="1"/>
  <c r="AI20" i="19"/>
  <c r="AJ20" i="19" s="1"/>
  <c r="AI69" i="19"/>
  <c r="AJ69" i="19" s="1"/>
  <c r="AI21" i="19"/>
  <c r="AJ21" i="19" s="1"/>
  <c r="K65" i="15"/>
  <c r="K17" i="18"/>
  <c r="K65" i="18"/>
  <c r="G69" i="19"/>
  <c r="H69" i="19" s="1"/>
  <c r="G21" i="19"/>
  <c r="H21" i="19" s="1"/>
  <c r="G20" i="19"/>
  <c r="H20" i="19" s="1"/>
  <c r="G68" i="19"/>
  <c r="H68" i="19" s="1"/>
  <c r="G66" i="18"/>
  <c r="H65" i="18"/>
  <c r="G18" i="18"/>
  <c r="H17" i="18"/>
  <c r="C66" i="18"/>
  <c r="C67" i="18" s="1"/>
  <c r="D67" i="18" s="1"/>
  <c r="D65" i="18"/>
  <c r="AQ68" i="19"/>
  <c r="AR68" i="19" s="1"/>
  <c r="AQ20" i="19"/>
  <c r="AR20" i="19" s="1"/>
  <c r="AQ69" i="19"/>
  <c r="AR69" i="19" s="1"/>
  <c r="AQ21" i="19"/>
  <c r="AR21" i="19" s="1"/>
  <c r="O21" i="16"/>
  <c r="P21" i="16" s="1"/>
  <c r="O20" i="19"/>
  <c r="P20" i="19" s="1"/>
  <c r="O68" i="19"/>
  <c r="P68" i="19" s="1"/>
  <c r="O69" i="19"/>
  <c r="P69" i="19" s="1"/>
  <c r="O21" i="19"/>
  <c r="P21" i="19" s="1"/>
  <c r="C18" i="18"/>
  <c r="D18" i="18" s="1"/>
  <c r="D17" i="18"/>
  <c r="C69" i="19"/>
  <c r="D69" i="19" s="1"/>
  <c r="C21" i="19"/>
  <c r="D21" i="19" s="1"/>
  <c r="C20" i="19"/>
  <c r="D20" i="19" s="1"/>
  <c r="C68" i="19"/>
  <c r="D68" i="19" s="1"/>
  <c r="S68" i="19"/>
  <c r="T68" i="19" s="1"/>
  <c r="S69" i="19"/>
  <c r="T69" i="19" s="1"/>
  <c r="S21" i="19"/>
  <c r="T21" i="19" s="1"/>
  <c r="S20" i="19"/>
  <c r="T20" i="19" s="1"/>
  <c r="AA68" i="19"/>
  <c r="AB68" i="19" s="1"/>
  <c r="AA69" i="19"/>
  <c r="AB69" i="19" s="1"/>
  <c r="AA20" i="19"/>
  <c r="AB20" i="19" s="1"/>
  <c r="AA21" i="19"/>
  <c r="AB21" i="19" s="1"/>
  <c r="S20" i="3"/>
  <c r="S21" i="3" s="1"/>
  <c r="T21" i="3" s="1"/>
  <c r="H21" i="26"/>
  <c r="T21" i="26"/>
  <c r="P20" i="26"/>
  <c r="P21" i="26"/>
  <c r="AB20" i="26"/>
  <c r="G70" i="3"/>
  <c r="H20" i="3"/>
  <c r="G18" i="15"/>
  <c r="G19" i="15" s="1"/>
  <c r="G20" i="15" s="1"/>
  <c r="G21" i="15" s="1"/>
  <c r="K17" i="15"/>
  <c r="AI21" i="16"/>
  <c r="C21" i="16"/>
  <c r="D21" i="16" s="1"/>
  <c r="S21" i="16"/>
  <c r="AA21" i="16"/>
  <c r="G21" i="16"/>
  <c r="AM21" i="16"/>
  <c r="AQ21" i="16"/>
  <c r="AR21" i="16" s="1"/>
  <c r="AE21" i="16"/>
  <c r="AF21" i="16" s="1"/>
  <c r="W21" i="16"/>
  <c r="X21" i="16" s="1"/>
  <c r="AU21" i="16"/>
  <c r="C18" i="15"/>
  <c r="C19" i="15" s="1"/>
  <c r="C20" i="15" s="1"/>
  <c r="C21" i="15" s="1"/>
  <c r="D21" i="15" s="1"/>
  <c r="K21" i="16"/>
  <c r="L21" i="16" s="1"/>
  <c r="AQ21" i="17"/>
  <c r="AR21" i="17" s="1"/>
  <c r="AE21" i="3"/>
  <c r="AF21" i="3" s="1"/>
  <c r="K21" i="17"/>
  <c r="L21" i="17" s="1"/>
  <c r="G21" i="17"/>
  <c r="H21" i="17" s="1"/>
  <c r="G21" i="3"/>
  <c r="H21" i="3" s="1"/>
  <c r="O21" i="17"/>
  <c r="P21" i="17" s="1"/>
  <c r="C21" i="17"/>
  <c r="D21" i="17" s="1"/>
  <c r="W74" i="17"/>
  <c r="X74" i="17" s="1"/>
  <c r="W79" i="17"/>
  <c r="X79" i="17" s="1"/>
  <c r="W85" i="17"/>
  <c r="X85" i="17" s="1"/>
  <c r="W82" i="17"/>
  <c r="X82" i="17" s="1"/>
  <c r="W80" i="17"/>
  <c r="X80" i="17" s="1"/>
  <c r="W77" i="17"/>
  <c r="X77" i="17" s="1"/>
  <c r="O85" i="17"/>
  <c r="P85" i="17" s="1"/>
  <c r="O80" i="17"/>
  <c r="P80" i="17" s="1"/>
  <c r="O82" i="17"/>
  <c r="P82" i="17" s="1"/>
  <c r="O74" i="17"/>
  <c r="P74" i="17" s="1"/>
  <c r="O79" i="17"/>
  <c r="P79" i="17" s="1"/>
  <c r="O77" i="17"/>
  <c r="P77" i="17" s="1"/>
  <c r="C85" i="3"/>
  <c r="D85" i="3" s="1"/>
  <c r="C77" i="3"/>
  <c r="D77" i="3" s="1"/>
  <c r="C79" i="3"/>
  <c r="D79" i="3" s="1"/>
  <c r="C82" i="3"/>
  <c r="D82" i="3" s="1"/>
  <c r="C74" i="3"/>
  <c r="D74" i="3" s="1"/>
  <c r="C80" i="3"/>
  <c r="D80" i="3" s="1"/>
  <c r="C21" i="3"/>
  <c r="D21" i="3" s="1"/>
  <c r="AE22" i="17"/>
  <c r="AE25" i="17" s="1"/>
  <c r="AF25" i="17" s="1"/>
  <c r="R15" i="2"/>
  <c r="I88" i="2"/>
  <c r="W20" i="17"/>
  <c r="X20" i="17" s="1"/>
  <c r="AM20" i="17"/>
  <c r="AN20" i="17" s="1"/>
  <c r="AA67" i="17"/>
  <c r="AA70" i="17" s="1"/>
  <c r="AI19" i="17"/>
  <c r="AU67" i="17"/>
  <c r="AE70" i="17"/>
  <c r="K70" i="17"/>
  <c r="AQ70" i="17"/>
  <c r="C70" i="17"/>
  <c r="G70" i="17"/>
  <c r="S67" i="17"/>
  <c r="G70" i="15"/>
  <c r="G85" i="15" s="1"/>
  <c r="H85" i="15" s="1"/>
  <c r="AU19" i="17"/>
  <c r="AA19" i="17"/>
  <c r="S19" i="17"/>
  <c r="S20" i="17" s="1"/>
  <c r="T20" i="17" s="1"/>
  <c r="AM67" i="17"/>
  <c r="AI67" i="17"/>
  <c r="W21" i="27" l="1"/>
  <c r="X21" i="27" s="1"/>
  <c r="AM19" i="27"/>
  <c r="AQ68" i="28"/>
  <c r="AR68" i="28" s="1"/>
  <c r="AM68" i="27"/>
  <c r="AN68" i="27" s="1"/>
  <c r="S69" i="28"/>
  <c r="T69" i="28" s="1"/>
  <c r="AE68" i="27"/>
  <c r="AF68" i="27" s="1"/>
  <c r="AQ20" i="27"/>
  <c r="AR20" i="27" s="1"/>
  <c r="AQ20" i="28"/>
  <c r="AR20" i="28" s="1"/>
  <c r="AE69" i="27"/>
  <c r="AF69" i="27" s="1"/>
  <c r="AQ21" i="28"/>
  <c r="AR21" i="28" s="1"/>
  <c r="AE21" i="27"/>
  <c r="AF21" i="27" s="1"/>
  <c r="AQ69" i="28"/>
  <c r="AR69" i="28" s="1"/>
  <c r="AE20" i="28"/>
  <c r="AF20" i="28" s="1"/>
  <c r="AQ68" i="27"/>
  <c r="AR68" i="27" s="1"/>
  <c r="AE68" i="28"/>
  <c r="AF68" i="28" s="1"/>
  <c r="AQ69" i="27"/>
  <c r="AR69" i="27" s="1"/>
  <c r="AE21" i="28"/>
  <c r="AF21" i="28" s="1"/>
  <c r="S69" i="27"/>
  <c r="T69" i="27" s="1"/>
  <c r="S68" i="27"/>
  <c r="T68" i="27" s="1"/>
  <c r="S20" i="28"/>
  <c r="T20" i="28" s="1"/>
  <c r="S68" i="28"/>
  <c r="T68" i="28" s="1"/>
  <c r="S21" i="27"/>
  <c r="T21" i="27" s="1"/>
  <c r="S20" i="27"/>
  <c r="T20" i="27" s="1"/>
  <c r="W68" i="28"/>
  <c r="X68" i="28" s="1"/>
  <c r="W20" i="27"/>
  <c r="X20" i="27" s="1"/>
  <c r="W21" i="28"/>
  <c r="X21" i="28" s="1"/>
  <c r="W20" i="28"/>
  <c r="X20" i="28" s="1"/>
  <c r="W19" i="27"/>
  <c r="W69" i="28"/>
  <c r="X69" i="28" s="1"/>
  <c r="C69" i="28"/>
  <c r="D69" i="28" s="1"/>
  <c r="W69" i="27"/>
  <c r="X69" i="27" s="1"/>
  <c r="C19" i="27"/>
  <c r="C20" i="27"/>
  <c r="D20" i="27" s="1"/>
  <c r="C20" i="28"/>
  <c r="D20" i="28" s="1"/>
  <c r="C68" i="28"/>
  <c r="D68" i="28" s="1"/>
  <c r="O21" i="27"/>
  <c r="P21" i="27" s="1"/>
  <c r="C68" i="27"/>
  <c r="D68" i="27" s="1"/>
  <c r="C21" i="27"/>
  <c r="D21" i="27" s="1"/>
  <c r="AI19" i="27"/>
  <c r="C21" i="28"/>
  <c r="D21" i="28" s="1"/>
  <c r="C79" i="15"/>
  <c r="D79" i="15" s="1"/>
  <c r="C77" i="15"/>
  <c r="D77" i="15" s="1"/>
  <c r="C82" i="15"/>
  <c r="D82" i="15" s="1"/>
  <c r="C74" i="15"/>
  <c r="D74" i="15" s="1"/>
  <c r="O69" i="27"/>
  <c r="P69" i="27" s="1"/>
  <c r="O20" i="28"/>
  <c r="P20" i="28" s="1"/>
  <c r="O68" i="28"/>
  <c r="P68" i="28" s="1"/>
  <c r="O68" i="27"/>
  <c r="P68" i="27" s="1"/>
  <c r="AE20" i="27"/>
  <c r="AF20" i="27" s="1"/>
  <c r="O20" i="27"/>
  <c r="P20" i="27" s="1"/>
  <c r="O69" i="28"/>
  <c r="P69" i="28" s="1"/>
  <c r="O67" i="29"/>
  <c r="P67" i="29" s="1"/>
  <c r="P70" i="29" s="1"/>
  <c r="O73" i="29" s="1"/>
  <c r="P73" i="29" s="1"/>
  <c r="AM20" i="27"/>
  <c r="AN20" i="27" s="1"/>
  <c r="AM20" i="28"/>
  <c r="AN20" i="28" s="1"/>
  <c r="AM69" i="28"/>
  <c r="AN69" i="28" s="1"/>
  <c r="AM21" i="27"/>
  <c r="AN21" i="27" s="1"/>
  <c r="AM69" i="27"/>
  <c r="AN69" i="27" s="1"/>
  <c r="AM68" i="28"/>
  <c r="AN68" i="28" s="1"/>
  <c r="C80" i="15"/>
  <c r="D80" i="15" s="1"/>
  <c r="AE67" i="29"/>
  <c r="AF67" i="29" s="1"/>
  <c r="AF70" i="29" s="1"/>
  <c r="AE73" i="29" s="1"/>
  <c r="AF73" i="29" s="1"/>
  <c r="K68" i="27"/>
  <c r="L68" i="27" s="1"/>
  <c r="K20" i="27"/>
  <c r="L20" i="27" s="1"/>
  <c r="K69" i="27"/>
  <c r="L69" i="27" s="1"/>
  <c r="K69" i="28"/>
  <c r="L69" i="28" s="1"/>
  <c r="K21" i="28"/>
  <c r="L21" i="28" s="1"/>
  <c r="K21" i="27"/>
  <c r="L21" i="27" s="1"/>
  <c r="K68" i="28"/>
  <c r="L68" i="28" s="1"/>
  <c r="K20" i="28"/>
  <c r="L20" i="28" s="1"/>
  <c r="C67" i="29"/>
  <c r="G68" i="28"/>
  <c r="H68" i="28" s="1"/>
  <c r="G20" i="28"/>
  <c r="H20" i="28" s="1"/>
  <c r="G69" i="27"/>
  <c r="H69" i="27" s="1"/>
  <c r="G69" i="28"/>
  <c r="H69" i="28" s="1"/>
  <c r="G21" i="28"/>
  <c r="H21" i="28" s="1"/>
  <c r="G20" i="27"/>
  <c r="H20" i="27" s="1"/>
  <c r="G21" i="27"/>
  <c r="H21" i="27" s="1"/>
  <c r="G68" i="27"/>
  <c r="H68" i="27" s="1"/>
  <c r="AA20" i="27"/>
  <c r="AB20" i="27" s="1"/>
  <c r="AA68" i="28"/>
  <c r="AB68" i="28" s="1"/>
  <c r="AA20" i="28"/>
  <c r="AB20" i="28" s="1"/>
  <c r="AA21" i="27"/>
  <c r="AB21" i="27" s="1"/>
  <c r="AA68" i="27"/>
  <c r="AB68" i="27" s="1"/>
  <c r="AA69" i="27"/>
  <c r="AB69" i="27" s="1"/>
  <c r="AA69" i="28"/>
  <c r="AB69" i="28" s="1"/>
  <c r="AA21" i="28"/>
  <c r="AB21" i="28" s="1"/>
  <c r="AU69" i="27"/>
  <c r="AV69" i="27" s="1"/>
  <c r="AU68" i="28"/>
  <c r="AV68" i="28" s="1"/>
  <c r="AU21" i="28"/>
  <c r="AV21" i="28" s="1"/>
  <c r="AU21" i="27"/>
  <c r="AV21" i="27" s="1"/>
  <c r="AU68" i="27"/>
  <c r="AV68" i="27" s="1"/>
  <c r="AU69" i="28"/>
  <c r="AV69" i="28" s="1"/>
  <c r="AU20" i="28"/>
  <c r="AV20" i="28" s="1"/>
  <c r="AU20" i="27"/>
  <c r="AV20" i="27" s="1"/>
  <c r="S67" i="29"/>
  <c r="AQ67" i="29"/>
  <c r="AI68" i="28"/>
  <c r="AJ68" i="28" s="1"/>
  <c r="AI20" i="28"/>
  <c r="AJ20" i="28" s="1"/>
  <c r="AI21" i="27"/>
  <c r="AJ21" i="27" s="1"/>
  <c r="AI68" i="27"/>
  <c r="AJ68" i="27" s="1"/>
  <c r="AI69" i="28"/>
  <c r="AJ69" i="28" s="1"/>
  <c r="AI21" i="28"/>
  <c r="AJ21" i="28" s="1"/>
  <c r="AI69" i="27"/>
  <c r="AJ69" i="27" s="1"/>
  <c r="AI20" i="27"/>
  <c r="AJ20" i="27" s="1"/>
  <c r="W67" i="29"/>
  <c r="O19" i="29"/>
  <c r="P19" i="29" s="1"/>
  <c r="AI19" i="29"/>
  <c r="AJ19" i="29" s="1"/>
  <c r="O67" i="26"/>
  <c r="W19" i="29"/>
  <c r="X19" i="29" s="1"/>
  <c r="C19" i="29"/>
  <c r="D19" i="29" s="1"/>
  <c r="AQ19" i="29"/>
  <c r="AR19" i="29" s="1"/>
  <c r="AI67" i="29"/>
  <c r="AJ67" i="29" s="1"/>
  <c r="AJ70" i="29" s="1"/>
  <c r="AI73" i="29" s="1"/>
  <c r="AJ73" i="29" s="1"/>
  <c r="AQ66" i="27"/>
  <c r="AR66" i="27" s="1"/>
  <c r="AR65" i="27"/>
  <c r="AU67" i="29"/>
  <c r="AA66" i="27"/>
  <c r="AB65" i="27"/>
  <c r="AQ18" i="27"/>
  <c r="AQ19" i="27" s="1"/>
  <c r="AM19" i="29"/>
  <c r="AN19" i="29" s="1"/>
  <c r="AN18" i="29"/>
  <c r="AM67" i="29"/>
  <c r="AN67" i="29" s="1"/>
  <c r="AN70" i="29" s="1"/>
  <c r="AM73" i="29" s="1"/>
  <c r="AN73" i="29" s="1"/>
  <c r="AQ67" i="26"/>
  <c r="AR67" i="26" s="1"/>
  <c r="AR70" i="26" s="1"/>
  <c r="AQ73" i="26" s="1"/>
  <c r="AR73" i="26" s="1"/>
  <c r="G19" i="26"/>
  <c r="H19" i="26" s="1"/>
  <c r="G18" i="28"/>
  <c r="H18" i="28" s="1"/>
  <c r="H17" i="28"/>
  <c r="S67" i="26"/>
  <c r="T67" i="26" s="1"/>
  <c r="T66" i="26"/>
  <c r="AU67" i="26"/>
  <c r="AV67" i="26" s="1"/>
  <c r="AV70" i="26" s="1"/>
  <c r="AU73" i="26" s="1"/>
  <c r="AV73" i="26" s="1"/>
  <c r="AI67" i="26"/>
  <c r="AJ66" i="26"/>
  <c r="G66" i="28"/>
  <c r="H66" i="28" s="1"/>
  <c r="H65" i="28"/>
  <c r="K19" i="29"/>
  <c r="L19" i="29" s="1"/>
  <c r="G18" i="27"/>
  <c r="G19" i="27" s="1"/>
  <c r="W67" i="26"/>
  <c r="X66" i="26"/>
  <c r="AU18" i="28"/>
  <c r="AV17" i="28"/>
  <c r="AE19" i="29"/>
  <c r="AF19" i="29" s="1"/>
  <c r="AF18" i="29"/>
  <c r="AM18" i="28"/>
  <c r="AN18" i="28" s="1"/>
  <c r="AN17" i="28"/>
  <c r="K18" i="28"/>
  <c r="L18" i="28" s="1"/>
  <c r="L17" i="28"/>
  <c r="G66" i="27"/>
  <c r="G67" i="27" s="1"/>
  <c r="H67" i="27" s="1"/>
  <c r="H65" i="27"/>
  <c r="AU66" i="28"/>
  <c r="AV65" i="28"/>
  <c r="AM66" i="28"/>
  <c r="AN65" i="28"/>
  <c r="K66" i="28"/>
  <c r="L66" i="28" s="1"/>
  <c r="L65" i="28"/>
  <c r="L66" i="29"/>
  <c r="L70" i="29" s="1"/>
  <c r="K73" i="29" s="1"/>
  <c r="L73" i="29" s="1"/>
  <c r="K70" i="29"/>
  <c r="AA19" i="29"/>
  <c r="AB19" i="29" s="1"/>
  <c r="AB18" i="29"/>
  <c r="AU18" i="27"/>
  <c r="AU19" i="27" s="1"/>
  <c r="AM66" i="27"/>
  <c r="AN65" i="27"/>
  <c r="K18" i="27"/>
  <c r="K19" i="27" s="1"/>
  <c r="C18" i="28"/>
  <c r="D18" i="28" s="1"/>
  <c r="D17" i="28"/>
  <c r="AU19" i="29"/>
  <c r="AV19" i="29" s="1"/>
  <c r="AA67" i="26"/>
  <c r="AB66" i="26"/>
  <c r="AU66" i="27"/>
  <c r="AV66" i="27" s="1"/>
  <c r="AV65" i="27"/>
  <c r="AE18" i="27"/>
  <c r="AE19" i="27" s="1"/>
  <c r="K66" i="27"/>
  <c r="K67" i="27" s="1"/>
  <c r="L67" i="27" s="1"/>
  <c r="L65" i="27"/>
  <c r="C66" i="28"/>
  <c r="D66" i="28" s="1"/>
  <c r="D65" i="28"/>
  <c r="S18" i="28"/>
  <c r="S19" i="28" s="1"/>
  <c r="T19" i="28" s="1"/>
  <c r="T17" i="28"/>
  <c r="AE18" i="28"/>
  <c r="AF18" i="28" s="1"/>
  <c r="AF17" i="28"/>
  <c r="K67" i="26"/>
  <c r="C66" i="27"/>
  <c r="D65" i="27"/>
  <c r="G67" i="26"/>
  <c r="H66" i="26"/>
  <c r="S66" i="28"/>
  <c r="T66" i="28" s="1"/>
  <c r="T65" i="28"/>
  <c r="AE66" i="28"/>
  <c r="AF66" i="28" s="1"/>
  <c r="AF65" i="28"/>
  <c r="S19" i="29"/>
  <c r="T19" i="29" s="1"/>
  <c r="T18" i="29"/>
  <c r="AM67" i="26"/>
  <c r="AM70" i="26" s="1"/>
  <c r="AN66" i="26"/>
  <c r="O18" i="28"/>
  <c r="P18" i="28" s="1"/>
  <c r="P17" i="28"/>
  <c r="S18" i="27"/>
  <c r="S19" i="27" s="1"/>
  <c r="AE66" i="27"/>
  <c r="AE67" i="27" s="1"/>
  <c r="AF67" i="27" s="1"/>
  <c r="AF65" i="27"/>
  <c r="AI18" i="28"/>
  <c r="AI19" i="28" s="1"/>
  <c r="AJ19" i="28" s="1"/>
  <c r="AJ17" i="28"/>
  <c r="O66" i="28"/>
  <c r="P66" i="28" s="1"/>
  <c r="P65" i="28"/>
  <c r="AE67" i="26"/>
  <c r="AF67" i="26" s="1"/>
  <c r="AF66" i="26"/>
  <c r="S66" i="27"/>
  <c r="T66" i="27" s="1"/>
  <c r="T65" i="27"/>
  <c r="AI66" i="28"/>
  <c r="AJ65" i="28"/>
  <c r="O18" i="27"/>
  <c r="O19" i="27" s="1"/>
  <c r="D66" i="26"/>
  <c r="D70" i="26" s="1"/>
  <c r="C73" i="26" s="1"/>
  <c r="D73" i="26" s="1"/>
  <c r="C70" i="26"/>
  <c r="AI66" i="27"/>
  <c r="AJ65" i="27"/>
  <c r="O66" i="27"/>
  <c r="P65" i="27"/>
  <c r="W18" i="28"/>
  <c r="X17" i="28"/>
  <c r="G67" i="29"/>
  <c r="H66" i="29"/>
  <c r="AA18" i="27"/>
  <c r="AA19" i="27" s="1"/>
  <c r="AQ18" i="28"/>
  <c r="AR18" i="28" s="1"/>
  <c r="AR17" i="28"/>
  <c r="AA67" i="29"/>
  <c r="AB67" i="29" s="1"/>
  <c r="AB70" i="29" s="1"/>
  <c r="AA73" i="29" s="1"/>
  <c r="AB73" i="29" s="1"/>
  <c r="W66" i="28"/>
  <c r="X66" i="28" s="1"/>
  <c r="X65" i="28"/>
  <c r="AA18" i="28"/>
  <c r="AB17" i="28"/>
  <c r="AQ66" i="28"/>
  <c r="AR66" i="28" s="1"/>
  <c r="AR65" i="28"/>
  <c r="G19" i="29"/>
  <c r="H19" i="29" s="1"/>
  <c r="W66" i="27"/>
  <c r="X65" i="27"/>
  <c r="AA66" i="28"/>
  <c r="AB66" i="28" s="1"/>
  <c r="AB65" i="28"/>
  <c r="K66" i="18"/>
  <c r="K67" i="18" s="1"/>
  <c r="L67" i="18" s="1"/>
  <c r="L65" i="18"/>
  <c r="K18" i="18"/>
  <c r="L18" i="18" s="1"/>
  <c r="L17" i="18"/>
  <c r="K66" i="15"/>
  <c r="K67" i="15" s="1"/>
  <c r="O65" i="15"/>
  <c r="O66" i="15" s="1"/>
  <c r="O17" i="18"/>
  <c r="O65" i="18"/>
  <c r="D66" i="18"/>
  <c r="C70" i="18"/>
  <c r="H18" i="18"/>
  <c r="G19" i="18"/>
  <c r="H19" i="18" s="1"/>
  <c r="C19" i="18"/>
  <c r="D19" i="18" s="1"/>
  <c r="H66" i="18"/>
  <c r="G67" i="18"/>
  <c r="H67" i="18" s="1"/>
  <c r="G22" i="17"/>
  <c r="O22" i="17"/>
  <c r="AQ22" i="17"/>
  <c r="G22" i="3"/>
  <c r="H20" i="15"/>
  <c r="L20" i="3"/>
  <c r="K18" i="15"/>
  <c r="K19" i="15" s="1"/>
  <c r="K20" i="15" s="1"/>
  <c r="L20" i="15" s="1"/>
  <c r="K70" i="3"/>
  <c r="O17" i="15"/>
  <c r="G79" i="3"/>
  <c r="H79" i="3" s="1"/>
  <c r="G85" i="3"/>
  <c r="H85" i="3" s="1"/>
  <c r="G82" i="3"/>
  <c r="H82" i="3" s="1"/>
  <c r="G74" i="3"/>
  <c r="H74" i="3" s="1"/>
  <c r="G80" i="3"/>
  <c r="H80" i="3" s="1"/>
  <c r="G77" i="3"/>
  <c r="H77" i="3" s="1"/>
  <c r="K22" i="17"/>
  <c r="AB21" i="16"/>
  <c r="AN21" i="16"/>
  <c r="AM21" i="17"/>
  <c r="AN21" i="17" s="1"/>
  <c r="S21" i="17"/>
  <c r="T21" i="17" s="1"/>
  <c r="AA21" i="3"/>
  <c r="AB21" i="3" s="1"/>
  <c r="AV21" i="16"/>
  <c r="W21" i="17"/>
  <c r="X21" i="17" s="1"/>
  <c r="T21" i="16"/>
  <c r="AJ21" i="16"/>
  <c r="AQ21" i="3"/>
  <c r="H21" i="15"/>
  <c r="AI21" i="3"/>
  <c r="AJ21" i="3" s="1"/>
  <c r="H21" i="16"/>
  <c r="AE34" i="17"/>
  <c r="AF34" i="17" s="1"/>
  <c r="AE27" i="17"/>
  <c r="AF27" i="17" s="1"/>
  <c r="AE28" i="17"/>
  <c r="AF28" i="17" s="1"/>
  <c r="AE31" i="17"/>
  <c r="AF31" i="17" s="1"/>
  <c r="AE32" i="17"/>
  <c r="AF32" i="17" s="1"/>
  <c r="AE37" i="17"/>
  <c r="AF37" i="17" s="1"/>
  <c r="C22" i="15"/>
  <c r="K82" i="17"/>
  <c r="L82" i="17" s="1"/>
  <c r="K80" i="17"/>
  <c r="L80" i="17" s="1"/>
  <c r="K74" i="17"/>
  <c r="L74" i="17" s="1"/>
  <c r="K85" i="17"/>
  <c r="L85" i="17" s="1"/>
  <c r="K79" i="17"/>
  <c r="L79" i="17" s="1"/>
  <c r="K77" i="17"/>
  <c r="L77" i="17" s="1"/>
  <c r="G82" i="17"/>
  <c r="H82" i="17" s="1"/>
  <c r="G85" i="17"/>
  <c r="H85" i="17" s="1"/>
  <c r="G80" i="17"/>
  <c r="H80" i="17" s="1"/>
  <c r="G74" i="17"/>
  <c r="H74" i="17" s="1"/>
  <c r="G79" i="17"/>
  <c r="H79" i="17" s="1"/>
  <c r="G77" i="17"/>
  <c r="H77" i="17" s="1"/>
  <c r="AQ85" i="17"/>
  <c r="AR85" i="17" s="1"/>
  <c r="AQ79" i="17"/>
  <c r="AR79" i="17" s="1"/>
  <c r="AQ80" i="17"/>
  <c r="AR80" i="17" s="1"/>
  <c r="AQ82" i="17"/>
  <c r="AR82" i="17" s="1"/>
  <c r="AQ77" i="17"/>
  <c r="AR77" i="17" s="1"/>
  <c r="AQ74" i="17"/>
  <c r="AR74" i="17" s="1"/>
  <c r="C74" i="17"/>
  <c r="D74" i="17" s="1"/>
  <c r="C85" i="17"/>
  <c r="D85" i="17" s="1"/>
  <c r="C82" i="17"/>
  <c r="D82" i="17" s="1"/>
  <c r="C80" i="17"/>
  <c r="D80" i="17" s="1"/>
  <c r="C79" i="17"/>
  <c r="D79" i="17" s="1"/>
  <c r="C77" i="17"/>
  <c r="D77" i="17" s="1"/>
  <c r="C22" i="17"/>
  <c r="C25" i="17" s="1"/>
  <c r="D25" i="17" s="1"/>
  <c r="AE82" i="17"/>
  <c r="AF82" i="17" s="1"/>
  <c r="AE80" i="17"/>
  <c r="AF80" i="17" s="1"/>
  <c r="AE79" i="17"/>
  <c r="AF79" i="17" s="1"/>
  <c r="AE85" i="17"/>
  <c r="AF85" i="17" s="1"/>
  <c r="AE74" i="17"/>
  <c r="AF74" i="17" s="1"/>
  <c r="AE77" i="17"/>
  <c r="AF77" i="17" s="1"/>
  <c r="AA82" i="17"/>
  <c r="AB82" i="17" s="1"/>
  <c r="AA80" i="17"/>
  <c r="AB80" i="17" s="1"/>
  <c r="AA79" i="17"/>
  <c r="AB79" i="17" s="1"/>
  <c r="AA85" i="17"/>
  <c r="AB85" i="17" s="1"/>
  <c r="AA74" i="17"/>
  <c r="AB74" i="17" s="1"/>
  <c r="AA77" i="17"/>
  <c r="AB77" i="17" s="1"/>
  <c r="G82" i="15"/>
  <c r="H82" i="15" s="1"/>
  <c r="G74" i="15"/>
  <c r="H74" i="15" s="1"/>
  <c r="G77" i="15"/>
  <c r="H77" i="15" s="1"/>
  <c r="G80" i="15"/>
  <c r="H80" i="15" s="1"/>
  <c r="G79" i="15"/>
  <c r="H79" i="15" s="1"/>
  <c r="S15" i="2"/>
  <c r="J88" i="2"/>
  <c r="AI20" i="17"/>
  <c r="AJ20" i="17" s="1"/>
  <c r="G22" i="15"/>
  <c r="G25" i="15" s="1"/>
  <c r="H25" i="15" s="1"/>
  <c r="AU20" i="17"/>
  <c r="AA20" i="17"/>
  <c r="AB20" i="17" s="1"/>
  <c r="S70" i="17"/>
  <c r="AU70" i="17"/>
  <c r="AI70" i="17"/>
  <c r="AM70" i="17"/>
  <c r="C22" i="3"/>
  <c r="C25" i="3" s="1"/>
  <c r="D25" i="3" s="1"/>
  <c r="AE70" i="29" l="1"/>
  <c r="AU70" i="26"/>
  <c r="O32" i="17"/>
  <c r="P32" i="17" s="1"/>
  <c r="O25" i="17"/>
  <c r="P25" i="17" s="1"/>
  <c r="C32" i="15"/>
  <c r="D32" i="15" s="1"/>
  <c r="C25" i="15"/>
  <c r="D25" i="15" s="1"/>
  <c r="G27" i="3"/>
  <c r="H27" i="3" s="1"/>
  <c r="G25" i="3"/>
  <c r="H25" i="3" s="1"/>
  <c r="G31" i="17"/>
  <c r="H31" i="17" s="1"/>
  <c r="G25" i="17"/>
  <c r="H25" i="17" s="1"/>
  <c r="AQ37" i="17"/>
  <c r="AR37" i="17" s="1"/>
  <c r="AQ25" i="17"/>
  <c r="AR25" i="17" s="1"/>
  <c r="K32" i="17"/>
  <c r="L32" i="17" s="1"/>
  <c r="K25" i="17"/>
  <c r="L25" i="17" s="1"/>
  <c r="G22" i="18"/>
  <c r="G25" i="18" s="1"/>
  <c r="H25" i="18" s="1"/>
  <c r="O70" i="29"/>
  <c r="O79" i="29" s="1"/>
  <c r="P79" i="29" s="1"/>
  <c r="AI70" i="29"/>
  <c r="AI77" i="29" s="1"/>
  <c r="AJ77" i="29" s="1"/>
  <c r="O31" i="17"/>
  <c r="P31" i="17" s="1"/>
  <c r="T70" i="26"/>
  <c r="G37" i="17"/>
  <c r="H37" i="17" s="1"/>
  <c r="S70" i="26"/>
  <c r="S77" i="26" s="1"/>
  <c r="T77" i="26" s="1"/>
  <c r="AI14" i="23"/>
  <c r="AI16" i="23"/>
  <c r="AI10" i="23"/>
  <c r="O34" i="17"/>
  <c r="P34" i="17" s="1"/>
  <c r="O37" i="17"/>
  <c r="P37" i="17" s="1"/>
  <c r="O18" i="23"/>
  <c r="AI11" i="23"/>
  <c r="O75" i="29"/>
  <c r="P75" i="29" s="1"/>
  <c r="AQ70" i="26"/>
  <c r="AQ77" i="26" s="1"/>
  <c r="AR77" i="26" s="1"/>
  <c r="O27" i="17"/>
  <c r="P27" i="17" s="1"/>
  <c r="O28" i="17"/>
  <c r="P28" i="17" s="1"/>
  <c r="AM70" i="29"/>
  <c r="AM80" i="29" s="1"/>
  <c r="AN80" i="29" s="1"/>
  <c r="AQ67" i="28"/>
  <c r="AR67" i="28" s="1"/>
  <c r="AR70" i="28" s="1"/>
  <c r="AQ73" i="28" s="1"/>
  <c r="AR73" i="28" s="1"/>
  <c r="G27" i="17"/>
  <c r="H27" i="17" s="1"/>
  <c r="G32" i="17"/>
  <c r="H32" i="17" s="1"/>
  <c r="G28" i="17"/>
  <c r="H28" i="17" s="1"/>
  <c r="G34" i="17"/>
  <c r="H34" i="17" s="1"/>
  <c r="C22" i="18"/>
  <c r="AE19" i="28"/>
  <c r="AE22" i="28" s="1"/>
  <c r="AE25" i="28" s="1"/>
  <c r="AF25" i="28" s="1"/>
  <c r="D67" i="29"/>
  <c r="D70" i="29" s="1"/>
  <c r="C70" i="29"/>
  <c r="AE67" i="28"/>
  <c r="AF67" i="28" s="1"/>
  <c r="AF70" i="28" s="1"/>
  <c r="AE73" i="28" s="1"/>
  <c r="AF73" i="28" s="1"/>
  <c r="C67" i="28"/>
  <c r="D67" i="28" s="1"/>
  <c r="D70" i="28" s="1"/>
  <c r="K19" i="28"/>
  <c r="L19" i="28" s="1"/>
  <c r="L22" i="28" s="1"/>
  <c r="AA70" i="29"/>
  <c r="AA74" i="29" s="1"/>
  <c r="AB74" i="29" s="1"/>
  <c r="AR67" i="29"/>
  <c r="AR70" i="29" s="1"/>
  <c r="AQ73" i="29" s="1"/>
  <c r="AR73" i="29" s="1"/>
  <c r="AQ70" i="29"/>
  <c r="T67" i="29"/>
  <c r="T70" i="29" s="1"/>
  <c r="S73" i="29" s="1"/>
  <c r="T73" i="29" s="1"/>
  <c r="S70" i="29"/>
  <c r="AU67" i="27"/>
  <c r="AV67" i="27" s="1"/>
  <c r="AV70" i="27" s="1"/>
  <c r="AU73" i="27" s="1"/>
  <c r="AV73" i="27" s="1"/>
  <c r="K67" i="28"/>
  <c r="L67" i="28" s="1"/>
  <c r="L70" i="28" s="1"/>
  <c r="K73" i="28" s="1"/>
  <c r="L73" i="28" s="1"/>
  <c r="O67" i="28"/>
  <c r="P67" i="28" s="1"/>
  <c r="P70" i="28" s="1"/>
  <c r="O73" i="28" s="1"/>
  <c r="P73" i="28" s="1"/>
  <c r="AE75" i="29"/>
  <c r="AF75" i="29" s="1"/>
  <c r="AI15" i="23"/>
  <c r="AQ67" i="27"/>
  <c r="AM75" i="29"/>
  <c r="AN75" i="29" s="1"/>
  <c r="AI17" i="23"/>
  <c r="G19" i="28"/>
  <c r="G22" i="28" s="1"/>
  <c r="G25" i="28" s="1"/>
  <c r="H25" i="28" s="1"/>
  <c r="G70" i="18"/>
  <c r="G80" i="18" s="1"/>
  <c r="H80" i="18" s="1"/>
  <c r="P67" i="26"/>
  <c r="P70" i="26" s="1"/>
  <c r="O73" i="26" s="1"/>
  <c r="P73" i="26" s="1"/>
  <c r="O70" i="26"/>
  <c r="AA67" i="28"/>
  <c r="AB67" i="28" s="1"/>
  <c r="AB70" i="28" s="1"/>
  <c r="AA73" i="28" s="1"/>
  <c r="AB73" i="28" s="1"/>
  <c r="X67" i="29"/>
  <c r="X70" i="29" s="1"/>
  <c r="W73" i="29" s="1"/>
  <c r="X73" i="29" s="1"/>
  <c r="W70" i="29"/>
  <c r="O8" i="23"/>
  <c r="C75" i="26"/>
  <c r="D75" i="26" s="1"/>
  <c r="K75" i="29"/>
  <c r="L75" i="29" s="1"/>
  <c r="K19" i="18"/>
  <c r="L19" i="18" s="1"/>
  <c r="W19" i="28"/>
  <c r="X18" i="28"/>
  <c r="D66" i="27"/>
  <c r="AE70" i="26"/>
  <c r="AE79" i="26" s="1"/>
  <c r="AF79" i="26" s="1"/>
  <c r="L67" i="26"/>
  <c r="L70" i="26" s="1"/>
  <c r="K73" i="26" s="1"/>
  <c r="L73" i="26" s="1"/>
  <c r="K70" i="26"/>
  <c r="X67" i="26"/>
  <c r="X70" i="26" s="1"/>
  <c r="W73" i="26" s="1"/>
  <c r="X73" i="26" s="1"/>
  <c r="W70" i="26"/>
  <c r="O67" i="27"/>
  <c r="P67" i="27" s="1"/>
  <c r="P66" i="27"/>
  <c r="H66" i="27"/>
  <c r="H70" i="27" s="1"/>
  <c r="G73" i="27" s="1"/>
  <c r="H73" i="27" s="1"/>
  <c r="G70" i="27"/>
  <c r="AA19" i="28"/>
  <c r="AB19" i="28" s="1"/>
  <c r="AB18" i="28"/>
  <c r="K77" i="29"/>
  <c r="L77" i="29" s="1"/>
  <c r="K82" i="29"/>
  <c r="L82" i="29" s="1"/>
  <c r="K85" i="29"/>
  <c r="L85" i="29" s="1"/>
  <c r="K74" i="29"/>
  <c r="L74" i="29" s="1"/>
  <c r="K79" i="29"/>
  <c r="L79" i="29" s="1"/>
  <c r="K80" i="29"/>
  <c r="L80" i="29" s="1"/>
  <c r="AI67" i="27"/>
  <c r="AJ67" i="27" s="1"/>
  <c r="AJ66" i="27"/>
  <c r="W67" i="28"/>
  <c r="C74" i="26"/>
  <c r="D74" i="26" s="1"/>
  <c r="C85" i="26"/>
  <c r="D85" i="26" s="1"/>
  <c r="C82" i="26"/>
  <c r="D82" i="26" s="1"/>
  <c r="C79" i="26"/>
  <c r="D79" i="26" s="1"/>
  <c r="C80" i="26"/>
  <c r="D80" i="26" s="1"/>
  <c r="C77" i="26"/>
  <c r="D77" i="26" s="1"/>
  <c r="AI22" i="28"/>
  <c r="AI25" i="28" s="1"/>
  <c r="AJ25" i="28" s="1"/>
  <c r="AJ18" i="28"/>
  <c r="AJ22" i="28" s="1"/>
  <c r="S22" i="28"/>
  <c r="S25" i="28" s="1"/>
  <c r="T25" i="28" s="1"/>
  <c r="T18" i="28"/>
  <c r="T22" i="28" s="1"/>
  <c r="AB67" i="26"/>
  <c r="AB70" i="26" s="1"/>
  <c r="AA73" i="26" s="1"/>
  <c r="AB73" i="26" s="1"/>
  <c r="AA70" i="26"/>
  <c r="G31" i="3"/>
  <c r="H31" i="3" s="1"/>
  <c r="G34" i="3"/>
  <c r="H34" i="3" s="1"/>
  <c r="AQ19" i="28"/>
  <c r="C19" i="28"/>
  <c r="AM19" i="28"/>
  <c r="G67" i="28"/>
  <c r="S67" i="28"/>
  <c r="T67" i="28" s="1"/>
  <c r="T70" i="28" s="1"/>
  <c r="S73" i="28" s="1"/>
  <c r="T73" i="28" s="1"/>
  <c r="AN66" i="28"/>
  <c r="W67" i="27"/>
  <c r="X66" i="27"/>
  <c r="AI67" i="28"/>
  <c r="AJ67" i="28" s="1"/>
  <c r="AJ66" i="28"/>
  <c r="AF66" i="27"/>
  <c r="AF70" i="27" s="1"/>
  <c r="AE73" i="27" s="1"/>
  <c r="AF73" i="27" s="1"/>
  <c r="AE70" i="27"/>
  <c r="AM67" i="28"/>
  <c r="AN67" i="28" s="1"/>
  <c r="AA67" i="27"/>
  <c r="AB67" i="27" s="1"/>
  <c r="AB66" i="27"/>
  <c r="AU75" i="26"/>
  <c r="AV75" i="26" s="1"/>
  <c r="O19" i="23"/>
  <c r="AJ67" i="26"/>
  <c r="AJ70" i="26" s="1"/>
  <c r="AI73" i="26" s="1"/>
  <c r="AJ73" i="26" s="1"/>
  <c r="AI70" i="26"/>
  <c r="AV67" i="29"/>
  <c r="AV70" i="29" s="1"/>
  <c r="AU73" i="29" s="1"/>
  <c r="AV73" i="29" s="1"/>
  <c r="AU70" i="29"/>
  <c r="S67" i="27"/>
  <c r="H67" i="26"/>
  <c r="H70" i="26" s="1"/>
  <c r="G73" i="26" s="1"/>
  <c r="H73" i="26" s="1"/>
  <c r="G70" i="26"/>
  <c r="H67" i="29"/>
  <c r="H70" i="29" s="1"/>
  <c r="G73" i="29" s="1"/>
  <c r="H73" i="29" s="1"/>
  <c r="G70" i="29"/>
  <c r="AM67" i="27"/>
  <c r="AN66" i="27"/>
  <c r="AF70" i="26"/>
  <c r="AE73" i="26" s="1"/>
  <c r="AF73" i="26" s="1"/>
  <c r="O19" i="28"/>
  <c r="C67" i="27"/>
  <c r="D67" i="27" s="1"/>
  <c r="L66" i="27"/>
  <c r="L70" i="27" s="1"/>
  <c r="K73" i="27" s="1"/>
  <c r="L73" i="27" s="1"/>
  <c r="K70" i="27"/>
  <c r="AU67" i="28"/>
  <c r="AV67" i="28" s="1"/>
  <c r="AV66" i="28"/>
  <c r="AU19" i="28"/>
  <c r="AV19" i="28" s="1"/>
  <c r="AV18" i="28"/>
  <c r="C85" i="18"/>
  <c r="D85" i="18" s="1"/>
  <c r="C79" i="18"/>
  <c r="D79" i="18" s="1"/>
  <c r="C77" i="18"/>
  <c r="D77" i="18" s="1"/>
  <c r="C74" i="18"/>
  <c r="D74" i="18" s="1"/>
  <c r="C80" i="18"/>
  <c r="D80" i="18" s="1"/>
  <c r="C82" i="18"/>
  <c r="D82" i="18" s="1"/>
  <c r="O66" i="18"/>
  <c r="P65" i="18"/>
  <c r="O18" i="18"/>
  <c r="P18" i="18" s="1"/>
  <c r="P17" i="18"/>
  <c r="O67" i="15"/>
  <c r="O70" i="15" s="1"/>
  <c r="K70" i="15"/>
  <c r="S65" i="15"/>
  <c r="S66" i="15" s="1"/>
  <c r="S17" i="18"/>
  <c r="S65" i="18"/>
  <c r="L66" i="18"/>
  <c r="K70" i="18"/>
  <c r="G37" i="3"/>
  <c r="H37" i="3" s="1"/>
  <c r="G28" i="3"/>
  <c r="H28" i="3" s="1"/>
  <c r="G32" i="3"/>
  <c r="H32" i="3" s="1"/>
  <c r="K31" i="17"/>
  <c r="L31" i="17" s="1"/>
  <c r="AQ28" i="17"/>
  <c r="AR28" i="17" s="1"/>
  <c r="K28" i="17"/>
  <c r="L28" i="17" s="1"/>
  <c r="K27" i="17"/>
  <c r="L27" i="17" s="1"/>
  <c r="W22" i="17"/>
  <c r="K37" i="17"/>
  <c r="L37" i="17" s="1"/>
  <c r="K34" i="17"/>
  <c r="L34" i="17" s="1"/>
  <c r="AQ31" i="17"/>
  <c r="AR31" i="17" s="1"/>
  <c r="AQ32" i="17"/>
  <c r="AR32" i="17" s="1"/>
  <c r="AM80" i="26"/>
  <c r="AN80" i="26" s="1"/>
  <c r="AM79" i="26"/>
  <c r="AN79" i="26" s="1"/>
  <c r="AM82" i="26"/>
  <c r="AN82" i="26" s="1"/>
  <c r="AM74" i="26"/>
  <c r="AN74" i="26" s="1"/>
  <c r="AM85" i="26"/>
  <c r="AN85" i="26" s="1"/>
  <c r="AM77" i="26"/>
  <c r="AN77" i="26" s="1"/>
  <c r="AQ75" i="26"/>
  <c r="AR75" i="26" s="1"/>
  <c r="AU80" i="26"/>
  <c r="AV80" i="26" s="1"/>
  <c r="AU74" i="26"/>
  <c r="AU82" i="26"/>
  <c r="AV82" i="26" s="1"/>
  <c r="AU79" i="26"/>
  <c r="AV79" i="26" s="1"/>
  <c r="AU85" i="26"/>
  <c r="AV85" i="26" s="1"/>
  <c r="AU77" i="26"/>
  <c r="AV77" i="26" s="1"/>
  <c r="AA75" i="29"/>
  <c r="AB75" i="29" s="1"/>
  <c r="AE85" i="29"/>
  <c r="AF85" i="29" s="1"/>
  <c r="AE77" i="29"/>
  <c r="AF77" i="29" s="1"/>
  <c r="AE82" i="29"/>
  <c r="AF82" i="29" s="1"/>
  <c r="AE74" i="29"/>
  <c r="AF74" i="29" s="1"/>
  <c r="AE79" i="29"/>
  <c r="AF79" i="29" s="1"/>
  <c r="AE80" i="29"/>
  <c r="AF80" i="29" s="1"/>
  <c r="AI75" i="29"/>
  <c r="AJ75" i="29" s="1"/>
  <c r="AQ34" i="17"/>
  <c r="AR34" i="17" s="1"/>
  <c r="AQ27" i="17"/>
  <c r="AR27" i="17" s="1"/>
  <c r="K22" i="3"/>
  <c r="O18" i="15"/>
  <c r="O19" i="15" s="1"/>
  <c r="O20" i="15" s="1"/>
  <c r="P20" i="3"/>
  <c r="K79" i="3"/>
  <c r="L79" i="3" s="1"/>
  <c r="K82" i="3"/>
  <c r="L82" i="3" s="1"/>
  <c r="K85" i="3"/>
  <c r="L85" i="3" s="1"/>
  <c r="K80" i="3"/>
  <c r="L80" i="3" s="1"/>
  <c r="K74" i="3"/>
  <c r="L74" i="3" s="1"/>
  <c r="K77" i="3"/>
  <c r="L77" i="3" s="1"/>
  <c r="K21" i="15"/>
  <c r="L21" i="15" s="1"/>
  <c r="S17" i="15"/>
  <c r="AM22" i="17"/>
  <c r="S22" i="17"/>
  <c r="C28" i="15"/>
  <c r="D28" i="15" s="1"/>
  <c r="C27" i="15"/>
  <c r="D27" i="15" s="1"/>
  <c r="C37" i="15"/>
  <c r="D37" i="15" s="1"/>
  <c r="C34" i="15"/>
  <c r="D34" i="15" s="1"/>
  <c r="C31" i="15"/>
  <c r="D31" i="15" s="1"/>
  <c r="AR21" i="3"/>
  <c r="AI21" i="17"/>
  <c r="AJ21" i="17" s="1"/>
  <c r="AV20" i="17"/>
  <c r="AU21" i="17"/>
  <c r="AV21" i="17" s="1"/>
  <c r="AU21" i="3"/>
  <c r="AV21" i="3" s="1"/>
  <c r="AM21" i="3"/>
  <c r="AN21" i="3" s="1"/>
  <c r="AA21" i="17"/>
  <c r="AB21" i="17" s="1"/>
  <c r="AI79" i="17"/>
  <c r="AJ79" i="17" s="1"/>
  <c r="AI74" i="17"/>
  <c r="AJ74" i="17" s="1"/>
  <c r="AI80" i="17"/>
  <c r="AJ80" i="17" s="1"/>
  <c r="AI85" i="17"/>
  <c r="AJ85" i="17" s="1"/>
  <c r="AI82" i="17"/>
  <c r="AJ82" i="17" s="1"/>
  <c r="AI77" i="17"/>
  <c r="AJ77" i="17" s="1"/>
  <c r="AU79" i="17"/>
  <c r="AV79" i="17" s="1"/>
  <c r="AU82" i="17"/>
  <c r="AV82" i="17" s="1"/>
  <c r="AU74" i="17"/>
  <c r="AV74" i="17" s="1"/>
  <c r="AU80" i="17"/>
  <c r="AV80" i="17" s="1"/>
  <c r="AU85" i="17"/>
  <c r="AV85" i="17" s="1"/>
  <c r="AU77" i="17"/>
  <c r="AV77" i="17" s="1"/>
  <c r="C28" i="17"/>
  <c r="D28" i="17" s="1"/>
  <c r="C27" i="17"/>
  <c r="D27" i="17" s="1"/>
  <c r="C32" i="17"/>
  <c r="D32" i="17" s="1"/>
  <c r="C37" i="17"/>
  <c r="D37" i="17" s="1"/>
  <c r="C34" i="17"/>
  <c r="D34" i="17" s="1"/>
  <c r="C31" i="17"/>
  <c r="D31" i="17" s="1"/>
  <c r="AM74" i="17"/>
  <c r="AN74" i="17" s="1"/>
  <c r="AM80" i="17"/>
  <c r="AN80" i="17" s="1"/>
  <c r="AM79" i="17"/>
  <c r="AN79" i="17" s="1"/>
  <c r="AM82" i="17"/>
  <c r="AN82" i="17" s="1"/>
  <c r="AM85" i="17"/>
  <c r="AN85" i="17" s="1"/>
  <c r="AM77" i="17"/>
  <c r="AN77" i="17" s="1"/>
  <c r="S79" i="17"/>
  <c r="T79" i="17" s="1"/>
  <c r="S80" i="17"/>
  <c r="T80" i="17" s="1"/>
  <c r="S74" i="17"/>
  <c r="T74" i="17" s="1"/>
  <c r="S82" i="17"/>
  <c r="T82" i="17" s="1"/>
  <c r="S85" i="17"/>
  <c r="T85" i="17" s="1"/>
  <c r="S77" i="17"/>
  <c r="T77" i="17" s="1"/>
  <c r="G27" i="15"/>
  <c r="H27" i="15" s="1"/>
  <c r="G31" i="15"/>
  <c r="H31" i="15" s="1"/>
  <c r="G34" i="15"/>
  <c r="H34" i="15" s="1"/>
  <c r="G28" i="15"/>
  <c r="H28" i="15" s="1"/>
  <c r="G32" i="15"/>
  <c r="H32" i="15" s="1"/>
  <c r="C32" i="3"/>
  <c r="D32" i="3" s="1"/>
  <c r="C31" i="3"/>
  <c r="D31" i="3" s="1"/>
  <c r="C28" i="3"/>
  <c r="D28" i="3" s="1"/>
  <c r="C34" i="3"/>
  <c r="D34" i="3" s="1"/>
  <c r="C27" i="3"/>
  <c r="D27" i="3" s="1"/>
  <c r="C37" i="3"/>
  <c r="D37" i="3" s="1"/>
  <c r="G37" i="15"/>
  <c r="H37" i="15" s="1"/>
  <c r="T15" i="2"/>
  <c r="K88" i="2"/>
  <c r="AQ80" i="26" l="1"/>
  <c r="AR80" i="26" s="1"/>
  <c r="AA82" i="29"/>
  <c r="AB82" i="29" s="1"/>
  <c r="G28" i="18"/>
  <c r="H28" i="18" s="1"/>
  <c r="G27" i="18"/>
  <c r="H27" i="18" s="1"/>
  <c r="AA79" i="29"/>
  <c r="AB79" i="29" s="1"/>
  <c r="G32" i="18"/>
  <c r="H32" i="18" s="1"/>
  <c r="G34" i="18"/>
  <c r="H34" i="18" s="1"/>
  <c r="AA85" i="29"/>
  <c r="AB85" i="29" s="1"/>
  <c r="G31" i="18"/>
  <c r="H31" i="18" s="1"/>
  <c r="G37" i="18"/>
  <c r="H37" i="18" s="1"/>
  <c r="O85" i="29"/>
  <c r="P85" i="29" s="1"/>
  <c r="AI74" i="29"/>
  <c r="AJ74" i="29" s="1"/>
  <c r="AI79" i="29"/>
  <c r="AJ79" i="29" s="1"/>
  <c r="AM82" i="29"/>
  <c r="AN82" i="29" s="1"/>
  <c r="C75" i="29"/>
  <c r="D75" i="29" s="1"/>
  <c r="C73" i="29"/>
  <c r="D73" i="29" s="1"/>
  <c r="AJ8" i="23"/>
  <c r="C73" i="28"/>
  <c r="D73" i="28" s="1"/>
  <c r="S75" i="26"/>
  <c r="T75" i="26" s="1"/>
  <c r="S73" i="26"/>
  <c r="T73" i="26" s="1"/>
  <c r="AI80" i="29"/>
  <c r="AJ80" i="29" s="1"/>
  <c r="O77" i="29"/>
  <c r="P77" i="29" s="1"/>
  <c r="O82" i="29"/>
  <c r="P82" i="29" s="1"/>
  <c r="AI85" i="29"/>
  <c r="AJ85" i="29" s="1"/>
  <c r="O74" i="29"/>
  <c r="P74" i="29" s="1"/>
  <c r="O80" i="29"/>
  <c r="P80" i="29" s="1"/>
  <c r="AI82" i="29"/>
  <c r="AJ82" i="29" s="1"/>
  <c r="AM74" i="29"/>
  <c r="AN74" i="29" s="1"/>
  <c r="S32" i="17"/>
  <c r="T32" i="17" s="1"/>
  <c r="S25" i="17"/>
  <c r="T25" i="17" s="1"/>
  <c r="AM28" i="17"/>
  <c r="AN28" i="17" s="1"/>
  <c r="AM25" i="17"/>
  <c r="AN25" i="17" s="1"/>
  <c r="K32" i="3"/>
  <c r="L32" i="3" s="1"/>
  <c r="K25" i="3"/>
  <c r="L25" i="3" s="1"/>
  <c r="W31" i="17"/>
  <c r="X31" i="17" s="1"/>
  <c r="W25" i="17"/>
  <c r="X25" i="17" s="1"/>
  <c r="C27" i="18"/>
  <c r="D27" i="18" s="1"/>
  <c r="C25" i="18"/>
  <c r="D25" i="18" s="1"/>
  <c r="C34" i="18"/>
  <c r="D34" i="18" s="1"/>
  <c r="C28" i="18"/>
  <c r="D28" i="18" s="1"/>
  <c r="C31" i="18"/>
  <c r="D31" i="18" s="1"/>
  <c r="C37" i="18"/>
  <c r="D37" i="18" s="1"/>
  <c r="O12" i="23"/>
  <c r="C32" i="18"/>
  <c r="D32" i="18" s="1"/>
  <c r="AM77" i="29"/>
  <c r="AN77" i="29" s="1"/>
  <c r="AQ70" i="28"/>
  <c r="AQ74" i="28" s="1"/>
  <c r="AR74" i="28" s="1"/>
  <c r="AM79" i="29"/>
  <c r="AN79" i="29" s="1"/>
  <c r="AU70" i="27"/>
  <c r="AU85" i="27" s="1"/>
  <c r="AV85" i="27" s="1"/>
  <c r="S74" i="26"/>
  <c r="T74" i="26" s="1"/>
  <c r="K70" i="28"/>
  <c r="K80" i="28" s="1"/>
  <c r="L80" i="28" s="1"/>
  <c r="S80" i="26"/>
  <c r="T80" i="26" s="1"/>
  <c r="G82" i="18"/>
  <c r="H82" i="18" s="1"/>
  <c r="C70" i="28"/>
  <c r="C79" i="28" s="1"/>
  <c r="D79" i="28" s="1"/>
  <c r="G79" i="18"/>
  <c r="H79" i="18" s="1"/>
  <c r="AJ18" i="23"/>
  <c r="Z12" i="23"/>
  <c r="AA77" i="29"/>
  <c r="AB77" i="29" s="1"/>
  <c r="S79" i="26"/>
  <c r="T79" i="26" s="1"/>
  <c r="AM85" i="29"/>
  <c r="AN85" i="29" s="1"/>
  <c r="AJ12" i="23"/>
  <c r="S82" i="26"/>
  <c r="T82" i="26" s="1"/>
  <c r="AQ82" i="26"/>
  <c r="AR82" i="26" s="1"/>
  <c r="AI9" i="23"/>
  <c r="AF19" i="28"/>
  <c r="AF22" i="28" s="1"/>
  <c r="AJ11" i="23"/>
  <c r="Z10" i="23"/>
  <c r="Z16" i="23"/>
  <c r="AA80" i="29"/>
  <c r="AB80" i="29" s="1"/>
  <c r="S85" i="26"/>
  <c r="T85" i="26" s="1"/>
  <c r="AQ85" i="26"/>
  <c r="AR85" i="26" s="1"/>
  <c r="AE70" i="28"/>
  <c r="AE74" i="28" s="1"/>
  <c r="AF74" i="28" s="1"/>
  <c r="AJ10" i="23"/>
  <c r="AQ74" i="26"/>
  <c r="AR74" i="26" s="1"/>
  <c r="AJ15" i="23"/>
  <c r="AQ79" i="26"/>
  <c r="AR79" i="26" s="1"/>
  <c r="O11" i="23"/>
  <c r="AE85" i="26"/>
  <c r="AF85" i="26" s="1"/>
  <c r="AE77" i="26"/>
  <c r="AF77" i="26" s="1"/>
  <c r="AE74" i="26"/>
  <c r="AF74" i="26" s="1"/>
  <c r="AE82" i="26"/>
  <c r="AF82" i="26" s="1"/>
  <c r="AE80" i="26"/>
  <c r="AF80" i="26" s="1"/>
  <c r="O75" i="26"/>
  <c r="P75" i="26" s="1"/>
  <c r="O70" i="28"/>
  <c r="O82" i="28" s="1"/>
  <c r="P82" i="28" s="1"/>
  <c r="G77" i="18"/>
  <c r="H77" i="18" s="1"/>
  <c r="G74" i="18"/>
  <c r="H74" i="18" s="1"/>
  <c r="AQ75" i="28"/>
  <c r="AR75" i="28" s="1"/>
  <c r="G85" i="18"/>
  <c r="H85" i="18" s="1"/>
  <c r="AI8" i="23"/>
  <c r="AV22" i="28"/>
  <c r="AB22" i="28"/>
  <c r="H19" i="28"/>
  <c r="H22" i="28" s="1"/>
  <c r="K22" i="28"/>
  <c r="K25" i="28" s="1"/>
  <c r="L25" i="28" s="1"/>
  <c r="AN70" i="28"/>
  <c r="AM73" i="28" s="1"/>
  <c r="AN73" i="28" s="1"/>
  <c r="P19" i="23"/>
  <c r="AU75" i="27"/>
  <c r="AV75" i="27" s="1"/>
  <c r="S82" i="29"/>
  <c r="T82" i="29" s="1"/>
  <c r="S85" i="29"/>
  <c r="T85" i="29" s="1"/>
  <c r="S79" i="29"/>
  <c r="T79" i="29" s="1"/>
  <c r="S77" i="29"/>
  <c r="T77" i="29" s="1"/>
  <c r="S80" i="29"/>
  <c r="T80" i="29" s="1"/>
  <c r="S74" i="29"/>
  <c r="T74" i="29" s="1"/>
  <c r="S75" i="29"/>
  <c r="T75" i="29" s="1"/>
  <c r="AI12" i="23"/>
  <c r="AQ77" i="29"/>
  <c r="AR77" i="29" s="1"/>
  <c r="AQ82" i="29"/>
  <c r="AR82" i="29" s="1"/>
  <c r="AQ74" i="29"/>
  <c r="AR74" i="29" s="1"/>
  <c r="AQ79" i="29"/>
  <c r="AR79" i="29" s="1"/>
  <c r="AQ85" i="29"/>
  <c r="AR85" i="29" s="1"/>
  <c r="AQ80" i="29"/>
  <c r="AR80" i="29" s="1"/>
  <c r="AI18" i="23"/>
  <c r="AQ75" i="29"/>
  <c r="AR75" i="29" s="1"/>
  <c r="W37" i="17"/>
  <c r="X37" i="17" s="1"/>
  <c r="C80" i="29"/>
  <c r="D80" i="29" s="1"/>
  <c r="C79" i="29"/>
  <c r="D79" i="29" s="1"/>
  <c r="C74" i="29"/>
  <c r="D74" i="29" s="1"/>
  <c r="C85" i="29"/>
  <c r="D85" i="29" s="1"/>
  <c r="C77" i="29"/>
  <c r="D77" i="29" s="1"/>
  <c r="C82" i="29"/>
  <c r="D82" i="29" s="1"/>
  <c r="AJ14" i="23"/>
  <c r="AA75" i="28"/>
  <c r="AB75" i="28" s="1"/>
  <c r="AI13" i="23"/>
  <c r="W75" i="29"/>
  <c r="X75" i="29" s="1"/>
  <c r="AB70" i="27"/>
  <c r="AA73" i="27" s="1"/>
  <c r="AB73" i="27" s="1"/>
  <c r="W27" i="17"/>
  <c r="X27" i="17" s="1"/>
  <c r="AA70" i="28"/>
  <c r="W34" i="17"/>
  <c r="X34" i="17" s="1"/>
  <c r="O79" i="26"/>
  <c r="P79" i="26" s="1"/>
  <c r="O85" i="26"/>
  <c r="P85" i="26" s="1"/>
  <c r="O80" i="26"/>
  <c r="P80" i="26" s="1"/>
  <c r="O82" i="26"/>
  <c r="P82" i="26" s="1"/>
  <c r="O77" i="26"/>
  <c r="P77" i="26" s="1"/>
  <c r="O74" i="26"/>
  <c r="P74" i="26" s="1"/>
  <c r="W32" i="17"/>
  <c r="X32" i="17" s="1"/>
  <c r="AJ70" i="28"/>
  <c r="AI73" i="28" s="1"/>
  <c r="AJ73" i="28" s="1"/>
  <c r="AV70" i="28"/>
  <c r="AU73" i="28" s="1"/>
  <c r="AV73" i="28" s="1"/>
  <c r="AU75" i="29"/>
  <c r="AV75" i="29" s="1"/>
  <c r="AI19" i="23"/>
  <c r="O19" i="18"/>
  <c r="P19" i="18" s="1"/>
  <c r="AR67" i="27"/>
  <c r="AR70" i="27" s="1"/>
  <c r="AQ73" i="27" s="1"/>
  <c r="AR73" i="27" s="1"/>
  <c r="AQ70" i="27"/>
  <c r="AM70" i="28"/>
  <c r="AA70" i="27"/>
  <c r="AA85" i="27" s="1"/>
  <c r="AB85" i="27" s="1"/>
  <c r="W80" i="29"/>
  <c r="X80" i="29" s="1"/>
  <c r="W74" i="29"/>
  <c r="X74" i="29" s="1"/>
  <c r="W85" i="29"/>
  <c r="X85" i="29" s="1"/>
  <c r="W77" i="29"/>
  <c r="X77" i="29" s="1"/>
  <c r="W79" i="29"/>
  <c r="X79" i="29" s="1"/>
  <c r="W82" i="29"/>
  <c r="X82" i="29" s="1"/>
  <c r="G75" i="29"/>
  <c r="H75" i="29" s="1"/>
  <c r="W75" i="26"/>
  <c r="X75" i="26" s="1"/>
  <c r="O13" i="23"/>
  <c r="P15" i="23"/>
  <c r="AE75" i="27"/>
  <c r="AF75" i="27" s="1"/>
  <c r="O85" i="15"/>
  <c r="P85" i="15" s="1"/>
  <c r="O80" i="15"/>
  <c r="P80" i="15" s="1"/>
  <c r="O77" i="15"/>
  <c r="P77" i="15" s="1"/>
  <c r="O74" i="15"/>
  <c r="P74" i="15" s="1"/>
  <c r="O82" i="15"/>
  <c r="P82" i="15" s="1"/>
  <c r="O79" i="15"/>
  <c r="P79" i="15" s="1"/>
  <c r="P10" i="23"/>
  <c r="K75" i="27"/>
  <c r="L75" i="27" s="1"/>
  <c r="AI75" i="26"/>
  <c r="AJ75" i="26" s="1"/>
  <c r="O16" i="23"/>
  <c r="P9" i="23"/>
  <c r="G75" i="27"/>
  <c r="H75" i="27" s="1"/>
  <c r="S75" i="28"/>
  <c r="T75" i="28" s="1"/>
  <c r="X67" i="27"/>
  <c r="X70" i="27" s="1"/>
  <c r="W73" i="27" s="1"/>
  <c r="X73" i="27" s="1"/>
  <c r="W70" i="27"/>
  <c r="AN67" i="27"/>
  <c r="AN70" i="27" s="1"/>
  <c r="AM73" i="27" s="1"/>
  <c r="AN73" i="27" s="1"/>
  <c r="AM70" i="27"/>
  <c r="AJ70" i="27"/>
  <c r="AI73" i="27" s="1"/>
  <c r="AJ73" i="27" s="1"/>
  <c r="W22" i="28"/>
  <c r="W25" i="28" s="1"/>
  <c r="X25" i="28" s="1"/>
  <c r="X19" i="28"/>
  <c r="X22" i="28" s="1"/>
  <c r="G85" i="29"/>
  <c r="H85" i="29" s="1"/>
  <c r="G77" i="29"/>
  <c r="H77" i="29" s="1"/>
  <c r="G79" i="29"/>
  <c r="H79" i="29" s="1"/>
  <c r="G82" i="29"/>
  <c r="H82" i="29" s="1"/>
  <c r="G80" i="29"/>
  <c r="H80" i="29" s="1"/>
  <c r="G74" i="29"/>
  <c r="H74" i="29" s="1"/>
  <c r="O9" i="23"/>
  <c r="G75" i="26"/>
  <c r="H75" i="26" s="1"/>
  <c r="O70" i="27"/>
  <c r="C75" i="28"/>
  <c r="D75" i="28" s="1"/>
  <c r="K75" i="28"/>
  <c r="L75" i="28" s="1"/>
  <c r="L86" i="29"/>
  <c r="P70" i="27"/>
  <c r="O73" i="27" s="1"/>
  <c r="P73" i="27" s="1"/>
  <c r="AE75" i="28"/>
  <c r="AF75" i="28" s="1"/>
  <c r="W85" i="26"/>
  <c r="X85" i="26" s="1"/>
  <c r="W82" i="26"/>
  <c r="X82" i="26" s="1"/>
  <c r="W79" i="26"/>
  <c r="X79" i="26" s="1"/>
  <c r="W80" i="26"/>
  <c r="X80" i="26" s="1"/>
  <c r="W77" i="26"/>
  <c r="X77" i="26" s="1"/>
  <c r="W74" i="26"/>
  <c r="X74" i="26" s="1"/>
  <c r="H67" i="28"/>
  <c r="H70" i="28" s="1"/>
  <c r="G73" i="28" s="1"/>
  <c r="H73" i="28" s="1"/>
  <c r="G70" i="28"/>
  <c r="AU22" i="28"/>
  <c r="AU25" i="28" s="1"/>
  <c r="AV25" i="28" s="1"/>
  <c r="G85" i="26"/>
  <c r="H85" i="26" s="1"/>
  <c r="G77" i="26"/>
  <c r="H77" i="26" s="1"/>
  <c r="G82" i="26"/>
  <c r="H82" i="26" s="1"/>
  <c r="G79" i="26"/>
  <c r="H79" i="26" s="1"/>
  <c r="G80" i="26"/>
  <c r="H80" i="26" s="1"/>
  <c r="G74" i="26"/>
  <c r="H74" i="26" s="1"/>
  <c r="AN19" i="28"/>
  <c r="AN22" i="28" s="1"/>
  <c r="AM22" i="28"/>
  <c r="AM25" i="28" s="1"/>
  <c r="AN25" i="28" s="1"/>
  <c r="K79" i="26"/>
  <c r="L79" i="26" s="1"/>
  <c r="K82" i="26"/>
  <c r="L82" i="26" s="1"/>
  <c r="K80" i="26"/>
  <c r="L80" i="26" s="1"/>
  <c r="K77" i="26"/>
  <c r="L77" i="26" s="1"/>
  <c r="K85" i="26"/>
  <c r="L85" i="26" s="1"/>
  <c r="K74" i="26"/>
  <c r="L74" i="26" s="1"/>
  <c r="O10" i="23"/>
  <c r="K75" i="26"/>
  <c r="L75" i="26" s="1"/>
  <c r="AA22" i="28"/>
  <c r="AA25" i="28" s="1"/>
  <c r="AB25" i="28" s="1"/>
  <c r="K80" i="27"/>
  <c r="L80" i="27" s="1"/>
  <c r="K79" i="27"/>
  <c r="L79" i="27" s="1"/>
  <c r="K82" i="27"/>
  <c r="L82" i="27" s="1"/>
  <c r="K85" i="27"/>
  <c r="L85" i="27" s="1"/>
  <c r="K74" i="27"/>
  <c r="L74" i="27" s="1"/>
  <c r="K77" i="27"/>
  <c r="L77" i="27" s="1"/>
  <c r="T67" i="27"/>
  <c r="T70" i="27" s="1"/>
  <c r="S73" i="27" s="1"/>
  <c r="T73" i="27" s="1"/>
  <c r="S70" i="27"/>
  <c r="C22" i="28"/>
  <c r="C25" i="28" s="1"/>
  <c r="D25" i="28" s="1"/>
  <c r="D19" i="28"/>
  <c r="D22" i="28" s="1"/>
  <c r="Z8" i="23" s="1"/>
  <c r="O75" i="28"/>
  <c r="P75" i="28" s="1"/>
  <c r="AU70" i="28"/>
  <c r="AE74" i="27"/>
  <c r="AF74" i="27" s="1"/>
  <c r="AE82" i="27"/>
  <c r="AF82" i="27" s="1"/>
  <c r="AE77" i="27"/>
  <c r="AF77" i="27" s="1"/>
  <c r="AE85" i="27"/>
  <c r="AF85" i="27" s="1"/>
  <c r="AE79" i="27"/>
  <c r="AF79" i="27" s="1"/>
  <c r="AE80" i="27"/>
  <c r="AF80" i="27" s="1"/>
  <c r="AI70" i="28"/>
  <c r="D70" i="27"/>
  <c r="C73" i="27" s="1"/>
  <c r="D73" i="27" s="1"/>
  <c r="S70" i="28"/>
  <c r="AA85" i="26"/>
  <c r="AB85" i="26" s="1"/>
  <c r="AA79" i="26"/>
  <c r="AB79" i="26" s="1"/>
  <c r="AA77" i="26"/>
  <c r="AB77" i="26" s="1"/>
  <c r="AA82" i="26"/>
  <c r="AB82" i="26" s="1"/>
  <c r="AA80" i="26"/>
  <c r="AB80" i="26" s="1"/>
  <c r="AA74" i="26"/>
  <c r="AB74" i="26" s="1"/>
  <c r="O22" i="28"/>
  <c r="O25" i="28" s="1"/>
  <c r="P25" i="28" s="1"/>
  <c r="P19" i="28"/>
  <c r="P22" i="28" s="1"/>
  <c r="AU74" i="29"/>
  <c r="AV74" i="29" s="1"/>
  <c r="AU77" i="29"/>
  <c r="AV77" i="29" s="1"/>
  <c r="AU85" i="29"/>
  <c r="AV85" i="29" s="1"/>
  <c r="AU79" i="29"/>
  <c r="AV79" i="29" s="1"/>
  <c r="AU82" i="29"/>
  <c r="AV82" i="29" s="1"/>
  <c r="AU80" i="29"/>
  <c r="AV80" i="29" s="1"/>
  <c r="O14" i="23"/>
  <c r="AA75" i="26"/>
  <c r="AB75" i="26" s="1"/>
  <c r="D86" i="26"/>
  <c r="AE75" i="26"/>
  <c r="AF75" i="26" s="1"/>
  <c r="O15" i="23"/>
  <c r="AQ22" i="28"/>
  <c r="AQ25" i="28" s="1"/>
  <c r="AR25" i="28" s="1"/>
  <c r="AR19" i="28"/>
  <c r="AR22" i="28" s="1"/>
  <c r="W70" i="28"/>
  <c r="X67" i="28"/>
  <c r="X70" i="28" s="1"/>
  <c r="W73" i="28" s="1"/>
  <c r="X73" i="28" s="1"/>
  <c r="AI80" i="26"/>
  <c r="AJ80" i="26" s="1"/>
  <c r="AI85" i="26"/>
  <c r="AJ85" i="26" s="1"/>
  <c r="AI74" i="26"/>
  <c r="AJ74" i="26" s="1"/>
  <c r="AI77" i="26"/>
  <c r="AJ77" i="26" s="1"/>
  <c r="AI79" i="26"/>
  <c r="AJ79" i="26" s="1"/>
  <c r="AI82" i="26"/>
  <c r="AJ82" i="26" s="1"/>
  <c r="AI70" i="27"/>
  <c r="G82" i="27"/>
  <c r="H82" i="27" s="1"/>
  <c r="G79" i="27"/>
  <c r="H79" i="27" s="1"/>
  <c r="G85" i="27"/>
  <c r="H85" i="27" s="1"/>
  <c r="G77" i="27"/>
  <c r="H77" i="27" s="1"/>
  <c r="G80" i="27"/>
  <c r="H80" i="27" s="1"/>
  <c r="G74" i="27"/>
  <c r="H74" i="27" s="1"/>
  <c r="C70" i="27"/>
  <c r="S67" i="15"/>
  <c r="S70" i="15" s="1"/>
  <c r="K85" i="15"/>
  <c r="L85" i="15" s="1"/>
  <c r="K77" i="15"/>
  <c r="L77" i="15" s="1"/>
  <c r="K74" i="15"/>
  <c r="L74" i="15" s="1"/>
  <c r="K82" i="15"/>
  <c r="L82" i="15" s="1"/>
  <c r="K79" i="15"/>
  <c r="L79" i="15" s="1"/>
  <c r="K80" i="15"/>
  <c r="L80" i="15" s="1"/>
  <c r="K79" i="18"/>
  <c r="L79" i="18" s="1"/>
  <c r="K85" i="18"/>
  <c r="L85" i="18" s="1"/>
  <c r="K80" i="18"/>
  <c r="L80" i="18" s="1"/>
  <c r="K74" i="18"/>
  <c r="L74" i="18" s="1"/>
  <c r="K77" i="18"/>
  <c r="L77" i="18" s="1"/>
  <c r="K82" i="18"/>
  <c r="L82" i="18" s="1"/>
  <c r="O67" i="18"/>
  <c r="P66" i="18"/>
  <c r="W65" i="15"/>
  <c r="W66" i="15" s="1"/>
  <c r="W17" i="18"/>
  <c r="W65" i="18"/>
  <c r="S66" i="18"/>
  <c r="T66" i="18" s="1"/>
  <c r="T65" i="18"/>
  <c r="S18" i="18"/>
  <c r="T18" i="18" s="1"/>
  <c r="T17" i="18"/>
  <c r="K28" i="3"/>
  <c r="L28" i="3" s="1"/>
  <c r="W28" i="17"/>
  <c r="X28" i="17" s="1"/>
  <c r="AU22" i="17"/>
  <c r="AM37" i="17"/>
  <c r="AN37" i="17" s="1"/>
  <c r="AM32" i="17"/>
  <c r="AN32" i="17" s="1"/>
  <c r="AM31" i="17"/>
  <c r="AN31" i="17" s="1"/>
  <c r="AM27" i="17"/>
  <c r="AN27" i="17" s="1"/>
  <c r="K37" i="3"/>
  <c r="L37" i="3" s="1"/>
  <c r="K34" i="3"/>
  <c r="L34" i="3" s="1"/>
  <c r="K27" i="3"/>
  <c r="L27" i="3" s="1"/>
  <c r="AF86" i="29"/>
  <c r="K31" i="3"/>
  <c r="L31" i="3" s="1"/>
  <c r="AM34" i="17"/>
  <c r="AN34" i="17" s="1"/>
  <c r="S37" i="17"/>
  <c r="T37" i="17" s="1"/>
  <c r="AU86" i="26"/>
  <c r="AV74" i="26"/>
  <c r="S34" i="17"/>
  <c r="T34" i="17" s="1"/>
  <c r="S27" i="17"/>
  <c r="T27" i="17" s="1"/>
  <c r="S31" i="17"/>
  <c r="T31" i="17" s="1"/>
  <c r="S28" i="17"/>
  <c r="T28" i="17" s="1"/>
  <c r="K22" i="15"/>
  <c r="O70" i="3"/>
  <c r="K22" i="18"/>
  <c r="K25" i="18" s="1"/>
  <c r="L25" i="18" s="1"/>
  <c r="O22" i="3"/>
  <c r="O25" i="3" s="1"/>
  <c r="P25" i="3" s="1"/>
  <c r="S18" i="15"/>
  <c r="S19" i="15" s="1"/>
  <c r="S20" i="15" s="1"/>
  <c r="T20" i="15" s="1"/>
  <c r="S70" i="3"/>
  <c r="O21" i="15"/>
  <c r="P21" i="15" s="1"/>
  <c r="P20" i="15"/>
  <c r="W17" i="15"/>
  <c r="T20" i="3"/>
  <c r="AI22" i="17"/>
  <c r="AA22" i="17"/>
  <c r="U15" i="2"/>
  <c r="L88" i="2"/>
  <c r="AQ82" i="28" l="1"/>
  <c r="AR82" i="28" s="1"/>
  <c r="AQ80" i="28"/>
  <c r="AR80" i="28" s="1"/>
  <c r="AU80" i="27"/>
  <c r="AV80" i="27" s="1"/>
  <c r="AU74" i="27"/>
  <c r="AV74" i="27" s="1"/>
  <c r="AQ77" i="28"/>
  <c r="AR77" i="28" s="1"/>
  <c r="AQ79" i="28"/>
  <c r="AR79" i="28" s="1"/>
  <c r="AQ85" i="28"/>
  <c r="AR85" i="28" s="1"/>
  <c r="K85" i="28"/>
  <c r="L85" i="28" s="1"/>
  <c r="K82" i="28"/>
  <c r="L82" i="28" s="1"/>
  <c r="K77" i="28"/>
  <c r="L77" i="28" s="1"/>
  <c r="K79" i="28"/>
  <c r="L79" i="28" s="1"/>
  <c r="K74" i="28"/>
  <c r="L74" i="28" s="1"/>
  <c r="C74" i="28"/>
  <c r="D74" i="28" s="1"/>
  <c r="AJ86" i="29"/>
  <c r="AI89" i="29" s="1"/>
  <c r="AI90" i="29" s="1"/>
  <c r="P86" i="29"/>
  <c r="O89" i="29" s="1"/>
  <c r="O90" i="29" s="1"/>
  <c r="AU79" i="27"/>
  <c r="AV79" i="27" s="1"/>
  <c r="AU82" i="27"/>
  <c r="AV82" i="27" s="1"/>
  <c r="AU77" i="27"/>
  <c r="AV77" i="27" s="1"/>
  <c r="AU27" i="17"/>
  <c r="AV27" i="17" s="1"/>
  <c r="AU25" i="17"/>
  <c r="AV25" i="17" s="1"/>
  <c r="AA28" i="17"/>
  <c r="AB28" i="17" s="1"/>
  <c r="AA25" i="17"/>
  <c r="AB25" i="17" s="1"/>
  <c r="AI27" i="17"/>
  <c r="AJ27" i="17" s="1"/>
  <c r="AI25" i="17"/>
  <c r="AJ25" i="17" s="1"/>
  <c r="K31" i="15"/>
  <c r="L31" i="15" s="1"/>
  <c r="K25" i="15"/>
  <c r="L25" i="15" s="1"/>
  <c r="C77" i="28"/>
  <c r="D77" i="28" s="1"/>
  <c r="C80" i="28"/>
  <c r="D80" i="28" s="1"/>
  <c r="AN86" i="29"/>
  <c r="AM89" i="29" s="1"/>
  <c r="AM90" i="29" s="1"/>
  <c r="C82" i="28"/>
  <c r="D82" i="28" s="1"/>
  <c r="C85" i="28"/>
  <c r="D85" i="28" s="1"/>
  <c r="O80" i="28"/>
  <c r="P80" i="28" s="1"/>
  <c r="O74" i="28"/>
  <c r="P74" i="28" s="1"/>
  <c r="O77" i="28"/>
  <c r="P77" i="28" s="1"/>
  <c r="AE77" i="28"/>
  <c r="AF77" i="28" s="1"/>
  <c r="AE79" i="28"/>
  <c r="AF79" i="28" s="1"/>
  <c r="AR86" i="26"/>
  <c r="AQ89" i="26" s="1"/>
  <c r="AR89" i="26" s="1"/>
  <c r="T86" i="26"/>
  <c r="S89" i="26" s="1"/>
  <c r="S90" i="26" s="1"/>
  <c r="AF86" i="26"/>
  <c r="AE89" i="26" s="1"/>
  <c r="AF89" i="26" s="1"/>
  <c r="AB86" i="29"/>
  <c r="AA89" i="29" s="1"/>
  <c r="AE82" i="28"/>
  <c r="AF82" i="28" s="1"/>
  <c r="O85" i="28"/>
  <c r="P85" i="28" s="1"/>
  <c r="O79" i="28"/>
  <c r="P79" i="28" s="1"/>
  <c r="AJ19" i="23"/>
  <c r="P14" i="23"/>
  <c r="Z9" i="23"/>
  <c r="AJ9" i="23"/>
  <c r="AJ17" i="23"/>
  <c r="Z11" i="23"/>
  <c r="AJ16" i="23"/>
  <c r="Z14" i="23"/>
  <c r="AJ13" i="23"/>
  <c r="AE85" i="28"/>
  <c r="AF85" i="28" s="1"/>
  <c r="Z13" i="23"/>
  <c r="AM75" i="28"/>
  <c r="AN75" i="28" s="1"/>
  <c r="Z15" i="23"/>
  <c r="AE89" i="29"/>
  <c r="AF89" i="29" s="1"/>
  <c r="AE80" i="28"/>
  <c r="AF80" i="28" s="1"/>
  <c r="Z19" i="23"/>
  <c r="Z18" i="23"/>
  <c r="Z17" i="23"/>
  <c r="AI75" i="28"/>
  <c r="AJ75" i="28" s="1"/>
  <c r="T86" i="29"/>
  <c r="AU75" i="28"/>
  <c r="AV75" i="28" s="1"/>
  <c r="AA75" i="27"/>
  <c r="AB75" i="27" s="1"/>
  <c r="AA82" i="27"/>
  <c r="AB82" i="27" s="1"/>
  <c r="AA77" i="27"/>
  <c r="AB77" i="27" s="1"/>
  <c r="P86" i="26"/>
  <c r="AR86" i="29"/>
  <c r="S67" i="18"/>
  <c r="T67" i="18" s="1"/>
  <c r="AA79" i="27"/>
  <c r="AB79" i="27" s="1"/>
  <c r="AA74" i="27"/>
  <c r="AB74" i="27" s="1"/>
  <c r="AA80" i="27"/>
  <c r="AB80" i="27" s="1"/>
  <c r="D86" i="29"/>
  <c r="AU28" i="17"/>
  <c r="AV28" i="17" s="1"/>
  <c r="AU31" i="17"/>
  <c r="AV31" i="17" s="1"/>
  <c r="AQ85" i="27"/>
  <c r="AR85" i="27" s="1"/>
  <c r="AQ74" i="27"/>
  <c r="AR74" i="27" s="1"/>
  <c r="AQ80" i="27"/>
  <c r="AR80" i="27" s="1"/>
  <c r="AQ79" i="27"/>
  <c r="AR79" i="27" s="1"/>
  <c r="AQ77" i="27"/>
  <c r="AR77" i="27" s="1"/>
  <c r="AQ82" i="27"/>
  <c r="AR82" i="27" s="1"/>
  <c r="AQ75" i="27"/>
  <c r="AR75" i="27" s="1"/>
  <c r="P18" i="23"/>
  <c r="K89" i="29"/>
  <c r="AA82" i="28"/>
  <c r="AB82" i="28" s="1"/>
  <c r="AA74" i="28"/>
  <c r="AB74" i="28" s="1"/>
  <c r="AA77" i="28"/>
  <c r="AB77" i="28" s="1"/>
  <c r="AA85" i="28"/>
  <c r="AB85" i="28" s="1"/>
  <c r="AA79" i="28"/>
  <c r="AB79" i="28" s="1"/>
  <c r="AA80" i="28"/>
  <c r="AB80" i="28" s="1"/>
  <c r="AU37" i="17"/>
  <c r="AV37" i="17" s="1"/>
  <c r="X86" i="29"/>
  <c r="AU34" i="17"/>
  <c r="AV34" i="17" s="1"/>
  <c r="AU32" i="17"/>
  <c r="AV32" i="17" s="1"/>
  <c r="S19" i="18"/>
  <c r="T19" i="18" s="1"/>
  <c r="AM74" i="28"/>
  <c r="AN74" i="28" s="1"/>
  <c r="AM77" i="28"/>
  <c r="AN77" i="28" s="1"/>
  <c r="AM82" i="28"/>
  <c r="AN82" i="28" s="1"/>
  <c r="AM79" i="28"/>
  <c r="AN79" i="28" s="1"/>
  <c r="AM80" i="28"/>
  <c r="AN80" i="28" s="1"/>
  <c r="AM85" i="28"/>
  <c r="AN85" i="28" s="1"/>
  <c r="C89" i="26"/>
  <c r="S80" i="15"/>
  <c r="T80" i="15" s="1"/>
  <c r="S79" i="15"/>
  <c r="T79" i="15" s="1"/>
  <c r="S85" i="15"/>
  <c r="T85" i="15" s="1"/>
  <c r="S82" i="15"/>
  <c r="T82" i="15" s="1"/>
  <c r="S77" i="15"/>
  <c r="T77" i="15" s="1"/>
  <c r="S74" i="15"/>
  <c r="T74" i="15" s="1"/>
  <c r="L86" i="27"/>
  <c r="W75" i="28"/>
  <c r="X75" i="28" s="1"/>
  <c r="W80" i="28"/>
  <c r="X80" i="28" s="1"/>
  <c r="W82" i="28"/>
  <c r="X82" i="28" s="1"/>
  <c r="W79" i="28"/>
  <c r="X79" i="28" s="1"/>
  <c r="W74" i="28"/>
  <c r="X74" i="28" s="1"/>
  <c r="W77" i="28"/>
  <c r="X77" i="28" s="1"/>
  <c r="W85" i="28"/>
  <c r="X85" i="28" s="1"/>
  <c r="AU82" i="28"/>
  <c r="AV82" i="28" s="1"/>
  <c r="AU79" i="28"/>
  <c r="AV79" i="28" s="1"/>
  <c r="AU85" i="28"/>
  <c r="AV85" i="28" s="1"/>
  <c r="AU77" i="28"/>
  <c r="AV77" i="28" s="1"/>
  <c r="AU74" i="28"/>
  <c r="AV74" i="28" s="1"/>
  <c r="AU80" i="28"/>
  <c r="AV80" i="28" s="1"/>
  <c r="C77" i="27"/>
  <c r="D77" i="27" s="1"/>
  <c r="C74" i="27"/>
  <c r="D74" i="27" s="1"/>
  <c r="C80" i="27"/>
  <c r="D80" i="27" s="1"/>
  <c r="C85" i="27"/>
  <c r="D85" i="27" s="1"/>
  <c r="C82" i="27"/>
  <c r="D82" i="27" s="1"/>
  <c r="C79" i="27"/>
  <c r="D79" i="27" s="1"/>
  <c r="H86" i="26"/>
  <c r="H86" i="27"/>
  <c r="AB86" i="26"/>
  <c r="O79" i="27"/>
  <c r="P79" i="27" s="1"/>
  <c r="O74" i="27"/>
  <c r="P74" i="27" s="1"/>
  <c r="O82" i="27"/>
  <c r="P82" i="27" s="1"/>
  <c r="O77" i="27"/>
  <c r="P77" i="27" s="1"/>
  <c r="O80" i="27"/>
  <c r="P80" i="27" s="1"/>
  <c r="O85" i="27"/>
  <c r="P85" i="27" s="1"/>
  <c r="P16" i="23"/>
  <c r="AI75" i="27"/>
  <c r="AJ75" i="27" s="1"/>
  <c r="AM82" i="27"/>
  <c r="AN82" i="27" s="1"/>
  <c r="AM77" i="27"/>
  <c r="AN77" i="27" s="1"/>
  <c r="AM85" i="27"/>
  <c r="AN85" i="27" s="1"/>
  <c r="AM80" i="27"/>
  <c r="AN80" i="27" s="1"/>
  <c r="AM79" i="27"/>
  <c r="AN79" i="27" s="1"/>
  <c r="AM74" i="27"/>
  <c r="AN74" i="27" s="1"/>
  <c r="H86" i="29"/>
  <c r="P17" i="23"/>
  <c r="AM75" i="27"/>
  <c r="AN75" i="27" s="1"/>
  <c r="W79" i="27"/>
  <c r="X79" i="27" s="1"/>
  <c r="W82" i="27"/>
  <c r="X82" i="27" s="1"/>
  <c r="W77" i="27"/>
  <c r="X77" i="27" s="1"/>
  <c r="W85" i="27"/>
  <c r="X85" i="27" s="1"/>
  <c r="W80" i="27"/>
  <c r="X80" i="27" s="1"/>
  <c r="W74" i="27"/>
  <c r="X74" i="27" s="1"/>
  <c r="L86" i="26"/>
  <c r="P13" i="23"/>
  <c r="W75" i="27"/>
  <c r="X75" i="27" s="1"/>
  <c r="AI85" i="27"/>
  <c r="AJ85" i="27" s="1"/>
  <c r="AI80" i="27"/>
  <c r="AJ80" i="27" s="1"/>
  <c r="AI79" i="27"/>
  <c r="AJ79" i="27" s="1"/>
  <c r="AI82" i="27"/>
  <c r="AJ82" i="27" s="1"/>
  <c r="AI74" i="27"/>
  <c r="AJ74" i="27" s="1"/>
  <c r="AI77" i="27"/>
  <c r="AJ77" i="27" s="1"/>
  <c r="S77" i="28"/>
  <c r="T77" i="28" s="1"/>
  <c r="S82" i="28"/>
  <c r="T82" i="28" s="1"/>
  <c r="S80" i="28"/>
  <c r="T80" i="28" s="1"/>
  <c r="S74" i="28"/>
  <c r="T74" i="28" s="1"/>
  <c r="S85" i="28"/>
  <c r="T85" i="28" s="1"/>
  <c r="S79" i="28"/>
  <c r="T79" i="28" s="1"/>
  <c r="G74" i="28"/>
  <c r="H74" i="28" s="1"/>
  <c r="G77" i="28"/>
  <c r="H77" i="28" s="1"/>
  <c r="G82" i="28"/>
  <c r="H82" i="28" s="1"/>
  <c r="G85" i="28"/>
  <c r="H85" i="28" s="1"/>
  <c r="G79" i="28"/>
  <c r="H79" i="28" s="1"/>
  <c r="G80" i="28"/>
  <c r="H80" i="28" s="1"/>
  <c r="G75" i="28"/>
  <c r="H75" i="28" s="1"/>
  <c r="P11" i="23"/>
  <c r="O75" i="27"/>
  <c r="P75" i="27" s="1"/>
  <c r="X86" i="26"/>
  <c r="P8" i="23"/>
  <c r="C75" i="27"/>
  <c r="D75" i="27" s="1"/>
  <c r="AJ86" i="26"/>
  <c r="AI79" i="28"/>
  <c r="AJ79" i="28" s="1"/>
  <c r="AI77" i="28"/>
  <c r="AJ77" i="28" s="1"/>
  <c r="AI74" i="28"/>
  <c r="AJ74" i="28" s="1"/>
  <c r="AI85" i="28"/>
  <c r="AJ85" i="28" s="1"/>
  <c r="AI80" i="28"/>
  <c r="AJ80" i="28" s="1"/>
  <c r="AI82" i="28"/>
  <c r="AJ82" i="28" s="1"/>
  <c r="S80" i="27"/>
  <c r="T80" i="27" s="1"/>
  <c r="S85" i="27"/>
  <c r="T85" i="27" s="1"/>
  <c r="S74" i="27"/>
  <c r="T74" i="27" s="1"/>
  <c r="S79" i="27"/>
  <c r="T79" i="27" s="1"/>
  <c r="S82" i="27"/>
  <c r="T82" i="27" s="1"/>
  <c r="S77" i="27"/>
  <c r="T77" i="27" s="1"/>
  <c r="P12" i="23"/>
  <c r="S75" i="27"/>
  <c r="T75" i="27" s="1"/>
  <c r="AV86" i="29"/>
  <c r="AF86" i="27"/>
  <c r="P67" i="18"/>
  <c r="O70" i="18"/>
  <c r="W66" i="18"/>
  <c r="X66" i="18" s="1"/>
  <c r="X65" i="18"/>
  <c r="W18" i="18"/>
  <c r="X18" i="18" s="1"/>
  <c r="X17" i="18"/>
  <c r="AA65" i="15"/>
  <c r="AA66" i="15" s="1"/>
  <c r="AA17" i="18"/>
  <c r="AA65" i="18"/>
  <c r="W67" i="15"/>
  <c r="W70" i="15" s="1"/>
  <c r="AV86" i="26"/>
  <c r="AI37" i="17"/>
  <c r="AJ37" i="17" s="1"/>
  <c r="K32" i="15"/>
  <c r="L32" i="15" s="1"/>
  <c r="K27" i="15"/>
  <c r="L27" i="15" s="1"/>
  <c r="K28" i="15"/>
  <c r="L28" i="15" s="1"/>
  <c r="K37" i="15"/>
  <c r="L37" i="15" s="1"/>
  <c r="K34" i="15"/>
  <c r="L34" i="15" s="1"/>
  <c r="AI32" i="17"/>
  <c r="AJ32" i="17" s="1"/>
  <c r="AI28" i="17"/>
  <c r="AJ28" i="17" s="1"/>
  <c r="AI34" i="17"/>
  <c r="AJ34" i="17" s="1"/>
  <c r="AI31" i="17"/>
  <c r="AJ31" i="17" s="1"/>
  <c r="S21" i="15"/>
  <c r="T21" i="15" s="1"/>
  <c r="AA31" i="17"/>
  <c r="AB31" i="17" s="1"/>
  <c r="AA37" i="17"/>
  <c r="AB37" i="17" s="1"/>
  <c r="S80" i="3"/>
  <c r="T80" i="3" s="1"/>
  <c r="S74" i="3"/>
  <c r="T74" i="3" s="1"/>
  <c r="S79" i="3"/>
  <c r="T79" i="3" s="1"/>
  <c r="S82" i="3"/>
  <c r="T82" i="3" s="1"/>
  <c r="S85" i="3"/>
  <c r="T85" i="3" s="1"/>
  <c r="S77" i="3"/>
  <c r="T77" i="3" s="1"/>
  <c r="W70" i="3"/>
  <c r="X20" i="3"/>
  <c r="O22" i="18"/>
  <c r="O25" i="18" s="1"/>
  <c r="P25" i="18" s="1"/>
  <c r="W18" i="15"/>
  <c r="W19" i="15" s="1"/>
  <c r="W20" i="15" s="1"/>
  <c r="O27" i="3"/>
  <c r="P27" i="3" s="1"/>
  <c r="O37" i="3"/>
  <c r="P37" i="3" s="1"/>
  <c r="O32" i="3"/>
  <c r="P32" i="3" s="1"/>
  <c r="O31" i="3"/>
  <c r="P31" i="3" s="1"/>
  <c r="O34" i="3"/>
  <c r="P34" i="3" s="1"/>
  <c r="O28" i="3"/>
  <c r="P28" i="3" s="1"/>
  <c r="AA17" i="15"/>
  <c r="K27" i="18"/>
  <c r="L27" i="18" s="1"/>
  <c r="K37" i="18"/>
  <c r="L37" i="18" s="1"/>
  <c r="K32" i="18"/>
  <c r="L32" i="18" s="1"/>
  <c r="K34" i="18"/>
  <c r="L34" i="18" s="1"/>
  <c r="K31" i="18"/>
  <c r="L31" i="18" s="1"/>
  <c r="K28" i="18"/>
  <c r="L28" i="18" s="1"/>
  <c r="O85" i="3"/>
  <c r="P85" i="3" s="1"/>
  <c r="O80" i="3"/>
  <c r="P80" i="3" s="1"/>
  <c r="O74" i="3"/>
  <c r="P74" i="3" s="1"/>
  <c r="O82" i="3"/>
  <c r="P82" i="3" s="1"/>
  <c r="O79" i="3"/>
  <c r="P79" i="3" s="1"/>
  <c r="O77" i="3"/>
  <c r="P77" i="3" s="1"/>
  <c r="S22" i="3"/>
  <c r="S25" i="3" s="1"/>
  <c r="T25" i="3" s="1"/>
  <c r="O22" i="15"/>
  <c r="O25" i="15" s="1"/>
  <c r="P25" i="15" s="1"/>
  <c r="AA32" i="17"/>
  <c r="AB32" i="17" s="1"/>
  <c r="AA34" i="17"/>
  <c r="AB34" i="17" s="1"/>
  <c r="AA27" i="17"/>
  <c r="AB27" i="17" s="1"/>
  <c r="V15" i="2"/>
  <c r="M88" i="2"/>
  <c r="B68" i="17"/>
  <c r="D68" i="17" s="1"/>
  <c r="B20" i="17"/>
  <c r="D20" i="17" s="1"/>
  <c r="B20" i="3"/>
  <c r="D20" i="3" s="1"/>
  <c r="B68" i="3"/>
  <c r="D68" i="3" s="1"/>
  <c r="B65" i="17"/>
  <c r="D65" i="17" s="1"/>
  <c r="B17" i="17"/>
  <c r="D17" i="17" s="1"/>
  <c r="D17" i="3"/>
  <c r="B65" i="3"/>
  <c r="D65" i="3" s="1"/>
  <c r="B66" i="17"/>
  <c r="D66" i="17" s="1"/>
  <c r="B18" i="3"/>
  <c r="D18" i="3" s="1"/>
  <c r="B18" i="17"/>
  <c r="D18" i="17" s="1"/>
  <c r="B66" i="3"/>
  <c r="D66" i="3" s="1"/>
  <c r="B19" i="17"/>
  <c r="D19" i="17" s="1"/>
  <c r="B67" i="17"/>
  <c r="D67" i="17" s="1"/>
  <c r="B19" i="3"/>
  <c r="D19" i="3" s="1"/>
  <c r="B67" i="3"/>
  <c r="D67" i="3" s="1"/>
  <c r="AR86" i="28" l="1"/>
  <c r="L86" i="28"/>
  <c r="K89" i="28" s="1"/>
  <c r="AV86" i="27"/>
  <c r="AU89" i="27" s="1"/>
  <c r="P89" i="29"/>
  <c r="P97" i="29" s="1"/>
  <c r="O91" i="29"/>
  <c r="O92" i="29" s="1"/>
  <c r="P90" i="29"/>
  <c r="D86" i="28"/>
  <c r="C89" i="28" s="1"/>
  <c r="C90" i="28" s="1"/>
  <c r="AE90" i="29"/>
  <c r="AF90" i="29" s="1"/>
  <c r="AJ89" i="29"/>
  <c r="AJ97" i="29" s="1"/>
  <c r="Z19" i="4" s="1"/>
  <c r="AE90" i="26"/>
  <c r="AF90" i="26" s="1"/>
  <c r="AB86" i="27"/>
  <c r="AA89" i="27" s="1"/>
  <c r="AF86" i="28"/>
  <c r="AE89" i="28" s="1"/>
  <c r="AE90" i="28" s="1"/>
  <c r="AN89" i="29"/>
  <c r="AN97" i="29" s="1"/>
  <c r="Z20" i="4" s="1"/>
  <c r="AQ90" i="26"/>
  <c r="AR90" i="26" s="1"/>
  <c r="AA90" i="29"/>
  <c r="AA91" i="29" s="1"/>
  <c r="AB89" i="29"/>
  <c r="AB97" i="29" s="1"/>
  <c r="Z17" i="4" s="1"/>
  <c r="T89" i="26"/>
  <c r="T97" i="26" s="1"/>
  <c r="L15" i="4" s="1"/>
  <c r="P86" i="28"/>
  <c r="O89" i="28" s="1"/>
  <c r="O90" i="28" s="1"/>
  <c r="S70" i="18"/>
  <c r="S77" i="18" s="1"/>
  <c r="T77" i="18" s="1"/>
  <c r="G89" i="29"/>
  <c r="H89" i="29" s="1"/>
  <c r="H97" i="29" s="1"/>
  <c r="AU89" i="29"/>
  <c r="AU90" i="29" s="1"/>
  <c r="G89" i="27"/>
  <c r="G90" i="27" s="1"/>
  <c r="AF97" i="29"/>
  <c r="AN15" i="23" s="1"/>
  <c r="K89" i="27"/>
  <c r="K90" i="27" s="1"/>
  <c r="AQ89" i="28"/>
  <c r="S89" i="29"/>
  <c r="AA89" i="26"/>
  <c r="AA90" i="26" s="1"/>
  <c r="AR97" i="26"/>
  <c r="L21" i="4" s="1"/>
  <c r="W89" i="26"/>
  <c r="W90" i="26" s="1"/>
  <c r="G89" i="26"/>
  <c r="G90" i="26" s="1"/>
  <c r="AF97" i="26"/>
  <c r="T15" i="23" s="1"/>
  <c r="AU89" i="26"/>
  <c r="AV89" i="26" s="1"/>
  <c r="K89" i="26"/>
  <c r="L89" i="26" s="1"/>
  <c r="O89" i="26"/>
  <c r="AB86" i="28"/>
  <c r="C89" i="29"/>
  <c r="AN86" i="28"/>
  <c r="AQ89" i="29"/>
  <c r="AE89" i="27"/>
  <c r="AI91" i="29"/>
  <c r="AJ90" i="29"/>
  <c r="K90" i="29"/>
  <c r="L89" i="29"/>
  <c r="W89" i="29"/>
  <c r="AM91" i="29"/>
  <c r="AN90" i="29"/>
  <c r="AR86" i="27"/>
  <c r="S91" i="26"/>
  <c r="T90" i="26"/>
  <c r="AI89" i="26"/>
  <c r="C90" i="26"/>
  <c r="D89" i="26"/>
  <c r="X86" i="28"/>
  <c r="AJ86" i="27"/>
  <c r="D86" i="27"/>
  <c r="W67" i="18"/>
  <c r="X67" i="18" s="1"/>
  <c r="AJ86" i="28"/>
  <c r="AV86" i="28"/>
  <c r="H86" i="28"/>
  <c r="P86" i="27"/>
  <c r="T86" i="27"/>
  <c r="T86" i="28"/>
  <c r="X86" i="27"/>
  <c r="AN86" i="27"/>
  <c r="W79" i="15"/>
  <c r="X79" i="15" s="1"/>
  <c r="W85" i="15"/>
  <c r="X85" i="15" s="1"/>
  <c r="W80" i="15"/>
  <c r="X80" i="15" s="1"/>
  <c r="W82" i="15"/>
  <c r="X82" i="15" s="1"/>
  <c r="W74" i="15"/>
  <c r="X74" i="15" s="1"/>
  <c r="W77" i="15"/>
  <c r="X77" i="15" s="1"/>
  <c r="AE65" i="15"/>
  <c r="AE66" i="15" s="1"/>
  <c r="AE65" i="18"/>
  <c r="AE17" i="18"/>
  <c r="W19" i="18"/>
  <c r="X19" i="18" s="1"/>
  <c r="AA66" i="18"/>
  <c r="AB66" i="18" s="1"/>
  <c r="AB65" i="18"/>
  <c r="AA18" i="18"/>
  <c r="AB17" i="18"/>
  <c r="O82" i="18"/>
  <c r="P82" i="18" s="1"/>
  <c r="O80" i="18"/>
  <c r="P80" i="18" s="1"/>
  <c r="O85" i="18"/>
  <c r="P85" i="18" s="1"/>
  <c r="O79" i="18"/>
  <c r="P79" i="18" s="1"/>
  <c r="O77" i="18"/>
  <c r="P77" i="18" s="1"/>
  <c r="O74" i="18"/>
  <c r="P74" i="18" s="1"/>
  <c r="AA67" i="15"/>
  <c r="AA70" i="15" s="1"/>
  <c r="S22" i="15"/>
  <c r="W22" i="3"/>
  <c r="W21" i="15"/>
  <c r="X21" i="15" s="1"/>
  <c r="X20" i="15"/>
  <c r="W80" i="3"/>
  <c r="X80" i="3" s="1"/>
  <c r="W77" i="3"/>
  <c r="X77" i="3" s="1"/>
  <c r="W79" i="3"/>
  <c r="X79" i="3" s="1"/>
  <c r="W74" i="3"/>
  <c r="X74" i="3" s="1"/>
  <c r="W82" i="3"/>
  <c r="X82" i="3" s="1"/>
  <c r="W85" i="3"/>
  <c r="X85" i="3" s="1"/>
  <c r="AA18" i="15"/>
  <c r="AA19" i="15" s="1"/>
  <c r="AA20" i="15" s="1"/>
  <c r="S22" i="18"/>
  <c r="S25" i="18" s="1"/>
  <c r="T25" i="18" s="1"/>
  <c r="AB20" i="3"/>
  <c r="O32" i="15"/>
  <c r="P32" i="15" s="1"/>
  <c r="O34" i="15"/>
  <c r="P34" i="15" s="1"/>
  <c r="O28" i="15"/>
  <c r="P28" i="15" s="1"/>
  <c r="O31" i="15"/>
  <c r="P31" i="15" s="1"/>
  <c r="O37" i="15"/>
  <c r="P37" i="15" s="1"/>
  <c r="O27" i="15"/>
  <c r="P27" i="15" s="1"/>
  <c r="AE17" i="15"/>
  <c r="S28" i="3"/>
  <c r="T28" i="3" s="1"/>
  <c r="S37" i="3"/>
  <c r="T37" i="3" s="1"/>
  <c r="S32" i="3"/>
  <c r="T32" i="3" s="1"/>
  <c r="S34" i="3"/>
  <c r="T34" i="3" s="1"/>
  <c r="S31" i="3"/>
  <c r="T31" i="3" s="1"/>
  <c r="S27" i="3"/>
  <c r="T27" i="3" s="1"/>
  <c r="AA70" i="3"/>
  <c r="O31" i="18"/>
  <c r="P31" i="18" s="1"/>
  <c r="O27" i="18"/>
  <c r="P27" i="18" s="1"/>
  <c r="O28" i="18"/>
  <c r="P28" i="18" s="1"/>
  <c r="O34" i="18"/>
  <c r="P34" i="18" s="1"/>
  <c r="O37" i="18"/>
  <c r="P37" i="18" s="1"/>
  <c r="O32" i="18"/>
  <c r="P32" i="18" s="1"/>
  <c r="W15" i="2"/>
  <c r="N88" i="2"/>
  <c r="F19" i="17"/>
  <c r="H19" i="17" s="1"/>
  <c r="F67" i="17"/>
  <c r="H67" i="17" s="1"/>
  <c r="F19" i="3"/>
  <c r="H19" i="3" s="1"/>
  <c r="F67" i="3"/>
  <c r="H67" i="3" s="1"/>
  <c r="F18" i="17"/>
  <c r="H18" i="17" s="1"/>
  <c r="F66" i="17"/>
  <c r="H66" i="17" s="1"/>
  <c r="F18" i="3"/>
  <c r="H18" i="3" s="1"/>
  <c r="F66" i="3"/>
  <c r="H66" i="3" s="1"/>
  <c r="F65" i="17"/>
  <c r="H65" i="17" s="1"/>
  <c r="F17" i="17"/>
  <c r="H17" i="17" s="1"/>
  <c r="F17" i="3"/>
  <c r="H17" i="3" s="1"/>
  <c r="F65" i="3"/>
  <c r="H65" i="3" s="1"/>
  <c r="D89" i="28" l="1"/>
  <c r="AE91" i="29"/>
  <c r="AE92" i="29" s="1"/>
  <c r="AN11" i="23"/>
  <c r="Z14" i="4"/>
  <c r="AQ91" i="26"/>
  <c r="AQ92" i="26" s="1"/>
  <c r="P91" i="29"/>
  <c r="AU90" i="26"/>
  <c r="AU91" i="26" s="1"/>
  <c r="G90" i="29"/>
  <c r="H90" i="29" s="1"/>
  <c r="AE91" i="26"/>
  <c r="AF91" i="26" s="1"/>
  <c r="W34" i="3"/>
  <c r="X34" i="3" s="1"/>
  <c r="W25" i="3"/>
  <c r="X25" i="3" s="1"/>
  <c r="S27" i="15"/>
  <c r="T27" i="15" s="1"/>
  <c r="S25" i="15"/>
  <c r="T25" i="15" s="1"/>
  <c r="K90" i="26"/>
  <c r="L90" i="26" s="1"/>
  <c r="Z18" i="4"/>
  <c r="H89" i="27"/>
  <c r="H97" i="27" s="1"/>
  <c r="U9" i="23" s="1"/>
  <c r="AN14" i="23"/>
  <c r="AB90" i="29"/>
  <c r="AV89" i="29"/>
  <c r="AV97" i="29" s="1"/>
  <c r="Z22" i="4" s="1"/>
  <c r="L89" i="27"/>
  <c r="L97" i="27" s="1"/>
  <c r="M13" i="4" s="1"/>
  <c r="AN16" i="23"/>
  <c r="L18" i="4"/>
  <c r="S74" i="18"/>
  <c r="T74" i="18" s="1"/>
  <c r="S82" i="18"/>
  <c r="T82" i="18" s="1"/>
  <c r="T12" i="23"/>
  <c r="S80" i="18"/>
  <c r="T80" i="18" s="1"/>
  <c r="AF89" i="28"/>
  <c r="AF97" i="28" s="1"/>
  <c r="AO15" i="23" s="1"/>
  <c r="AB89" i="26"/>
  <c r="AB97" i="26" s="1"/>
  <c r="T14" i="23" s="1"/>
  <c r="S85" i="18"/>
  <c r="T85" i="18" s="1"/>
  <c r="S79" i="18"/>
  <c r="T79" i="18" s="1"/>
  <c r="S89" i="28"/>
  <c r="S90" i="28" s="1"/>
  <c r="P89" i="28"/>
  <c r="AU90" i="27"/>
  <c r="AV89" i="27"/>
  <c r="W89" i="27"/>
  <c r="W90" i="27" s="1"/>
  <c r="AA89" i="28"/>
  <c r="AA90" i="28" s="1"/>
  <c r="AA91" i="28" s="1"/>
  <c r="T18" i="23"/>
  <c r="S90" i="29"/>
  <c r="T89" i="29"/>
  <c r="S89" i="27"/>
  <c r="T89" i="27" s="1"/>
  <c r="T97" i="27" s="1"/>
  <c r="AI89" i="27"/>
  <c r="AI90" i="27" s="1"/>
  <c r="AR89" i="28"/>
  <c r="AQ90" i="28"/>
  <c r="L97" i="29"/>
  <c r="AN10" i="23" s="1"/>
  <c r="AU89" i="28"/>
  <c r="AU90" i="28" s="1"/>
  <c r="AM89" i="28"/>
  <c r="AN17" i="23"/>
  <c r="AV97" i="26"/>
  <c r="T19" i="23" s="1"/>
  <c r="H89" i="26"/>
  <c r="L97" i="26"/>
  <c r="L13" i="4" s="1"/>
  <c r="X89" i="26"/>
  <c r="AN9" i="23"/>
  <c r="Z12" i="4"/>
  <c r="O90" i="26"/>
  <c r="P89" i="26"/>
  <c r="AA67" i="18"/>
  <c r="AB67" i="18" s="1"/>
  <c r="AQ90" i="29"/>
  <c r="AR89" i="29"/>
  <c r="C90" i="29"/>
  <c r="D89" i="29"/>
  <c r="K91" i="29"/>
  <c r="L90" i="29"/>
  <c r="O93" i="29"/>
  <c r="P92" i="29"/>
  <c r="AM89" i="27"/>
  <c r="AM92" i="29"/>
  <c r="AN91" i="29"/>
  <c r="AA92" i="29"/>
  <c r="AB91" i="29"/>
  <c r="W89" i="28"/>
  <c r="O89" i="27"/>
  <c r="G91" i="27"/>
  <c r="H90" i="27"/>
  <c r="AU91" i="29"/>
  <c r="AV90" i="29"/>
  <c r="AE90" i="27"/>
  <c r="AF89" i="27"/>
  <c r="G89" i="28"/>
  <c r="W90" i="29"/>
  <c r="X89" i="29"/>
  <c r="AA90" i="27"/>
  <c r="AB89" i="27"/>
  <c r="C91" i="28"/>
  <c r="D90" i="28"/>
  <c r="O91" i="28"/>
  <c r="P90" i="28"/>
  <c r="AI89" i="28"/>
  <c r="K90" i="28"/>
  <c r="L89" i="28"/>
  <c r="AQ89" i="27"/>
  <c r="AI92" i="29"/>
  <c r="AJ91" i="29"/>
  <c r="C89" i="27"/>
  <c r="AE91" i="28"/>
  <c r="AF90" i="28"/>
  <c r="K91" i="27"/>
  <c r="L90" i="27"/>
  <c r="AA91" i="26"/>
  <c r="AB90" i="26"/>
  <c r="AI90" i="26"/>
  <c r="AJ89" i="26"/>
  <c r="W91" i="26"/>
  <c r="X90" i="26"/>
  <c r="S92" i="26"/>
  <c r="T91" i="26"/>
  <c r="G91" i="26"/>
  <c r="H90" i="26"/>
  <c r="C91" i="26"/>
  <c r="D90" i="26"/>
  <c r="AA79" i="15"/>
  <c r="AB79" i="15" s="1"/>
  <c r="AA80" i="15"/>
  <c r="AB80" i="15" s="1"/>
  <c r="AA85" i="15"/>
  <c r="AB85" i="15" s="1"/>
  <c r="AA82" i="15"/>
  <c r="AB82" i="15" s="1"/>
  <c r="W70" i="18"/>
  <c r="AI65" i="15"/>
  <c r="AI66" i="15" s="1"/>
  <c r="AI65" i="18"/>
  <c r="AI17" i="18"/>
  <c r="AE18" i="18"/>
  <c r="AF17" i="18"/>
  <c r="AA19" i="18"/>
  <c r="AB19" i="18" s="1"/>
  <c r="AB18" i="18"/>
  <c r="AE66" i="18"/>
  <c r="AF66" i="18" s="1"/>
  <c r="AF65" i="18"/>
  <c r="AE67" i="15"/>
  <c r="AE70" i="15" s="1"/>
  <c r="AE82" i="15" s="1"/>
  <c r="AF82" i="15" s="1"/>
  <c r="AA77" i="15"/>
  <c r="AB77" i="15" s="1"/>
  <c r="AA74" i="15"/>
  <c r="AB74" i="15" s="1"/>
  <c r="S34" i="15"/>
  <c r="T34" i="15" s="1"/>
  <c r="S28" i="15"/>
  <c r="T28" i="15" s="1"/>
  <c r="W37" i="3"/>
  <c r="X37" i="3" s="1"/>
  <c r="W31" i="3"/>
  <c r="X31" i="3" s="1"/>
  <c r="W27" i="3"/>
  <c r="X27" i="3" s="1"/>
  <c r="W32" i="3"/>
  <c r="X32" i="3" s="1"/>
  <c r="S32" i="15"/>
  <c r="T32" i="15" s="1"/>
  <c r="S31" i="15"/>
  <c r="T31" i="15" s="1"/>
  <c r="S37" i="15"/>
  <c r="T37" i="15" s="1"/>
  <c r="W28" i="3"/>
  <c r="X28" i="3" s="1"/>
  <c r="W22" i="15"/>
  <c r="W22" i="18"/>
  <c r="AA74" i="3"/>
  <c r="AB74" i="3" s="1"/>
  <c r="AA82" i="3"/>
  <c r="AB82" i="3" s="1"/>
  <c r="AA79" i="3"/>
  <c r="AB79" i="3" s="1"/>
  <c r="AA80" i="3"/>
  <c r="AB80" i="3" s="1"/>
  <c r="AA85" i="3"/>
  <c r="AB85" i="3" s="1"/>
  <c r="AA77" i="3"/>
  <c r="AB77" i="3" s="1"/>
  <c r="S34" i="18"/>
  <c r="T34" i="18" s="1"/>
  <c r="S31" i="18"/>
  <c r="T31" i="18" s="1"/>
  <c r="S37" i="18"/>
  <c r="T37" i="18" s="1"/>
  <c r="S32" i="18"/>
  <c r="T32" i="18" s="1"/>
  <c r="S27" i="18"/>
  <c r="T27" i="18" s="1"/>
  <c r="S28" i="18"/>
  <c r="T28" i="18" s="1"/>
  <c r="AA21" i="15"/>
  <c r="AB21" i="15" s="1"/>
  <c r="AB20" i="15"/>
  <c r="AI17" i="15"/>
  <c r="AF20" i="3"/>
  <c r="AE70" i="3"/>
  <c r="AE18" i="15"/>
  <c r="AE19" i="15" s="1"/>
  <c r="AE20" i="15" s="1"/>
  <c r="AF20" i="15" s="1"/>
  <c r="AA22" i="3"/>
  <c r="AA25" i="3" s="1"/>
  <c r="AB25" i="3" s="1"/>
  <c r="X15" i="2"/>
  <c r="O88" i="2"/>
  <c r="D14" i="3"/>
  <c r="D22" i="3" s="1"/>
  <c r="D62" i="17"/>
  <c r="D14" i="17"/>
  <c r="D22" i="17" s="1"/>
  <c r="D62" i="3"/>
  <c r="J65" i="17"/>
  <c r="L65" i="17" s="1"/>
  <c r="J17" i="3"/>
  <c r="L17" i="3" s="1"/>
  <c r="J17" i="17"/>
  <c r="L17" i="17" s="1"/>
  <c r="J65" i="3"/>
  <c r="L65" i="3" s="1"/>
  <c r="J18" i="17"/>
  <c r="L18" i="17" s="1"/>
  <c r="J66" i="17"/>
  <c r="L66" i="17" s="1"/>
  <c r="J18" i="3"/>
  <c r="L18" i="3" s="1"/>
  <c r="J66" i="3"/>
  <c r="L66" i="3" s="1"/>
  <c r="J19" i="17"/>
  <c r="L19" i="17" s="1"/>
  <c r="J67" i="17"/>
  <c r="L67" i="17" s="1"/>
  <c r="J19" i="3"/>
  <c r="L19" i="3" s="1"/>
  <c r="J67" i="3"/>
  <c r="L67" i="3" s="1"/>
  <c r="AF91" i="29" l="1"/>
  <c r="AR91" i="26"/>
  <c r="AV90" i="26"/>
  <c r="AE92" i="26"/>
  <c r="AF92" i="26" s="1"/>
  <c r="G91" i="29"/>
  <c r="G92" i="29" s="1"/>
  <c r="M12" i="4"/>
  <c r="AN19" i="23"/>
  <c r="K91" i="26"/>
  <c r="K92" i="26" s="1"/>
  <c r="W37" i="15"/>
  <c r="X37" i="15" s="1"/>
  <c r="W25" i="15"/>
  <c r="X25" i="15" s="1"/>
  <c r="AJ89" i="27"/>
  <c r="AJ97" i="27" s="1"/>
  <c r="M19" i="4" s="1"/>
  <c r="W37" i="18"/>
  <c r="X37" i="18" s="1"/>
  <c r="W25" i="18"/>
  <c r="X25" i="18" s="1"/>
  <c r="U10" i="23"/>
  <c r="X89" i="27"/>
  <c r="X97" i="27" s="1"/>
  <c r="U13" i="23" s="1"/>
  <c r="L17" i="4"/>
  <c r="Z13" i="4"/>
  <c r="AV89" i="28"/>
  <c r="AV97" i="28" s="1"/>
  <c r="AO19" i="23" s="1"/>
  <c r="AA18" i="4"/>
  <c r="S90" i="27"/>
  <c r="S91" i="27" s="1"/>
  <c r="L22" i="4"/>
  <c r="AA70" i="18"/>
  <c r="AA85" i="18" s="1"/>
  <c r="AB85" i="18" s="1"/>
  <c r="AB90" i="28"/>
  <c r="T89" i="28"/>
  <c r="AM90" i="28"/>
  <c r="AN89" i="28"/>
  <c r="AB97" i="27"/>
  <c r="M17" i="4" s="1"/>
  <c r="AB89" i="28"/>
  <c r="AF97" i="27"/>
  <c r="M18" i="4" s="1"/>
  <c r="P97" i="28"/>
  <c r="L97" i="28"/>
  <c r="AA13" i="4" s="1"/>
  <c r="X97" i="29"/>
  <c r="AN13" i="23" s="1"/>
  <c r="AR97" i="29"/>
  <c r="AN18" i="23" s="1"/>
  <c r="AR90" i="28"/>
  <c r="AQ91" i="28"/>
  <c r="AR97" i="28"/>
  <c r="T97" i="29"/>
  <c r="AV97" i="27"/>
  <c r="T90" i="29"/>
  <c r="S91" i="29"/>
  <c r="AV90" i="27"/>
  <c r="AU91" i="27"/>
  <c r="H97" i="26"/>
  <c r="P97" i="26"/>
  <c r="T11" i="23" s="1"/>
  <c r="X97" i="26"/>
  <c r="T10" i="23"/>
  <c r="AJ97" i="26"/>
  <c r="T16" i="23" s="1"/>
  <c r="U12" i="23"/>
  <c r="M15" i="4"/>
  <c r="O91" i="26"/>
  <c r="P90" i="26"/>
  <c r="C91" i="29"/>
  <c r="D90" i="29"/>
  <c r="AQ91" i="29"/>
  <c r="AR90" i="29"/>
  <c r="AE67" i="18"/>
  <c r="AF67" i="18" s="1"/>
  <c r="C90" i="27"/>
  <c r="D89" i="27"/>
  <c r="AE93" i="29"/>
  <c r="AF92" i="29"/>
  <c r="AE91" i="27"/>
  <c r="AF90" i="27"/>
  <c r="AA93" i="29"/>
  <c r="AB92" i="29"/>
  <c r="AA92" i="28"/>
  <c r="AB91" i="28"/>
  <c r="AU92" i="29"/>
  <c r="AV91" i="29"/>
  <c r="AM93" i="29"/>
  <c r="AN92" i="29"/>
  <c r="AI93" i="29"/>
  <c r="AJ92" i="29"/>
  <c r="C92" i="28"/>
  <c r="D91" i="28"/>
  <c r="S91" i="28"/>
  <c r="T90" i="28"/>
  <c r="AQ90" i="27"/>
  <c r="AR89" i="27"/>
  <c r="AA91" i="27"/>
  <c r="AB90" i="27"/>
  <c r="G92" i="27"/>
  <c r="H91" i="27"/>
  <c r="W91" i="27"/>
  <c r="X90" i="27"/>
  <c r="O90" i="27"/>
  <c r="P89" i="27"/>
  <c r="AE85" i="15"/>
  <c r="AF85" i="15" s="1"/>
  <c r="K92" i="27"/>
  <c r="L91" i="27"/>
  <c r="K91" i="28"/>
  <c r="L90" i="28"/>
  <c r="AU91" i="28"/>
  <c r="AV90" i="28"/>
  <c r="AI91" i="27"/>
  <c r="AJ90" i="27"/>
  <c r="W90" i="28"/>
  <c r="X89" i="28"/>
  <c r="AM90" i="27"/>
  <c r="AN89" i="27"/>
  <c r="AE92" i="28"/>
  <c r="AF91" i="28"/>
  <c r="W91" i="29"/>
  <c r="X90" i="29"/>
  <c r="AI90" i="28"/>
  <c r="AJ89" i="28"/>
  <c r="G90" i="28"/>
  <c r="H89" i="28"/>
  <c r="O94" i="29"/>
  <c r="P94" i="29" s="1"/>
  <c r="P93" i="29"/>
  <c r="O92" i="28"/>
  <c r="P91" i="28"/>
  <c r="K92" i="29"/>
  <c r="L91" i="29"/>
  <c r="AV91" i="26"/>
  <c r="AU92" i="26"/>
  <c r="S93" i="26"/>
  <c r="T92" i="26"/>
  <c r="W92" i="26"/>
  <c r="X91" i="26"/>
  <c r="G92" i="26"/>
  <c r="H91" i="26"/>
  <c r="AI91" i="26"/>
  <c r="AJ90" i="26"/>
  <c r="C92" i="26"/>
  <c r="D91" i="26"/>
  <c r="AA92" i="26"/>
  <c r="AB91" i="26"/>
  <c r="AQ93" i="26"/>
  <c r="AR92" i="26"/>
  <c r="W80" i="18"/>
  <c r="X80" i="18" s="1"/>
  <c r="W74" i="18"/>
  <c r="X74" i="18" s="1"/>
  <c r="W85" i="18"/>
  <c r="X85" i="18" s="1"/>
  <c r="W77" i="18"/>
  <c r="X77" i="18" s="1"/>
  <c r="W79" i="18"/>
  <c r="X79" i="18" s="1"/>
  <c r="W82" i="18"/>
  <c r="X82" i="18" s="1"/>
  <c r="AM65" i="15"/>
  <c r="AM66" i="15" s="1"/>
  <c r="AM65" i="18"/>
  <c r="AM17" i="18"/>
  <c r="AE74" i="15"/>
  <c r="AF74" i="15" s="1"/>
  <c r="AE79" i="15"/>
  <c r="AF79" i="15" s="1"/>
  <c r="AE19" i="18"/>
  <c r="AF19" i="18" s="1"/>
  <c r="AF18" i="18"/>
  <c r="AE80" i="15"/>
  <c r="AF80" i="15" s="1"/>
  <c r="AI18" i="18"/>
  <c r="AJ17" i="18"/>
  <c r="AE77" i="15"/>
  <c r="AF77" i="15" s="1"/>
  <c r="AI66" i="18"/>
  <c r="AJ65" i="18"/>
  <c r="AI67" i="15"/>
  <c r="AI70" i="15" s="1"/>
  <c r="AI82" i="15" s="1"/>
  <c r="AJ82" i="15" s="1"/>
  <c r="W32" i="15"/>
  <c r="X32" i="15" s="1"/>
  <c r="W31" i="15"/>
  <c r="X31" i="15" s="1"/>
  <c r="W28" i="15"/>
  <c r="X28" i="15" s="1"/>
  <c r="W27" i="15"/>
  <c r="X27" i="15" s="1"/>
  <c r="W34" i="15"/>
  <c r="X34" i="15" s="1"/>
  <c r="W31" i="18"/>
  <c r="X31" i="18" s="1"/>
  <c r="W34" i="18"/>
  <c r="X34" i="18" s="1"/>
  <c r="W27" i="18"/>
  <c r="X27" i="18" s="1"/>
  <c r="W28" i="18"/>
  <c r="X28" i="18" s="1"/>
  <c r="W32" i="18"/>
  <c r="X32" i="18" s="1"/>
  <c r="AE82" i="3"/>
  <c r="AF82" i="3" s="1"/>
  <c r="AE79" i="3"/>
  <c r="AF79" i="3" s="1"/>
  <c r="AE85" i="3"/>
  <c r="AF85" i="3" s="1"/>
  <c r="AE74" i="3"/>
  <c r="AF74" i="3" s="1"/>
  <c r="AE77" i="3"/>
  <c r="AF77" i="3" s="1"/>
  <c r="AE80" i="3"/>
  <c r="AF80" i="3" s="1"/>
  <c r="AI70" i="3"/>
  <c r="AJ20" i="3"/>
  <c r="AE22" i="3"/>
  <c r="AE25" i="3" s="1"/>
  <c r="AF25" i="3" s="1"/>
  <c r="AA32" i="3"/>
  <c r="AB32" i="3" s="1"/>
  <c r="AA37" i="3"/>
  <c r="AB37" i="3" s="1"/>
  <c r="AA31" i="3"/>
  <c r="AB31" i="3" s="1"/>
  <c r="AA27" i="3"/>
  <c r="AB27" i="3" s="1"/>
  <c r="AA34" i="3"/>
  <c r="AB34" i="3" s="1"/>
  <c r="AA28" i="3"/>
  <c r="AB28" i="3" s="1"/>
  <c r="AI18" i="15"/>
  <c r="AI19" i="15" s="1"/>
  <c r="AE21" i="15"/>
  <c r="AF21" i="15" s="1"/>
  <c r="AA22" i="18"/>
  <c r="AA25" i="18" s="1"/>
  <c r="AB25" i="18" s="1"/>
  <c r="AM17" i="15"/>
  <c r="AA22" i="15"/>
  <c r="AA25" i="15" s="1"/>
  <c r="AB25" i="15" s="1"/>
  <c r="C26" i="3"/>
  <c r="D26" i="3" s="1"/>
  <c r="C29" i="3"/>
  <c r="D29" i="3" s="1"/>
  <c r="V8" i="23"/>
  <c r="C26" i="17"/>
  <c r="D26" i="17" s="1"/>
  <c r="C29" i="17"/>
  <c r="D29" i="17" s="1"/>
  <c r="B8" i="23"/>
  <c r="Y15" i="2"/>
  <c r="P88" i="2"/>
  <c r="D70" i="3"/>
  <c r="C73" i="3" s="1"/>
  <c r="D73" i="3" s="1"/>
  <c r="D70" i="17"/>
  <c r="C73" i="17" s="1"/>
  <c r="D73" i="17" s="1"/>
  <c r="H14" i="3"/>
  <c r="H22" i="3" s="1"/>
  <c r="H62" i="17"/>
  <c r="H70" i="17" s="1"/>
  <c r="G73" i="17" s="1"/>
  <c r="H73" i="17" s="1"/>
  <c r="H14" i="17"/>
  <c r="H22" i="17" s="1"/>
  <c r="H62" i="3"/>
  <c r="H70" i="3" s="1"/>
  <c r="G73" i="3" s="1"/>
  <c r="H73" i="3" s="1"/>
  <c r="N67" i="17"/>
  <c r="P67" i="17" s="1"/>
  <c r="N19" i="17"/>
  <c r="P19" i="17" s="1"/>
  <c r="N19" i="3"/>
  <c r="P19" i="3" s="1"/>
  <c r="N67" i="3"/>
  <c r="P67" i="3" s="1"/>
  <c r="N66" i="17"/>
  <c r="P66" i="17" s="1"/>
  <c r="N18" i="17"/>
  <c r="P18" i="17" s="1"/>
  <c r="N18" i="3"/>
  <c r="P18" i="3" s="1"/>
  <c r="N66" i="3"/>
  <c r="P66" i="3" s="1"/>
  <c r="N65" i="17"/>
  <c r="P65" i="17" s="1"/>
  <c r="N17" i="3"/>
  <c r="P17" i="3" s="1"/>
  <c r="N17" i="17"/>
  <c r="P17" i="17" s="1"/>
  <c r="N65" i="3"/>
  <c r="P65" i="3" s="1"/>
  <c r="AE93" i="26" l="1"/>
  <c r="AF93" i="26" s="1"/>
  <c r="H91" i="29"/>
  <c r="L91" i="26"/>
  <c r="T90" i="27"/>
  <c r="U16" i="23"/>
  <c r="Z16" i="4"/>
  <c r="M16" i="4"/>
  <c r="U14" i="23"/>
  <c r="AA22" i="4"/>
  <c r="AA74" i="18"/>
  <c r="AB74" i="18" s="1"/>
  <c r="AA82" i="18"/>
  <c r="AB82" i="18" s="1"/>
  <c r="AA79" i="18"/>
  <c r="AB79" i="18" s="1"/>
  <c r="AA77" i="18"/>
  <c r="AB77" i="18" s="1"/>
  <c r="AA80" i="18"/>
  <c r="AB80" i="18" s="1"/>
  <c r="Z21" i="4"/>
  <c r="AE70" i="18"/>
  <c r="AE85" i="18" s="1"/>
  <c r="AF85" i="18" s="1"/>
  <c r="P95" i="29"/>
  <c r="L14" i="4"/>
  <c r="T97" i="28"/>
  <c r="AJ97" i="28"/>
  <c r="AA19" i="4" s="1"/>
  <c r="AN97" i="27"/>
  <c r="M20" i="4" s="1"/>
  <c r="AQ92" i="28"/>
  <c r="AR91" i="28"/>
  <c r="AB97" i="28"/>
  <c r="X97" i="28"/>
  <c r="AO13" i="23" s="1"/>
  <c r="U15" i="23"/>
  <c r="AO10" i="23"/>
  <c r="U19" i="23"/>
  <c r="M22" i="4"/>
  <c r="AN12" i="23"/>
  <c r="Z15" i="4"/>
  <c r="AA14" i="4"/>
  <c r="AO11" i="23"/>
  <c r="G75" i="17"/>
  <c r="H75" i="17" s="1"/>
  <c r="H86" i="17" s="1"/>
  <c r="G89" i="17" s="1"/>
  <c r="P97" i="27"/>
  <c r="U11" i="23" s="1"/>
  <c r="AR97" i="27"/>
  <c r="U18" i="23" s="1"/>
  <c r="AU92" i="27"/>
  <c r="AV91" i="27"/>
  <c r="AA21" i="4"/>
  <c r="AO18" i="23"/>
  <c r="AN97" i="28"/>
  <c r="S92" i="29"/>
  <c r="T91" i="29"/>
  <c r="H97" i="28"/>
  <c r="AA12" i="4" s="1"/>
  <c r="AM91" i="28"/>
  <c r="AN90" i="28"/>
  <c r="T13" i="23"/>
  <c r="L16" i="4"/>
  <c r="L19" i="4"/>
  <c r="T9" i="23"/>
  <c r="L12" i="4"/>
  <c r="O92" i="26"/>
  <c r="P91" i="26"/>
  <c r="AQ92" i="29"/>
  <c r="AR91" i="29"/>
  <c r="D91" i="29"/>
  <c r="C92" i="29"/>
  <c r="AE93" i="28"/>
  <c r="AF92" i="28"/>
  <c r="W92" i="27"/>
  <c r="X91" i="27"/>
  <c r="AM94" i="29"/>
  <c r="AN94" i="29" s="1"/>
  <c r="AN93" i="29"/>
  <c r="AI85" i="15"/>
  <c r="AJ85" i="15" s="1"/>
  <c r="AM91" i="27"/>
  <c r="AN90" i="27"/>
  <c r="G93" i="27"/>
  <c r="H92" i="27"/>
  <c r="AU93" i="29"/>
  <c r="AV92" i="29"/>
  <c r="S92" i="27"/>
  <c r="T91" i="27"/>
  <c r="W91" i="28"/>
  <c r="X90" i="28"/>
  <c r="AA92" i="27"/>
  <c r="AB91" i="27"/>
  <c r="G93" i="29"/>
  <c r="H92" i="29"/>
  <c r="AI92" i="27"/>
  <c r="AJ91" i="27"/>
  <c r="AQ91" i="27"/>
  <c r="AR90" i="27"/>
  <c r="AA93" i="28"/>
  <c r="AB92" i="28"/>
  <c r="K93" i="29"/>
  <c r="L92" i="29"/>
  <c r="G91" i="28"/>
  <c r="H90" i="28"/>
  <c r="AU92" i="28"/>
  <c r="AV91" i="28"/>
  <c r="S92" i="28"/>
  <c r="T91" i="28"/>
  <c r="AA94" i="29"/>
  <c r="AB94" i="29" s="1"/>
  <c r="AB93" i="29"/>
  <c r="AI91" i="28"/>
  <c r="AJ90" i="28"/>
  <c r="K92" i="28"/>
  <c r="L91" i="28"/>
  <c r="AE92" i="27"/>
  <c r="AF91" i="27"/>
  <c r="W92" i="29"/>
  <c r="X91" i="29"/>
  <c r="K93" i="27"/>
  <c r="L92" i="27"/>
  <c r="C93" i="28"/>
  <c r="D92" i="28"/>
  <c r="AE94" i="29"/>
  <c r="AF94" i="29" s="1"/>
  <c r="AF93" i="29"/>
  <c r="O93" i="28"/>
  <c r="P92" i="28"/>
  <c r="O91" i="27"/>
  <c r="P90" i="27"/>
  <c r="AI94" i="29"/>
  <c r="AJ94" i="29" s="1"/>
  <c r="AJ93" i="29"/>
  <c r="C91" i="27"/>
  <c r="D90" i="27"/>
  <c r="C93" i="26"/>
  <c r="D92" i="26"/>
  <c r="G93" i="26"/>
  <c r="H92" i="26"/>
  <c r="K93" i="26"/>
  <c r="L92" i="26"/>
  <c r="AI92" i="26"/>
  <c r="AJ91" i="26"/>
  <c r="AQ94" i="26"/>
  <c r="AR94" i="26" s="1"/>
  <c r="AR93" i="26"/>
  <c r="W93" i="26"/>
  <c r="X92" i="26"/>
  <c r="AE94" i="26"/>
  <c r="AF94" i="26" s="1"/>
  <c r="S94" i="26"/>
  <c r="T94" i="26" s="1"/>
  <c r="T93" i="26"/>
  <c r="AU93" i="26"/>
  <c r="AV92" i="26"/>
  <c r="AA93" i="26"/>
  <c r="AB92" i="26"/>
  <c r="AI79" i="15"/>
  <c r="AJ79" i="15" s="1"/>
  <c r="AI80" i="15"/>
  <c r="AJ80" i="15" s="1"/>
  <c r="AI74" i="15"/>
  <c r="AJ74" i="15" s="1"/>
  <c r="AI77" i="15"/>
  <c r="AJ77" i="15" s="1"/>
  <c r="AI67" i="18"/>
  <c r="AJ67" i="18" s="1"/>
  <c r="AJ66" i="18"/>
  <c r="AI19" i="18"/>
  <c r="AJ19" i="18" s="1"/>
  <c r="AJ18" i="18"/>
  <c r="C75" i="17"/>
  <c r="D75" i="17" s="1"/>
  <c r="D86" i="17" s="1"/>
  <c r="C89" i="17" s="1"/>
  <c r="AQ65" i="15"/>
  <c r="AQ65" i="18"/>
  <c r="AQ17" i="18"/>
  <c r="AE79" i="18"/>
  <c r="AF79" i="18" s="1"/>
  <c r="AM18" i="18"/>
  <c r="AN18" i="18" s="1"/>
  <c r="AN17" i="18"/>
  <c r="AM66" i="18"/>
  <c r="AN66" i="18" s="1"/>
  <c r="AN65" i="18"/>
  <c r="AM67" i="15"/>
  <c r="AM70" i="15" s="1"/>
  <c r="D38" i="3"/>
  <c r="AI85" i="3"/>
  <c r="AJ85" i="3" s="1"/>
  <c r="AI80" i="3"/>
  <c r="AJ80" i="3" s="1"/>
  <c r="AI79" i="3"/>
  <c r="AJ79" i="3" s="1"/>
  <c r="AI74" i="3"/>
  <c r="AJ74" i="3" s="1"/>
  <c r="AI82" i="3"/>
  <c r="AJ82" i="3" s="1"/>
  <c r="AI77" i="3"/>
  <c r="AJ77" i="3" s="1"/>
  <c r="AE22" i="15"/>
  <c r="AE25" i="15" s="1"/>
  <c r="AF25" i="15" s="1"/>
  <c r="AE28" i="3"/>
  <c r="AF28" i="3" s="1"/>
  <c r="AE34" i="3"/>
  <c r="AF34" i="3" s="1"/>
  <c r="AE27" i="3"/>
  <c r="AF27" i="3" s="1"/>
  <c r="AE31" i="3"/>
  <c r="AF31" i="3" s="1"/>
  <c r="AE32" i="3"/>
  <c r="AF32" i="3" s="1"/>
  <c r="AE37" i="3"/>
  <c r="AF37" i="3" s="1"/>
  <c r="AI20" i="15"/>
  <c r="AQ17" i="15"/>
  <c r="AM70" i="3"/>
  <c r="AA32" i="15"/>
  <c r="AB32" i="15" s="1"/>
  <c r="AA27" i="15"/>
  <c r="AB27" i="15" s="1"/>
  <c r="AA34" i="15"/>
  <c r="AB34" i="15" s="1"/>
  <c r="AA37" i="15"/>
  <c r="AB37" i="15" s="1"/>
  <c r="AA31" i="15"/>
  <c r="AB31" i="15" s="1"/>
  <c r="AA28" i="15"/>
  <c r="AB28" i="15" s="1"/>
  <c r="AN20" i="3"/>
  <c r="AM18" i="15"/>
  <c r="AM19" i="15" s="1"/>
  <c r="AA31" i="18"/>
  <c r="AB31" i="18" s="1"/>
  <c r="AA34" i="18"/>
  <c r="AB34" i="18" s="1"/>
  <c r="AA28" i="18"/>
  <c r="AB28" i="18" s="1"/>
  <c r="AA27" i="18"/>
  <c r="AB27" i="18" s="1"/>
  <c r="AA32" i="18"/>
  <c r="AB32" i="18" s="1"/>
  <c r="AA37" i="18"/>
  <c r="AB37" i="18" s="1"/>
  <c r="AI22" i="3"/>
  <c r="AI25" i="3" s="1"/>
  <c r="AJ25" i="3" s="1"/>
  <c r="C75" i="3"/>
  <c r="D75" i="3" s="1"/>
  <c r="D86" i="3" s="1"/>
  <c r="G75" i="3"/>
  <c r="H75" i="3" s="1"/>
  <c r="D38" i="17"/>
  <c r="C41" i="17" s="1"/>
  <c r="V9" i="23"/>
  <c r="G26" i="17"/>
  <c r="H26" i="17" s="1"/>
  <c r="G29" i="17"/>
  <c r="H29" i="17" s="1"/>
  <c r="G26" i="3"/>
  <c r="H26" i="3" s="1"/>
  <c r="G29" i="3"/>
  <c r="H29" i="3" s="1"/>
  <c r="AF8" i="23"/>
  <c r="AF9" i="23"/>
  <c r="L9" i="23"/>
  <c r="L8" i="23"/>
  <c r="B9" i="23"/>
  <c r="Q88" i="2"/>
  <c r="L62" i="17"/>
  <c r="L70" i="17" s="1"/>
  <c r="K73" i="17" s="1"/>
  <c r="L73" i="17" s="1"/>
  <c r="L14" i="17"/>
  <c r="L22" i="17" s="1"/>
  <c r="L14" i="3"/>
  <c r="L22" i="3" s="1"/>
  <c r="L62" i="3"/>
  <c r="L70" i="3" s="1"/>
  <c r="K73" i="3" s="1"/>
  <c r="L73" i="3" s="1"/>
  <c r="R17" i="17"/>
  <c r="T17" i="17" s="1"/>
  <c r="R65" i="17"/>
  <c r="T65" i="17" s="1"/>
  <c r="R17" i="3"/>
  <c r="T17" i="3" s="1"/>
  <c r="R65" i="3"/>
  <c r="T65" i="3" s="1"/>
  <c r="R18" i="17"/>
  <c r="T18" i="17" s="1"/>
  <c r="R66" i="17"/>
  <c r="T66" i="17" s="1"/>
  <c r="R18" i="3"/>
  <c r="T18" i="3" s="1"/>
  <c r="R66" i="3"/>
  <c r="T66" i="3" s="1"/>
  <c r="R19" i="3"/>
  <c r="T19" i="3" s="1"/>
  <c r="R67" i="17"/>
  <c r="T67" i="17" s="1"/>
  <c r="R19" i="17"/>
  <c r="T19" i="17" s="1"/>
  <c r="R67" i="3"/>
  <c r="T67" i="3" s="1"/>
  <c r="AE77" i="18" l="1"/>
  <c r="AF77" i="18" s="1"/>
  <c r="AE74" i="18"/>
  <c r="AF74" i="18" s="1"/>
  <c r="AE82" i="18"/>
  <c r="AF82" i="18" s="1"/>
  <c r="AO16" i="23"/>
  <c r="AO9" i="23"/>
  <c r="U17" i="23"/>
  <c r="M14" i="4"/>
  <c r="AE80" i="18"/>
  <c r="AF80" i="18" s="1"/>
  <c r="AA16" i="4"/>
  <c r="M21" i="4"/>
  <c r="AJ95" i="29"/>
  <c r="C41" i="3"/>
  <c r="C42" i="3" s="1"/>
  <c r="C43" i="3" s="1"/>
  <c r="C44" i="3" s="1"/>
  <c r="C45" i="3" s="1"/>
  <c r="C46" i="3" s="1"/>
  <c r="AM92" i="28"/>
  <c r="AN91" i="28"/>
  <c r="K75" i="17"/>
  <c r="L75" i="17" s="1"/>
  <c r="AO17" i="23"/>
  <c r="AA20" i="4"/>
  <c r="AO14" i="23"/>
  <c r="AA17" i="4"/>
  <c r="AO12" i="23"/>
  <c r="AA15" i="4"/>
  <c r="AV92" i="27"/>
  <c r="AU93" i="27"/>
  <c r="AR92" i="28"/>
  <c r="AQ93" i="28"/>
  <c r="T95" i="26"/>
  <c r="AF95" i="29"/>
  <c r="AB95" i="29"/>
  <c r="AN95" i="29"/>
  <c r="S93" i="29"/>
  <c r="T92" i="29"/>
  <c r="AF95" i="26"/>
  <c r="AR95" i="26"/>
  <c r="AI70" i="18"/>
  <c r="AI82" i="18" s="1"/>
  <c r="AJ82" i="18" s="1"/>
  <c r="AM67" i="18"/>
  <c r="AN67" i="18" s="1"/>
  <c r="O93" i="26"/>
  <c r="P92" i="26"/>
  <c r="C93" i="29"/>
  <c r="D92" i="29"/>
  <c r="AQ93" i="29"/>
  <c r="AR92" i="29"/>
  <c r="C90" i="17"/>
  <c r="D89" i="17"/>
  <c r="K94" i="29"/>
  <c r="L94" i="29" s="1"/>
  <c r="L93" i="29"/>
  <c r="S93" i="27"/>
  <c r="T92" i="27"/>
  <c r="AE93" i="27"/>
  <c r="AF92" i="27"/>
  <c r="AA94" i="28"/>
  <c r="AB94" i="28" s="1"/>
  <c r="AB93" i="28"/>
  <c r="AU94" i="29"/>
  <c r="AV94" i="29" s="1"/>
  <c r="AV93" i="29"/>
  <c r="K93" i="28"/>
  <c r="L92" i="28"/>
  <c r="AQ92" i="27"/>
  <c r="AR91" i="27"/>
  <c r="G94" i="27"/>
  <c r="H94" i="27" s="1"/>
  <c r="H93" i="27"/>
  <c r="AI92" i="28"/>
  <c r="AJ91" i="28"/>
  <c r="AI93" i="27"/>
  <c r="AJ92" i="27"/>
  <c r="AM92" i="27"/>
  <c r="AN91" i="27"/>
  <c r="O92" i="27"/>
  <c r="P91" i="27"/>
  <c r="C42" i="17"/>
  <c r="D41" i="17"/>
  <c r="C92" i="27"/>
  <c r="D91" i="27"/>
  <c r="G94" i="29"/>
  <c r="H94" i="29" s="1"/>
  <c r="H93" i="29"/>
  <c r="G90" i="17"/>
  <c r="H89" i="17"/>
  <c r="AM19" i="18"/>
  <c r="AN19" i="18" s="1"/>
  <c r="O94" i="28"/>
  <c r="P94" i="28" s="1"/>
  <c r="P93" i="28"/>
  <c r="C94" i="28"/>
  <c r="D94" i="28" s="1"/>
  <c r="D93" i="28"/>
  <c r="S93" i="28"/>
  <c r="T92" i="28"/>
  <c r="W93" i="27"/>
  <c r="X92" i="27"/>
  <c r="K94" i="27"/>
  <c r="L94" i="27" s="1"/>
  <c r="L93" i="27"/>
  <c r="AU93" i="28"/>
  <c r="AV92" i="28"/>
  <c r="AA93" i="27"/>
  <c r="AB92" i="27"/>
  <c r="AE94" i="28"/>
  <c r="AF94" i="28" s="1"/>
  <c r="AF93" i="28"/>
  <c r="W93" i="29"/>
  <c r="X92" i="29"/>
  <c r="G92" i="28"/>
  <c r="H91" i="28"/>
  <c r="W92" i="28"/>
  <c r="X91" i="28"/>
  <c r="C89" i="3"/>
  <c r="W94" i="26"/>
  <c r="X94" i="26" s="1"/>
  <c r="X93" i="26"/>
  <c r="AI93" i="26"/>
  <c r="AJ92" i="26"/>
  <c r="K94" i="26"/>
  <c r="L94" i="26" s="1"/>
  <c r="L93" i="26"/>
  <c r="AA94" i="26"/>
  <c r="AB94" i="26" s="1"/>
  <c r="AB93" i="26"/>
  <c r="G94" i="26"/>
  <c r="H94" i="26" s="1"/>
  <c r="H93" i="26"/>
  <c r="AU94" i="26"/>
  <c r="AV94" i="26" s="1"/>
  <c r="AV93" i="26"/>
  <c r="C94" i="26"/>
  <c r="D94" i="26" s="1"/>
  <c r="D93" i="26"/>
  <c r="AM77" i="15"/>
  <c r="AN77" i="15" s="1"/>
  <c r="AM80" i="15"/>
  <c r="AN80" i="15" s="1"/>
  <c r="AM79" i="15"/>
  <c r="AN79" i="15" s="1"/>
  <c r="AM74" i="15"/>
  <c r="AN74" i="15" s="1"/>
  <c r="AM85" i="15"/>
  <c r="AN85" i="15" s="1"/>
  <c r="AQ18" i="18"/>
  <c r="AR17" i="18"/>
  <c r="AQ66" i="18"/>
  <c r="AR66" i="18" s="1"/>
  <c r="AR65" i="18"/>
  <c r="AU65" i="15"/>
  <c r="AU66" i="15" s="1"/>
  <c r="AU65" i="18"/>
  <c r="AU17" i="18"/>
  <c r="AQ66" i="15"/>
  <c r="AQ67" i="15" s="1"/>
  <c r="AQ70" i="15" s="1"/>
  <c r="AM82" i="15"/>
  <c r="AN82" i="15" s="1"/>
  <c r="AI22" i="18"/>
  <c r="AE22" i="18"/>
  <c r="AM22" i="3"/>
  <c r="AM77" i="3"/>
  <c r="AN77" i="3" s="1"/>
  <c r="AM74" i="3"/>
  <c r="AN74" i="3" s="1"/>
  <c r="AM82" i="3"/>
  <c r="AN82" i="3" s="1"/>
  <c r="AM85" i="3"/>
  <c r="AN85" i="3" s="1"/>
  <c r="AM79" i="3"/>
  <c r="AN79" i="3" s="1"/>
  <c r="AM80" i="3"/>
  <c r="AN80" i="3" s="1"/>
  <c r="AE32" i="15"/>
  <c r="AF32" i="15" s="1"/>
  <c r="AE27" i="15"/>
  <c r="AF27" i="15" s="1"/>
  <c r="AE34" i="15"/>
  <c r="AF34" i="15" s="1"/>
  <c r="AE28" i="15"/>
  <c r="AF28" i="15" s="1"/>
  <c r="AE31" i="15"/>
  <c r="AF31" i="15" s="1"/>
  <c r="AE37" i="15"/>
  <c r="AF37" i="15" s="1"/>
  <c r="AR20" i="3"/>
  <c r="AQ18" i="15"/>
  <c r="AQ19" i="15" s="1"/>
  <c r="AQ20" i="15" s="1"/>
  <c r="AM20" i="15"/>
  <c r="AN20" i="15" s="1"/>
  <c r="AI21" i="15"/>
  <c r="AJ21" i="15" s="1"/>
  <c r="AJ20" i="15"/>
  <c r="AU17" i="15"/>
  <c r="AI27" i="3"/>
  <c r="AJ27" i="3" s="1"/>
  <c r="AI31" i="3"/>
  <c r="AJ31" i="3" s="1"/>
  <c r="AI32" i="3"/>
  <c r="AJ32" i="3" s="1"/>
  <c r="AI37" i="3"/>
  <c r="AJ37" i="3" s="1"/>
  <c r="AI34" i="3"/>
  <c r="AJ34" i="3" s="1"/>
  <c r="AI28" i="3"/>
  <c r="AJ28" i="3" s="1"/>
  <c r="V10" i="23"/>
  <c r="K26" i="17"/>
  <c r="L26" i="17" s="1"/>
  <c r="K29" i="17"/>
  <c r="L29" i="17" s="1"/>
  <c r="K26" i="3"/>
  <c r="L26" i="3" s="1"/>
  <c r="K29" i="3"/>
  <c r="L29" i="3" s="1"/>
  <c r="H38" i="17"/>
  <c r="L10" i="23"/>
  <c r="K75" i="3"/>
  <c r="L75" i="3" s="1"/>
  <c r="AF10" i="23"/>
  <c r="H86" i="3"/>
  <c r="H38" i="3"/>
  <c r="G41" i="3" s="1"/>
  <c r="B10" i="23"/>
  <c r="AA15" i="2"/>
  <c r="F95" i="2"/>
  <c r="C65" i="16" s="1"/>
  <c r="P14" i="17"/>
  <c r="P22" i="17" s="1"/>
  <c r="P14" i="3"/>
  <c r="P22" i="3" s="1"/>
  <c r="P62" i="17"/>
  <c r="P70" i="17" s="1"/>
  <c r="O73" i="17" s="1"/>
  <c r="P73" i="17" s="1"/>
  <c r="P62" i="3"/>
  <c r="P70" i="3" s="1"/>
  <c r="O73" i="3" s="1"/>
  <c r="P73" i="3" s="1"/>
  <c r="V19" i="17"/>
  <c r="X19" i="17" s="1"/>
  <c r="V67" i="17"/>
  <c r="X67" i="17" s="1"/>
  <c r="V67" i="3"/>
  <c r="X67" i="3" s="1"/>
  <c r="V19" i="3"/>
  <c r="X19" i="3" s="1"/>
  <c r="V18" i="17"/>
  <c r="X18" i="17" s="1"/>
  <c r="V66" i="17"/>
  <c r="X66" i="17" s="1"/>
  <c r="V66" i="3"/>
  <c r="X66" i="3" s="1"/>
  <c r="V18" i="3"/>
  <c r="X18" i="3" s="1"/>
  <c r="V17" i="3"/>
  <c r="X17" i="3" s="1"/>
  <c r="V65" i="17"/>
  <c r="X65" i="17" s="1"/>
  <c r="V17" i="17"/>
  <c r="X17" i="17" s="1"/>
  <c r="V65" i="3"/>
  <c r="X65" i="3" s="1"/>
  <c r="D41" i="3" l="1"/>
  <c r="D44" i="3" s="1"/>
  <c r="AI85" i="18"/>
  <c r="AJ85" i="18" s="1"/>
  <c r="AM32" i="3"/>
  <c r="AN32" i="3" s="1"/>
  <c r="AM25" i="3"/>
  <c r="AN25" i="3" s="1"/>
  <c r="AE31" i="18"/>
  <c r="AF31" i="18" s="1"/>
  <c r="AE25" i="18"/>
  <c r="AF25" i="18" s="1"/>
  <c r="AI34" i="18"/>
  <c r="AJ34" i="18" s="1"/>
  <c r="AI25" i="18"/>
  <c r="AJ25" i="18" s="1"/>
  <c r="D43" i="3"/>
  <c r="D46" i="3" s="1"/>
  <c r="D42" i="3"/>
  <c r="D45" i="3" s="1"/>
  <c r="X95" i="26"/>
  <c r="L95" i="29"/>
  <c r="H95" i="27"/>
  <c r="D95" i="26"/>
  <c r="D97" i="26" s="1"/>
  <c r="T8" i="23" s="1"/>
  <c r="AI79" i="18"/>
  <c r="AJ79" i="18" s="1"/>
  <c r="D95" i="28"/>
  <c r="D97" i="28" s="1"/>
  <c r="AO8" i="23" s="1"/>
  <c r="AI77" i="18"/>
  <c r="AJ77" i="18" s="1"/>
  <c r="L95" i="27"/>
  <c r="P95" i="28"/>
  <c r="AI74" i="18"/>
  <c r="AJ74" i="18" s="1"/>
  <c r="AI80" i="18"/>
  <c r="AJ80" i="18" s="1"/>
  <c r="AB95" i="26"/>
  <c r="AF95" i="28"/>
  <c r="H95" i="29"/>
  <c r="AU94" i="27"/>
  <c r="AV94" i="27" s="1"/>
  <c r="AV93" i="27"/>
  <c r="L95" i="26"/>
  <c r="S94" i="29"/>
  <c r="T94" i="29" s="1"/>
  <c r="T93" i="29"/>
  <c r="AQ94" i="28"/>
  <c r="AR94" i="28" s="1"/>
  <c r="AR93" i="28"/>
  <c r="O75" i="17"/>
  <c r="P75" i="17" s="1"/>
  <c r="H95" i="26"/>
  <c r="AM93" i="28"/>
  <c r="AN92" i="28"/>
  <c r="AV95" i="29"/>
  <c r="C66" i="16"/>
  <c r="C67" i="16" s="1"/>
  <c r="G41" i="17"/>
  <c r="G42" i="17" s="1"/>
  <c r="AM70" i="18"/>
  <c r="AM77" i="18" s="1"/>
  <c r="AN77" i="18" s="1"/>
  <c r="H97" i="17"/>
  <c r="W12" i="4" s="1"/>
  <c r="AB95" i="28"/>
  <c r="AV95" i="26"/>
  <c r="AI37" i="18"/>
  <c r="AJ37" i="18" s="1"/>
  <c r="O94" i="26"/>
  <c r="P94" i="26" s="1"/>
  <c r="P93" i="26"/>
  <c r="AI28" i="18"/>
  <c r="AJ28" i="18" s="1"/>
  <c r="AI32" i="18"/>
  <c r="AJ32" i="18" s="1"/>
  <c r="AQ94" i="29"/>
  <c r="AR94" i="29" s="1"/>
  <c r="AR93" i="29"/>
  <c r="C94" i="29"/>
  <c r="D94" i="29" s="1"/>
  <c r="D93" i="29"/>
  <c r="W94" i="27"/>
  <c r="X94" i="27" s="1"/>
  <c r="X93" i="27"/>
  <c r="C93" i="27"/>
  <c r="D92" i="27"/>
  <c r="K94" i="28"/>
  <c r="L94" i="28" s="1"/>
  <c r="L93" i="28"/>
  <c r="W93" i="28"/>
  <c r="X92" i="28"/>
  <c r="S94" i="28"/>
  <c r="T94" i="28" s="1"/>
  <c r="T93" i="28"/>
  <c r="C43" i="17"/>
  <c r="D42" i="17"/>
  <c r="G93" i="28"/>
  <c r="H92" i="28"/>
  <c r="O93" i="27"/>
  <c r="P92" i="27"/>
  <c r="W94" i="29"/>
  <c r="X94" i="29" s="1"/>
  <c r="X93" i="29"/>
  <c r="AM93" i="27"/>
  <c r="AN92" i="27"/>
  <c r="AE94" i="27"/>
  <c r="AF94" i="27" s="1"/>
  <c r="AF93" i="27"/>
  <c r="AI94" i="27"/>
  <c r="AJ94" i="27" s="1"/>
  <c r="AJ93" i="27"/>
  <c r="S94" i="27"/>
  <c r="T94" i="27" s="1"/>
  <c r="T93" i="27"/>
  <c r="AA94" i="27"/>
  <c r="AB94" i="27" s="1"/>
  <c r="AB93" i="27"/>
  <c r="AI93" i="28"/>
  <c r="AJ92" i="28"/>
  <c r="AU94" i="28"/>
  <c r="AV94" i="28" s="1"/>
  <c r="AV93" i="28"/>
  <c r="G91" i="17"/>
  <c r="H90" i="17"/>
  <c r="G42" i="3"/>
  <c r="H41" i="3"/>
  <c r="H49" i="3" s="1"/>
  <c r="AQ93" i="27"/>
  <c r="AR92" i="27"/>
  <c r="C91" i="17"/>
  <c r="D90" i="17"/>
  <c r="AI94" i="26"/>
  <c r="AJ94" i="26" s="1"/>
  <c r="AJ93" i="26"/>
  <c r="C90" i="3"/>
  <c r="D89" i="3"/>
  <c r="G89" i="3"/>
  <c r="AI27" i="18"/>
  <c r="AJ27" i="18" s="1"/>
  <c r="AI31" i="18"/>
  <c r="AJ31" i="18" s="1"/>
  <c r="C65" i="19"/>
  <c r="C17" i="19"/>
  <c r="AQ67" i="18"/>
  <c r="AM79" i="18"/>
  <c r="AN79" i="18" s="1"/>
  <c r="AQ19" i="18"/>
  <c r="AR19" i="18" s="1"/>
  <c r="AR18" i="18"/>
  <c r="AE32" i="18"/>
  <c r="AF32" i="18" s="1"/>
  <c r="AU18" i="18"/>
  <c r="AV17" i="18"/>
  <c r="AU66" i="18"/>
  <c r="AV66" i="18" s="1"/>
  <c r="AV65" i="18"/>
  <c r="AU67" i="15"/>
  <c r="AU70" i="15" s="1"/>
  <c r="AU85" i="15" s="1"/>
  <c r="AV85" i="15" s="1"/>
  <c r="AE37" i="18"/>
  <c r="AF37" i="18" s="1"/>
  <c r="AQ85" i="15"/>
  <c r="AR85" i="15" s="1"/>
  <c r="AQ74" i="15"/>
  <c r="AR74" i="15" s="1"/>
  <c r="AQ82" i="15"/>
  <c r="AR82" i="15" s="1"/>
  <c r="AQ79" i="15"/>
  <c r="AR79" i="15" s="1"/>
  <c r="AQ77" i="15"/>
  <c r="AR77" i="15" s="1"/>
  <c r="AQ80" i="15"/>
  <c r="AR80" i="15" s="1"/>
  <c r="AE27" i="18"/>
  <c r="AF27" i="18" s="1"/>
  <c r="AE28" i="18"/>
  <c r="AF28" i="18" s="1"/>
  <c r="AE34" i="18"/>
  <c r="AF34" i="18" s="1"/>
  <c r="AM27" i="3"/>
  <c r="AN27" i="3" s="1"/>
  <c r="AM37" i="3"/>
  <c r="AN37" i="3" s="1"/>
  <c r="AM34" i="3"/>
  <c r="AN34" i="3" s="1"/>
  <c r="AM28" i="3"/>
  <c r="AN28" i="3" s="1"/>
  <c r="AM31" i="3"/>
  <c r="AN31" i="3" s="1"/>
  <c r="AQ70" i="3"/>
  <c r="AQ77" i="3" s="1"/>
  <c r="AR77" i="3" s="1"/>
  <c r="AQ22" i="3"/>
  <c r="AQ21" i="15"/>
  <c r="AR21" i="15" s="1"/>
  <c r="AR20" i="15"/>
  <c r="AM22" i="18"/>
  <c r="AM25" i="18" s="1"/>
  <c r="AN25" i="18" s="1"/>
  <c r="AI22" i="15"/>
  <c r="AI25" i="15" s="1"/>
  <c r="AJ25" i="15" s="1"/>
  <c r="AU70" i="3"/>
  <c r="C17" i="16"/>
  <c r="AV20" i="3"/>
  <c r="AU18" i="15"/>
  <c r="AU19" i="15" s="1"/>
  <c r="AM21" i="15"/>
  <c r="AN21" i="15" s="1"/>
  <c r="V11" i="23"/>
  <c r="O29" i="17"/>
  <c r="P29" i="17" s="1"/>
  <c r="O26" i="17"/>
  <c r="P26" i="17" s="1"/>
  <c r="L11" i="23"/>
  <c r="O75" i="3"/>
  <c r="P75" i="3" s="1"/>
  <c r="P86" i="3" s="1"/>
  <c r="O26" i="3"/>
  <c r="P26" i="3" s="1"/>
  <c r="O29" i="3"/>
  <c r="P29" i="3" s="1"/>
  <c r="L38" i="17"/>
  <c r="AF11" i="23"/>
  <c r="L86" i="17"/>
  <c r="L38" i="3"/>
  <c r="K41" i="3" s="1"/>
  <c r="L86" i="3"/>
  <c r="B11" i="23"/>
  <c r="AB15" i="2"/>
  <c r="G95" i="2"/>
  <c r="G65" i="16" s="1"/>
  <c r="G66" i="16" s="1"/>
  <c r="G67" i="16" s="1"/>
  <c r="T62" i="17"/>
  <c r="T70" i="17" s="1"/>
  <c r="S73" i="17" s="1"/>
  <c r="T73" i="17" s="1"/>
  <c r="T14" i="3"/>
  <c r="T22" i="3" s="1"/>
  <c r="T62" i="3"/>
  <c r="T70" i="3" s="1"/>
  <c r="S73" i="3" s="1"/>
  <c r="T73" i="3" s="1"/>
  <c r="T14" i="17"/>
  <c r="T22" i="17" s="1"/>
  <c r="Z65" i="17"/>
  <c r="AB65" i="17" s="1"/>
  <c r="Z17" i="17"/>
  <c r="AB17" i="17" s="1"/>
  <c r="Z17" i="3"/>
  <c r="AB17" i="3" s="1"/>
  <c r="Z65" i="3"/>
  <c r="AB65" i="3" s="1"/>
  <c r="Z66" i="17"/>
  <c r="AB66" i="17" s="1"/>
  <c r="Z18" i="17"/>
  <c r="AB18" i="17" s="1"/>
  <c r="Z18" i="3"/>
  <c r="AB18" i="3" s="1"/>
  <c r="Z66" i="3"/>
  <c r="AB66" i="3" s="1"/>
  <c r="Z67" i="17"/>
  <c r="AB67" i="17" s="1"/>
  <c r="Z19" i="17"/>
  <c r="AB19" i="17" s="1"/>
  <c r="Z19" i="3"/>
  <c r="AB19" i="3" s="1"/>
  <c r="Z67" i="3"/>
  <c r="AB67" i="3" s="1"/>
  <c r="AM80" i="18" l="1"/>
  <c r="AN80" i="18" s="1"/>
  <c r="AM74" i="18"/>
  <c r="AN74" i="18" s="1"/>
  <c r="AM82" i="18"/>
  <c r="AN82" i="18" s="1"/>
  <c r="AM85" i="18"/>
  <c r="AN85" i="18" s="1"/>
  <c r="AQ32" i="3"/>
  <c r="AR32" i="3" s="1"/>
  <c r="AQ25" i="3"/>
  <c r="AR25" i="3" s="1"/>
  <c r="D47" i="3"/>
  <c r="D49" i="3" s="1"/>
  <c r="G8" i="23" s="1"/>
  <c r="L11" i="4"/>
  <c r="H41" i="17"/>
  <c r="H49" i="17" s="1"/>
  <c r="P12" i="4" s="1"/>
  <c r="AA11" i="4"/>
  <c r="AA23" i="4" s="1"/>
  <c r="AA24" i="4" s="1"/>
  <c r="D95" i="29"/>
  <c r="D97" i="29" s="1"/>
  <c r="Z11" i="4" s="1"/>
  <c r="Z23" i="4" s="1"/>
  <c r="T95" i="29"/>
  <c r="L95" i="28"/>
  <c r="AV95" i="27"/>
  <c r="AV95" i="28"/>
  <c r="AJ95" i="27"/>
  <c r="T95" i="28"/>
  <c r="X95" i="27"/>
  <c r="P95" i="26"/>
  <c r="AR95" i="28"/>
  <c r="AB95" i="27"/>
  <c r="AF95" i="27"/>
  <c r="S75" i="17"/>
  <c r="T75" i="17" s="1"/>
  <c r="K41" i="17"/>
  <c r="K42" i="17" s="1"/>
  <c r="K89" i="17"/>
  <c r="L89" i="17" s="1"/>
  <c r="AR95" i="29"/>
  <c r="AN93" i="28"/>
  <c r="AM94" i="28"/>
  <c r="AN94" i="28" s="1"/>
  <c r="AJ95" i="26"/>
  <c r="T95" i="27"/>
  <c r="X95" i="29"/>
  <c r="G9" i="23"/>
  <c r="B12" i="4"/>
  <c r="K42" i="3"/>
  <c r="L41" i="3"/>
  <c r="L49" i="3" s="1"/>
  <c r="G94" i="28"/>
  <c r="H94" i="28" s="1"/>
  <c r="H93" i="28"/>
  <c r="C92" i="17"/>
  <c r="D91" i="17"/>
  <c r="C44" i="17"/>
  <c r="D43" i="17"/>
  <c r="AQ94" i="27"/>
  <c r="AR94" i="27" s="1"/>
  <c r="AR93" i="27"/>
  <c r="G43" i="17"/>
  <c r="H42" i="17"/>
  <c r="G43" i="3"/>
  <c r="H42" i="3"/>
  <c r="G92" i="17"/>
  <c r="H91" i="17"/>
  <c r="W94" i="28"/>
  <c r="X94" i="28" s="1"/>
  <c r="X93" i="28"/>
  <c r="AM94" i="27"/>
  <c r="AN94" i="27" s="1"/>
  <c r="AN93" i="27"/>
  <c r="AI94" i="28"/>
  <c r="AJ94" i="28" s="1"/>
  <c r="AJ93" i="28"/>
  <c r="C94" i="27"/>
  <c r="D94" i="27" s="1"/>
  <c r="D93" i="27"/>
  <c r="O94" i="27"/>
  <c r="P94" i="27" s="1"/>
  <c r="P93" i="27"/>
  <c r="O89" i="3"/>
  <c r="G90" i="3"/>
  <c r="H89" i="3"/>
  <c r="K89" i="3"/>
  <c r="C91" i="3"/>
  <c r="D90" i="3"/>
  <c r="AU67" i="18"/>
  <c r="AU19" i="18"/>
  <c r="AV19" i="18" s="1"/>
  <c r="AV18" i="18"/>
  <c r="G65" i="19"/>
  <c r="G17" i="19"/>
  <c r="AU82" i="15"/>
  <c r="AV82" i="15" s="1"/>
  <c r="AU79" i="15"/>
  <c r="AV79" i="15" s="1"/>
  <c r="AU74" i="15"/>
  <c r="AV74" i="15" s="1"/>
  <c r="AR67" i="18"/>
  <c r="AQ70" i="18"/>
  <c r="AU80" i="15"/>
  <c r="AV80" i="15" s="1"/>
  <c r="C18" i="19"/>
  <c r="D18" i="19" s="1"/>
  <c r="D17" i="19"/>
  <c r="AU77" i="15"/>
  <c r="AV77" i="15" s="1"/>
  <c r="D65" i="16"/>
  <c r="C66" i="19"/>
  <c r="D65" i="19"/>
  <c r="D17" i="27"/>
  <c r="D18" i="27"/>
  <c r="D17" i="26"/>
  <c r="D18" i="26"/>
  <c r="AQ82" i="3"/>
  <c r="AR82" i="3" s="1"/>
  <c r="AQ79" i="3"/>
  <c r="AR79" i="3" s="1"/>
  <c r="AQ85" i="3"/>
  <c r="AR85" i="3" s="1"/>
  <c r="AQ27" i="3"/>
  <c r="AR27" i="3" s="1"/>
  <c r="AQ80" i="3"/>
  <c r="AR80" i="3" s="1"/>
  <c r="AQ34" i="3"/>
  <c r="AR34" i="3" s="1"/>
  <c r="AQ74" i="3"/>
  <c r="AR74" i="3" s="1"/>
  <c r="AQ37" i="3"/>
  <c r="AR37" i="3" s="1"/>
  <c r="AQ31" i="3"/>
  <c r="AR31" i="3" s="1"/>
  <c r="AQ28" i="3"/>
  <c r="AR28" i="3" s="1"/>
  <c r="AQ22" i="15"/>
  <c r="AM22" i="15"/>
  <c r="AM28" i="18"/>
  <c r="AN28" i="18" s="1"/>
  <c r="AM27" i="18"/>
  <c r="AN27" i="18" s="1"/>
  <c r="AM32" i="18"/>
  <c r="AN32" i="18" s="1"/>
  <c r="AM37" i="18"/>
  <c r="AN37" i="18" s="1"/>
  <c r="AM34" i="18"/>
  <c r="AN34" i="18" s="1"/>
  <c r="AM31" i="18"/>
  <c r="AN31" i="18" s="1"/>
  <c r="AU22" i="3"/>
  <c r="AU25" i="3" s="1"/>
  <c r="AV25" i="3" s="1"/>
  <c r="C18" i="16"/>
  <c r="C19" i="16" s="1"/>
  <c r="C20" i="16" s="1"/>
  <c r="G17" i="16"/>
  <c r="AU79" i="3"/>
  <c r="AV79" i="3" s="1"/>
  <c r="AU85" i="3"/>
  <c r="AV85" i="3" s="1"/>
  <c r="AU80" i="3"/>
  <c r="AV80" i="3" s="1"/>
  <c r="AU74" i="3"/>
  <c r="AV74" i="3" s="1"/>
  <c r="AU82" i="3"/>
  <c r="AV82" i="3" s="1"/>
  <c r="AU77" i="3"/>
  <c r="AV77" i="3" s="1"/>
  <c r="AI32" i="15"/>
  <c r="AJ32" i="15" s="1"/>
  <c r="AI27" i="15"/>
  <c r="AJ27" i="15" s="1"/>
  <c r="AI34" i="15"/>
  <c r="AJ34" i="15" s="1"/>
  <c r="AI37" i="15"/>
  <c r="AJ37" i="15" s="1"/>
  <c r="AI28" i="15"/>
  <c r="AJ28" i="15" s="1"/>
  <c r="AI31" i="15"/>
  <c r="AJ31" i="15" s="1"/>
  <c r="AU20" i="15"/>
  <c r="AV20" i="15" s="1"/>
  <c r="P38" i="17"/>
  <c r="S29" i="3"/>
  <c r="T29" i="3" s="1"/>
  <c r="S26" i="3"/>
  <c r="T26" i="3" s="1"/>
  <c r="L12" i="23"/>
  <c r="S75" i="3"/>
  <c r="T75" i="3" s="1"/>
  <c r="T86" i="3" s="1"/>
  <c r="V12" i="23"/>
  <c r="S26" i="17"/>
  <c r="T26" i="17" s="1"/>
  <c r="S29" i="17"/>
  <c r="T29" i="17" s="1"/>
  <c r="AF12" i="23"/>
  <c r="P38" i="3"/>
  <c r="O41" i="3" s="1"/>
  <c r="P86" i="17"/>
  <c r="B12" i="23"/>
  <c r="AK9" i="23"/>
  <c r="AC15" i="2"/>
  <c r="H95" i="2"/>
  <c r="K65" i="16" s="1"/>
  <c r="K66" i="16" s="1"/>
  <c r="K67" i="16" s="1"/>
  <c r="X62" i="3"/>
  <c r="X70" i="3" s="1"/>
  <c r="W73" i="3" s="1"/>
  <c r="X73" i="3" s="1"/>
  <c r="X14" i="17"/>
  <c r="X22" i="17" s="1"/>
  <c r="X62" i="17"/>
  <c r="X70" i="17" s="1"/>
  <c r="W73" i="17" s="1"/>
  <c r="X73" i="17" s="1"/>
  <c r="X14" i="3"/>
  <c r="X22" i="3" s="1"/>
  <c r="AD19" i="17"/>
  <c r="AF19" i="17" s="1"/>
  <c r="AD67" i="17"/>
  <c r="AF67" i="17" s="1"/>
  <c r="AD19" i="3"/>
  <c r="AF19" i="3" s="1"/>
  <c r="AD67" i="3"/>
  <c r="AF67" i="3" s="1"/>
  <c r="AD66" i="17"/>
  <c r="AF66" i="17" s="1"/>
  <c r="AD18" i="17"/>
  <c r="AF18" i="17" s="1"/>
  <c r="AD18" i="3"/>
  <c r="AF18" i="3" s="1"/>
  <c r="AD66" i="3"/>
  <c r="AF66" i="3" s="1"/>
  <c r="AD17" i="3"/>
  <c r="AF17" i="3" s="1"/>
  <c r="AD17" i="17"/>
  <c r="AF17" i="17" s="1"/>
  <c r="AD65" i="17"/>
  <c r="AF65" i="17" s="1"/>
  <c r="AD65" i="3"/>
  <c r="AF65" i="3" s="1"/>
  <c r="B11" i="4" l="1"/>
  <c r="K90" i="17"/>
  <c r="K91" i="17" s="1"/>
  <c r="AA25" i="4"/>
  <c r="AM28" i="15"/>
  <c r="AN28" i="15" s="1"/>
  <c r="AM25" i="15"/>
  <c r="AN25" i="15" s="1"/>
  <c r="AN8" i="23"/>
  <c r="AQ34" i="15"/>
  <c r="AR34" i="15" s="1"/>
  <c r="AQ25" i="15"/>
  <c r="AR25" i="15" s="1"/>
  <c r="AA9" i="23"/>
  <c r="L41" i="17"/>
  <c r="L49" i="17" s="1"/>
  <c r="P13" i="4" s="1"/>
  <c r="AN95" i="28"/>
  <c r="D95" i="27"/>
  <c r="D97" i="27" s="1"/>
  <c r="M11" i="4" s="1"/>
  <c r="M23" i="4" s="1"/>
  <c r="X95" i="28"/>
  <c r="H95" i="28"/>
  <c r="P95" i="27"/>
  <c r="L97" i="17"/>
  <c r="AK10" i="23" s="1"/>
  <c r="Z24" i="4"/>
  <c r="AJ95" i="28"/>
  <c r="AR95" i="27"/>
  <c r="W75" i="17"/>
  <c r="X75" i="17" s="1"/>
  <c r="X86" i="17" s="1"/>
  <c r="O89" i="17"/>
  <c r="O90" i="17" s="1"/>
  <c r="O41" i="17"/>
  <c r="P41" i="17" s="1"/>
  <c r="P49" i="17" s="1"/>
  <c r="AN95" i="27"/>
  <c r="G10" i="23"/>
  <c r="B13" i="4"/>
  <c r="C19" i="19"/>
  <c r="G44" i="3"/>
  <c r="H43" i="3"/>
  <c r="G44" i="17"/>
  <c r="H43" i="17"/>
  <c r="K43" i="17"/>
  <c r="L42" i="17"/>
  <c r="C45" i="17"/>
  <c r="D44" i="17"/>
  <c r="C93" i="17"/>
  <c r="D92" i="17"/>
  <c r="G93" i="17"/>
  <c r="H92" i="17"/>
  <c r="O42" i="3"/>
  <c r="P41" i="3"/>
  <c r="P49" i="3" s="1"/>
  <c r="K43" i="3"/>
  <c r="L42" i="3"/>
  <c r="C92" i="3"/>
  <c r="D91" i="3"/>
  <c r="K90" i="3"/>
  <c r="L89" i="3"/>
  <c r="G91" i="3"/>
  <c r="H90" i="3"/>
  <c r="S89" i="3"/>
  <c r="O90" i="3"/>
  <c r="P89" i="3"/>
  <c r="AV67" i="18"/>
  <c r="AU70" i="18"/>
  <c r="AQ85" i="18"/>
  <c r="AR85" i="18" s="1"/>
  <c r="AQ82" i="18"/>
  <c r="AR82" i="18" s="1"/>
  <c r="AQ77" i="18"/>
  <c r="AR77" i="18" s="1"/>
  <c r="AQ79" i="18"/>
  <c r="AR79" i="18" s="1"/>
  <c r="AQ80" i="18"/>
  <c r="AR80" i="18" s="1"/>
  <c r="AQ74" i="18"/>
  <c r="AR74" i="18" s="1"/>
  <c r="C67" i="19"/>
  <c r="D66" i="19"/>
  <c r="D67" i="16"/>
  <c r="D66" i="16"/>
  <c r="G18" i="19"/>
  <c r="H18" i="19" s="1"/>
  <c r="H17" i="19"/>
  <c r="H65" i="16"/>
  <c r="G66" i="19"/>
  <c r="H66" i="19" s="1"/>
  <c r="H65" i="19"/>
  <c r="K65" i="19"/>
  <c r="K17" i="19"/>
  <c r="AQ28" i="15"/>
  <c r="AR28" i="15" s="1"/>
  <c r="AQ31" i="15"/>
  <c r="AR31" i="15" s="1"/>
  <c r="C28" i="28"/>
  <c r="D28" i="28" s="1"/>
  <c r="C37" i="28"/>
  <c r="D37" i="28" s="1"/>
  <c r="C31" i="28"/>
  <c r="D31" i="28" s="1"/>
  <c r="C34" i="28"/>
  <c r="D34" i="28" s="1"/>
  <c r="C27" i="28"/>
  <c r="D27" i="28" s="1"/>
  <c r="C32" i="28"/>
  <c r="D32" i="28" s="1"/>
  <c r="D19" i="26"/>
  <c r="D22" i="26" s="1"/>
  <c r="D19" i="27"/>
  <c r="D22" i="27" s="1"/>
  <c r="H18" i="27"/>
  <c r="H17" i="27"/>
  <c r="C22" i="29"/>
  <c r="C25" i="29" s="1"/>
  <c r="D25" i="29" s="1"/>
  <c r="D22" i="29"/>
  <c r="Y8" i="23" s="1"/>
  <c r="AQ37" i="15"/>
  <c r="AR37" i="15" s="1"/>
  <c r="AQ27" i="15"/>
  <c r="AR27" i="15" s="1"/>
  <c r="AM34" i="15"/>
  <c r="AN34" i="15" s="1"/>
  <c r="AM27" i="15"/>
  <c r="AN27" i="15" s="1"/>
  <c r="AM32" i="15"/>
  <c r="AN32" i="15" s="1"/>
  <c r="AM31" i="15"/>
  <c r="AN31" i="15" s="1"/>
  <c r="AM37" i="15"/>
  <c r="AN37" i="15" s="1"/>
  <c r="AQ32" i="15"/>
  <c r="AR32" i="15" s="1"/>
  <c r="C22" i="16"/>
  <c r="C25" i="16" s="1"/>
  <c r="D25" i="16" s="1"/>
  <c r="AU31" i="3"/>
  <c r="AV31" i="3" s="1"/>
  <c r="AU37" i="3"/>
  <c r="AV37" i="3" s="1"/>
  <c r="AU32" i="3"/>
  <c r="AV32" i="3" s="1"/>
  <c r="AU27" i="3"/>
  <c r="AV27" i="3" s="1"/>
  <c r="AU34" i="3"/>
  <c r="AV34" i="3" s="1"/>
  <c r="AU28" i="3"/>
  <c r="AV28" i="3" s="1"/>
  <c r="K17" i="16"/>
  <c r="AU22" i="18"/>
  <c r="AU25" i="18" s="1"/>
  <c r="AV25" i="18" s="1"/>
  <c r="G18" i="16"/>
  <c r="G19" i="16" s="1"/>
  <c r="AU21" i="15"/>
  <c r="AV21" i="15" s="1"/>
  <c r="L13" i="23"/>
  <c r="W75" i="3"/>
  <c r="X75" i="3" s="1"/>
  <c r="W26" i="3"/>
  <c r="X26" i="3" s="1"/>
  <c r="W29" i="3"/>
  <c r="X29" i="3" s="1"/>
  <c r="T38" i="17"/>
  <c r="V13" i="23"/>
  <c r="W26" i="17"/>
  <c r="X26" i="17" s="1"/>
  <c r="W29" i="17"/>
  <c r="X29" i="17" s="1"/>
  <c r="AF13" i="23"/>
  <c r="T38" i="3"/>
  <c r="S41" i="3" s="1"/>
  <c r="T86" i="17"/>
  <c r="B13" i="23"/>
  <c r="AD15" i="2"/>
  <c r="I95" i="2"/>
  <c r="O65" i="16" s="1"/>
  <c r="O66" i="16" s="1"/>
  <c r="O67" i="16" s="1"/>
  <c r="AB14" i="17"/>
  <c r="AB22" i="17" s="1"/>
  <c r="AB62" i="17"/>
  <c r="AB70" i="17" s="1"/>
  <c r="AA73" i="17" s="1"/>
  <c r="AB73" i="17" s="1"/>
  <c r="AB14" i="3"/>
  <c r="AB22" i="3" s="1"/>
  <c r="AB62" i="3"/>
  <c r="AB70" i="3" s="1"/>
  <c r="AA73" i="3" s="1"/>
  <c r="AB73" i="3" s="1"/>
  <c r="AH65" i="17"/>
  <c r="AJ65" i="17" s="1"/>
  <c r="AH17" i="17"/>
  <c r="AJ17" i="17" s="1"/>
  <c r="AH17" i="3"/>
  <c r="AJ17" i="3" s="1"/>
  <c r="AH65" i="3"/>
  <c r="AJ65" i="3" s="1"/>
  <c r="AH18" i="3"/>
  <c r="AJ18" i="3" s="1"/>
  <c r="AH66" i="17"/>
  <c r="AJ66" i="17" s="1"/>
  <c r="AH18" i="17"/>
  <c r="AJ18" i="17" s="1"/>
  <c r="AH66" i="3"/>
  <c r="AJ66" i="3" s="1"/>
  <c r="AH19" i="17"/>
  <c r="AJ19" i="17" s="1"/>
  <c r="AH19" i="3"/>
  <c r="AJ19" i="3" s="1"/>
  <c r="AH67" i="17"/>
  <c r="AJ67" i="17" s="1"/>
  <c r="AH67" i="3"/>
  <c r="AJ67" i="3" s="1"/>
  <c r="L90" i="17" l="1"/>
  <c r="AA10" i="23"/>
  <c r="O42" i="17"/>
  <c r="O43" i="17" s="1"/>
  <c r="U8" i="23"/>
  <c r="P89" i="17"/>
  <c r="P97" i="17" s="1"/>
  <c r="W14" i="4" s="1"/>
  <c r="W13" i="4"/>
  <c r="W89" i="17"/>
  <c r="W90" i="17" s="1"/>
  <c r="S41" i="17"/>
  <c r="S42" i="17" s="1"/>
  <c r="AA75" i="17"/>
  <c r="AB75" i="17" s="1"/>
  <c r="S89" i="17"/>
  <c r="T89" i="17" s="1"/>
  <c r="T97" i="17" s="1"/>
  <c r="W15" i="4" s="1"/>
  <c r="M24" i="4"/>
  <c r="G11" i="23"/>
  <c r="B14" i="4"/>
  <c r="AA11" i="23"/>
  <c r="P14" i="4"/>
  <c r="D19" i="19"/>
  <c r="C22" i="19"/>
  <c r="C25" i="19" s="1"/>
  <c r="D25" i="19" s="1"/>
  <c r="C94" i="17"/>
  <c r="D94" i="17" s="1"/>
  <c r="D93" i="17"/>
  <c r="S42" i="3"/>
  <c r="T41" i="3"/>
  <c r="T49" i="3" s="1"/>
  <c r="C46" i="17"/>
  <c r="D46" i="17" s="1"/>
  <c r="D45" i="17"/>
  <c r="K44" i="3"/>
  <c r="L43" i="3"/>
  <c r="K44" i="17"/>
  <c r="L43" i="17"/>
  <c r="O43" i="3"/>
  <c r="P42" i="3"/>
  <c r="G45" i="17"/>
  <c r="H44" i="17"/>
  <c r="K92" i="17"/>
  <c r="L91" i="17"/>
  <c r="O91" i="17"/>
  <c r="P90" i="17"/>
  <c r="G45" i="3"/>
  <c r="H44" i="3"/>
  <c r="G94" i="17"/>
  <c r="H94" i="17" s="1"/>
  <c r="H93" i="17"/>
  <c r="S90" i="3"/>
  <c r="T89" i="3"/>
  <c r="G92" i="3"/>
  <c r="H91" i="3"/>
  <c r="O91" i="3"/>
  <c r="P90" i="3"/>
  <c r="K91" i="3"/>
  <c r="L90" i="3"/>
  <c r="C93" i="3"/>
  <c r="D92" i="3"/>
  <c r="AU74" i="18"/>
  <c r="AV74" i="18" s="1"/>
  <c r="AU77" i="18"/>
  <c r="AV77" i="18" s="1"/>
  <c r="AU80" i="18"/>
  <c r="AV80" i="18" s="1"/>
  <c r="AU85" i="18"/>
  <c r="AV85" i="18" s="1"/>
  <c r="AU79" i="18"/>
  <c r="AV79" i="18" s="1"/>
  <c r="AU82" i="18"/>
  <c r="AV82" i="18" s="1"/>
  <c r="H67" i="16"/>
  <c r="H66" i="16"/>
  <c r="G19" i="19"/>
  <c r="H19" i="19" s="1"/>
  <c r="C70" i="16"/>
  <c r="K18" i="19"/>
  <c r="L18" i="19" s="1"/>
  <c r="L17" i="19"/>
  <c r="D67" i="19"/>
  <c r="C70" i="19"/>
  <c r="L65" i="16"/>
  <c r="K66" i="19"/>
  <c r="L66" i="19" s="1"/>
  <c r="L65" i="19"/>
  <c r="O65" i="19"/>
  <c r="O17" i="19"/>
  <c r="G67" i="19"/>
  <c r="H67" i="19" s="1"/>
  <c r="C22" i="26"/>
  <c r="H19" i="27"/>
  <c r="H22" i="27" s="1"/>
  <c r="C22" i="27"/>
  <c r="C29" i="27"/>
  <c r="D29" i="27" s="1"/>
  <c r="F8" i="23"/>
  <c r="C26" i="27"/>
  <c r="D26" i="27" s="1"/>
  <c r="E8" i="23"/>
  <c r="C29" i="26"/>
  <c r="D29" i="26" s="1"/>
  <c r="C26" i="26"/>
  <c r="D26" i="26" s="1"/>
  <c r="C29" i="29"/>
  <c r="D29" i="29" s="1"/>
  <c r="C26" i="29"/>
  <c r="D26" i="29" s="1"/>
  <c r="C31" i="29"/>
  <c r="D31" i="29" s="1"/>
  <c r="C34" i="29"/>
  <c r="D34" i="29" s="1"/>
  <c r="C32" i="29"/>
  <c r="D32" i="29" s="1"/>
  <c r="C28" i="29"/>
  <c r="D28" i="29" s="1"/>
  <c r="C37" i="29"/>
  <c r="D37" i="29" s="1"/>
  <c r="C27" i="29"/>
  <c r="D27" i="29" s="1"/>
  <c r="H22" i="26"/>
  <c r="G22" i="26"/>
  <c r="G25" i="26" s="1"/>
  <c r="H25" i="26" s="1"/>
  <c r="C26" i="28"/>
  <c r="D26" i="28" s="1"/>
  <c r="C29" i="28"/>
  <c r="D29" i="28" s="1"/>
  <c r="L18" i="26"/>
  <c r="L17" i="26"/>
  <c r="L17" i="27"/>
  <c r="L18" i="27"/>
  <c r="G20" i="16"/>
  <c r="H20" i="16" s="1"/>
  <c r="K18" i="16"/>
  <c r="K19" i="16" s="1"/>
  <c r="O17" i="16"/>
  <c r="AU22" i="15"/>
  <c r="AU25" i="15" s="1"/>
  <c r="AV25" i="15" s="1"/>
  <c r="C27" i="16"/>
  <c r="D27" i="16" s="1"/>
  <c r="C32" i="16"/>
  <c r="D32" i="16" s="1"/>
  <c r="C31" i="16"/>
  <c r="D31" i="16" s="1"/>
  <c r="C28" i="16"/>
  <c r="D28" i="16" s="1"/>
  <c r="C37" i="16"/>
  <c r="D37" i="16" s="1"/>
  <c r="C34" i="16"/>
  <c r="D34" i="16" s="1"/>
  <c r="AQ22" i="18"/>
  <c r="AQ25" i="18" s="1"/>
  <c r="AR25" i="18" s="1"/>
  <c r="AU27" i="18"/>
  <c r="AV27" i="18" s="1"/>
  <c r="AU32" i="18"/>
  <c r="AV32" i="18" s="1"/>
  <c r="AU37" i="18"/>
  <c r="AV37" i="18" s="1"/>
  <c r="AU28" i="18"/>
  <c r="AV28" i="18" s="1"/>
  <c r="AU31" i="18"/>
  <c r="AV31" i="18" s="1"/>
  <c r="AU34" i="18"/>
  <c r="AV34" i="18" s="1"/>
  <c r="AA26" i="3"/>
  <c r="AB26" i="3" s="1"/>
  <c r="AA29" i="3"/>
  <c r="AB29" i="3" s="1"/>
  <c r="X38" i="17"/>
  <c r="L14" i="23"/>
  <c r="AA75" i="3"/>
  <c r="AB75" i="3" s="1"/>
  <c r="V14" i="23"/>
  <c r="AA29" i="17"/>
  <c r="AB29" i="17" s="1"/>
  <c r="AA26" i="17"/>
  <c r="AB26" i="17" s="1"/>
  <c r="AF14" i="23"/>
  <c r="X38" i="3"/>
  <c r="W41" i="3" s="1"/>
  <c r="X86" i="3"/>
  <c r="B14" i="23"/>
  <c r="AE15" i="2"/>
  <c r="J95" i="2"/>
  <c r="S65" i="16" s="1"/>
  <c r="AF14" i="3"/>
  <c r="AF22" i="3" s="1"/>
  <c r="AF62" i="3"/>
  <c r="AF70" i="3" s="1"/>
  <c r="AE73" i="3" s="1"/>
  <c r="AF73" i="3" s="1"/>
  <c r="AF14" i="17"/>
  <c r="AF22" i="17" s="1"/>
  <c r="AF62" i="17"/>
  <c r="AF70" i="17" s="1"/>
  <c r="AE73" i="17" s="1"/>
  <c r="AF73" i="17" s="1"/>
  <c r="AL19" i="3"/>
  <c r="AN19" i="3" s="1"/>
  <c r="AL19" i="17"/>
  <c r="AN19" i="17" s="1"/>
  <c r="AL67" i="17"/>
  <c r="AN67" i="17" s="1"/>
  <c r="AL67" i="3"/>
  <c r="AN67" i="3" s="1"/>
  <c r="AL18" i="17"/>
  <c r="AN18" i="17" s="1"/>
  <c r="AL18" i="3"/>
  <c r="AN18" i="3" s="1"/>
  <c r="AL66" i="17"/>
  <c r="AN66" i="17" s="1"/>
  <c r="AL66" i="3"/>
  <c r="AN66" i="3" s="1"/>
  <c r="AL65" i="17"/>
  <c r="AN65" i="17" s="1"/>
  <c r="AL17" i="3"/>
  <c r="AN17" i="3" s="1"/>
  <c r="AL17" i="17"/>
  <c r="AN17" i="17" s="1"/>
  <c r="AL65" i="3"/>
  <c r="AN65" i="3" s="1"/>
  <c r="C34" i="27" l="1"/>
  <c r="D34" i="27" s="1"/>
  <c r="C25" i="27"/>
  <c r="D25" i="27" s="1"/>
  <c r="C31" i="26"/>
  <c r="D31" i="26" s="1"/>
  <c r="C25" i="26"/>
  <c r="D25" i="26" s="1"/>
  <c r="X89" i="17"/>
  <c r="X97" i="17" s="1"/>
  <c r="W16" i="4" s="1"/>
  <c r="P42" i="17"/>
  <c r="T41" i="17"/>
  <c r="T49" i="17" s="1"/>
  <c r="AA12" i="23" s="1"/>
  <c r="S90" i="17"/>
  <c r="S91" i="17" s="1"/>
  <c r="D47" i="17"/>
  <c r="D49" i="17" s="1"/>
  <c r="P11" i="4" s="1"/>
  <c r="P6" i="4" s="1"/>
  <c r="Q6" i="4" s="1"/>
  <c r="D95" i="17"/>
  <c r="D97" i="17" s="1"/>
  <c r="W11" i="4" s="1"/>
  <c r="W6" i="4" s="1"/>
  <c r="X6" i="4" s="1"/>
  <c r="S66" i="16"/>
  <c r="S67" i="16" s="1"/>
  <c r="H95" i="17"/>
  <c r="AE75" i="17"/>
  <c r="AF75" i="17" s="1"/>
  <c r="AK11" i="23"/>
  <c r="W41" i="17"/>
  <c r="W42" i="17" s="1"/>
  <c r="G12" i="23"/>
  <c r="B15" i="4"/>
  <c r="K19" i="19"/>
  <c r="L19" i="19" s="1"/>
  <c r="C28" i="19"/>
  <c r="D28" i="19" s="1"/>
  <c r="C27" i="19"/>
  <c r="D27" i="19" s="1"/>
  <c r="C32" i="19"/>
  <c r="D32" i="19" s="1"/>
  <c r="C31" i="19"/>
  <c r="D31" i="19" s="1"/>
  <c r="C34" i="19"/>
  <c r="D34" i="19" s="1"/>
  <c r="C37" i="19"/>
  <c r="D37" i="19" s="1"/>
  <c r="S43" i="17"/>
  <c r="T42" i="17"/>
  <c r="G46" i="3"/>
  <c r="H46" i="3" s="1"/>
  <c r="H45" i="3"/>
  <c r="K45" i="17"/>
  <c r="L44" i="17"/>
  <c r="O92" i="17"/>
  <c r="P91" i="17"/>
  <c r="K45" i="3"/>
  <c r="L44" i="3"/>
  <c r="K93" i="17"/>
  <c r="L92" i="17"/>
  <c r="G70" i="16"/>
  <c r="O44" i="17"/>
  <c r="P43" i="17"/>
  <c r="W91" i="17"/>
  <c r="X90" i="17"/>
  <c r="S43" i="3"/>
  <c r="T42" i="3"/>
  <c r="G46" i="17"/>
  <c r="H46" i="17" s="1"/>
  <c r="H45" i="17"/>
  <c r="O44" i="3"/>
  <c r="P43" i="3"/>
  <c r="W42" i="3"/>
  <c r="X41" i="3"/>
  <c r="X49" i="3" s="1"/>
  <c r="G22" i="19"/>
  <c r="G27" i="19" s="1"/>
  <c r="H27" i="19" s="1"/>
  <c r="K92" i="3"/>
  <c r="L91" i="3"/>
  <c r="O92" i="3"/>
  <c r="P91" i="3"/>
  <c r="C94" i="3"/>
  <c r="D94" i="3" s="1"/>
  <c r="D93" i="3"/>
  <c r="S91" i="3"/>
  <c r="T90" i="3"/>
  <c r="W89" i="3"/>
  <c r="G93" i="3"/>
  <c r="H92" i="3"/>
  <c r="K67" i="19"/>
  <c r="L67" i="19" s="1"/>
  <c r="L67" i="16"/>
  <c r="L66" i="16"/>
  <c r="C74" i="19"/>
  <c r="D74" i="19" s="1"/>
  <c r="C85" i="19"/>
  <c r="D85" i="19" s="1"/>
  <c r="C82" i="19"/>
  <c r="D82" i="19" s="1"/>
  <c r="C77" i="19"/>
  <c r="D77" i="19" s="1"/>
  <c r="C80" i="19"/>
  <c r="D80" i="19" s="1"/>
  <c r="C79" i="19"/>
  <c r="D79" i="19" s="1"/>
  <c r="O18" i="19"/>
  <c r="P17" i="19"/>
  <c r="C74" i="16"/>
  <c r="D74" i="16" s="1"/>
  <c r="C80" i="16"/>
  <c r="D80" i="16" s="1"/>
  <c r="C77" i="16"/>
  <c r="D77" i="16" s="1"/>
  <c r="C79" i="16"/>
  <c r="D79" i="16" s="1"/>
  <c r="C85" i="16"/>
  <c r="D85" i="16" s="1"/>
  <c r="C82" i="16"/>
  <c r="D82" i="16" s="1"/>
  <c r="P66" i="16"/>
  <c r="P65" i="16"/>
  <c r="O66" i="19"/>
  <c r="P66" i="19" s="1"/>
  <c r="P65" i="19"/>
  <c r="S65" i="19"/>
  <c r="S17" i="19"/>
  <c r="G70" i="19"/>
  <c r="K70" i="16"/>
  <c r="C27" i="27"/>
  <c r="D27" i="27" s="1"/>
  <c r="C32" i="27"/>
  <c r="D32" i="27" s="1"/>
  <c r="C28" i="27"/>
  <c r="D28" i="27" s="1"/>
  <c r="C31" i="27"/>
  <c r="D31" i="27" s="1"/>
  <c r="C37" i="27"/>
  <c r="D37" i="27" s="1"/>
  <c r="C34" i="26"/>
  <c r="D34" i="26" s="1"/>
  <c r="C27" i="26"/>
  <c r="D27" i="26" s="1"/>
  <c r="C37" i="26"/>
  <c r="D37" i="26" s="1"/>
  <c r="C32" i="26"/>
  <c r="D32" i="26" s="1"/>
  <c r="G22" i="27"/>
  <c r="C28" i="26"/>
  <c r="D28" i="26" s="1"/>
  <c r="G29" i="27"/>
  <c r="H29" i="27" s="1"/>
  <c r="F9" i="23"/>
  <c r="G26" i="27"/>
  <c r="H26" i="27" s="1"/>
  <c r="L19" i="26"/>
  <c r="L22" i="26" s="1"/>
  <c r="L19" i="27"/>
  <c r="L22" i="27" s="1"/>
  <c r="P18" i="27"/>
  <c r="P17" i="27"/>
  <c r="G22" i="29"/>
  <c r="G25" i="29" s="1"/>
  <c r="H25" i="29" s="1"/>
  <c r="P18" i="26"/>
  <c r="P17" i="26"/>
  <c r="H22" i="29"/>
  <c r="D38" i="28"/>
  <c r="C41" i="28" s="1"/>
  <c r="G34" i="26"/>
  <c r="H34" i="26" s="1"/>
  <c r="G32" i="26"/>
  <c r="H32" i="26" s="1"/>
  <c r="G27" i="26"/>
  <c r="H27" i="26" s="1"/>
  <c r="G37" i="26"/>
  <c r="H37" i="26" s="1"/>
  <c r="G28" i="26"/>
  <c r="H28" i="26" s="1"/>
  <c r="G31" i="26"/>
  <c r="H31" i="26" s="1"/>
  <c r="E9" i="23"/>
  <c r="G29" i="26"/>
  <c r="H29" i="26" s="1"/>
  <c r="G26" i="26"/>
  <c r="H26" i="26" s="1"/>
  <c r="D38" i="29"/>
  <c r="C41" i="29" s="1"/>
  <c r="G29" i="28"/>
  <c r="H29" i="28" s="1"/>
  <c r="G26" i="28"/>
  <c r="H26" i="28" s="1"/>
  <c r="G31" i="28"/>
  <c r="H31" i="28" s="1"/>
  <c r="G28" i="28"/>
  <c r="H28" i="28" s="1"/>
  <c r="G37" i="28"/>
  <c r="H37" i="28" s="1"/>
  <c r="G32" i="28"/>
  <c r="H32" i="28" s="1"/>
  <c r="G34" i="28"/>
  <c r="H34" i="28" s="1"/>
  <c r="G27" i="28"/>
  <c r="H27" i="28" s="1"/>
  <c r="G22" i="16"/>
  <c r="AU37" i="15"/>
  <c r="AV37" i="15" s="1"/>
  <c r="AU34" i="15"/>
  <c r="AV34" i="15" s="1"/>
  <c r="AU28" i="15"/>
  <c r="AV28" i="15" s="1"/>
  <c r="AU27" i="15"/>
  <c r="AV27" i="15" s="1"/>
  <c r="AU31" i="15"/>
  <c r="AV31" i="15" s="1"/>
  <c r="AU32" i="15"/>
  <c r="AV32" i="15" s="1"/>
  <c r="O18" i="16"/>
  <c r="O19" i="16" s="1"/>
  <c r="K20" i="16"/>
  <c r="L20" i="16" s="1"/>
  <c r="AQ32" i="18"/>
  <c r="AR32" i="18" s="1"/>
  <c r="AQ27" i="18"/>
  <c r="AR27" i="18" s="1"/>
  <c r="AQ34" i="18"/>
  <c r="AR34" i="18" s="1"/>
  <c r="AQ31" i="18"/>
  <c r="AR31" i="18" s="1"/>
  <c r="AQ28" i="18"/>
  <c r="AR28" i="18" s="1"/>
  <c r="AQ37" i="18"/>
  <c r="AR37" i="18" s="1"/>
  <c r="S17" i="16"/>
  <c r="AB38" i="17"/>
  <c r="AE26" i="3"/>
  <c r="AF26" i="3" s="1"/>
  <c r="AE29" i="3"/>
  <c r="AF29" i="3" s="1"/>
  <c r="L15" i="23"/>
  <c r="AE75" i="3"/>
  <c r="AF75" i="3" s="1"/>
  <c r="V15" i="23"/>
  <c r="AE26" i="17"/>
  <c r="AF26" i="17" s="1"/>
  <c r="AE29" i="17"/>
  <c r="AF29" i="17" s="1"/>
  <c r="AF15" i="23"/>
  <c r="AB86" i="3"/>
  <c r="AB86" i="17"/>
  <c r="AB38" i="3"/>
  <c r="AA41" i="3" s="1"/>
  <c r="B15" i="23"/>
  <c r="AK12" i="23"/>
  <c r="AF15" i="2"/>
  <c r="K95" i="2"/>
  <c r="W65" i="16" s="1"/>
  <c r="AJ14" i="17"/>
  <c r="AJ22" i="17" s="1"/>
  <c r="AJ62" i="17"/>
  <c r="AJ70" i="17" s="1"/>
  <c r="AI73" i="17" s="1"/>
  <c r="AJ73" i="17" s="1"/>
  <c r="AJ14" i="3"/>
  <c r="AJ22" i="3" s="1"/>
  <c r="AJ62" i="3"/>
  <c r="AJ70" i="3" s="1"/>
  <c r="AI73" i="3" s="1"/>
  <c r="AJ73" i="3" s="1"/>
  <c r="AP65" i="17"/>
  <c r="AR65" i="17" s="1"/>
  <c r="AP17" i="3"/>
  <c r="AR17" i="3" s="1"/>
  <c r="AP17" i="17"/>
  <c r="AR17" i="17" s="1"/>
  <c r="AP65" i="3"/>
  <c r="AR65" i="3" s="1"/>
  <c r="AP66" i="17"/>
  <c r="AR66" i="17" s="1"/>
  <c r="AP18" i="3"/>
  <c r="AR18" i="3" s="1"/>
  <c r="AP18" i="17"/>
  <c r="AR18" i="17" s="1"/>
  <c r="AP66" i="3"/>
  <c r="AR66" i="3" s="1"/>
  <c r="AP67" i="17"/>
  <c r="AR67" i="17" s="1"/>
  <c r="AP19" i="3"/>
  <c r="AR19" i="3" s="1"/>
  <c r="AP19" i="17"/>
  <c r="AR19" i="17" s="1"/>
  <c r="AP67" i="3"/>
  <c r="AR67" i="3" s="1"/>
  <c r="G34" i="19" l="1"/>
  <c r="H34" i="19" s="1"/>
  <c r="G37" i="19"/>
  <c r="H37" i="19" s="1"/>
  <c r="T90" i="17"/>
  <c r="G31" i="19"/>
  <c r="H31" i="19" s="1"/>
  <c r="G25" i="19"/>
  <c r="H25" i="19" s="1"/>
  <c r="G28" i="19"/>
  <c r="H28" i="19" s="1"/>
  <c r="G31" i="16"/>
  <c r="H31" i="16" s="1"/>
  <c r="G25" i="16"/>
  <c r="H25" i="16" s="1"/>
  <c r="G31" i="27"/>
  <c r="H31" i="27" s="1"/>
  <c r="G25" i="27"/>
  <c r="H25" i="27" s="1"/>
  <c r="X41" i="17"/>
  <c r="X49" i="17" s="1"/>
  <c r="AA13" i="23" s="1"/>
  <c r="AA8" i="23"/>
  <c r="K70" i="19"/>
  <c r="K74" i="19" s="1"/>
  <c r="L74" i="19" s="1"/>
  <c r="AK8" i="23"/>
  <c r="K22" i="19"/>
  <c r="K25" i="19" s="1"/>
  <c r="L25" i="19" s="1"/>
  <c r="H47" i="17"/>
  <c r="G32" i="19"/>
  <c r="H32" i="19" s="1"/>
  <c r="P15" i="4"/>
  <c r="W66" i="16"/>
  <c r="W67" i="16" s="1"/>
  <c r="AA26" i="4"/>
  <c r="Z26" i="4"/>
  <c r="Y9" i="23"/>
  <c r="AA41" i="17"/>
  <c r="AA42" i="17" s="1"/>
  <c r="AI75" i="17"/>
  <c r="AJ75" i="17" s="1"/>
  <c r="AA89" i="17"/>
  <c r="AA90" i="17" s="1"/>
  <c r="G13" i="23"/>
  <c r="B16" i="4"/>
  <c r="P67" i="16"/>
  <c r="H47" i="3"/>
  <c r="O67" i="19"/>
  <c r="P67" i="19" s="1"/>
  <c r="W43" i="3"/>
  <c r="X42" i="3"/>
  <c r="K94" i="17"/>
  <c r="L94" i="17" s="1"/>
  <c r="L93" i="17"/>
  <c r="O45" i="3"/>
  <c r="P44" i="3"/>
  <c r="K46" i="3"/>
  <c r="L46" i="3" s="1"/>
  <c r="L45" i="3"/>
  <c r="C42" i="29"/>
  <c r="D41" i="29"/>
  <c r="S92" i="17"/>
  <c r="T91" i="17"/>
  <c r="W43" i="17"/>
  <c r="X42" i="17"/>
  <c r="O93" i="17"/>
  <c r="P92" i="17"/>
  <c r="S44" i="3"/>
  <c r="T43" i="3"/>
  <c r="D95" i="3"/>
  <c r="D97" i="3" s="1"/>
  <c r="K46" i="17"/>
  <c r="L46" i="17" s="1"/>
  <c r="L45" i="17"/>
  <c r="W92" i="17"/>
  <c r="X91" i="17"/>
  <c r="O45" i="17"/>
  <c r="P44" i="17"/>
  <c r="S44" i="17"/>
  <c r="T43" i="17"/>
  <c r="AA42" i="3"/>
  <c r="AB41" i="3"/>
  <c r="AB49" i="3" s="1"/>
  <c r="C42" i="28"/>
  <c r="D41" i="28"/>
  <c r="G82" i="16"/>
  <c r="H82" i="16" s="1"/>
  <c r="G85" i="16"/>
  <c r="H85" i="16" s="1"/>
  <c r="G77" i="16"/>
  <c r="H77" i="16" s="1"/>
  <c r="G79" i="16"/>
  <c r="H79" i="16" s="1"/>
  <c r="G80" i="16"/>
  <c r="H80" i="16" s="1"/>
  <c r="G74" i="16"/>
  <c r="H74" i="16" s="1"/>
  <c r="S92" i="3"/>
  <c r="T91" i="3"/>
  <c r="AA89" i="3"/>
  <c r="G94" i="3"/>
  <c r="H94" i="3" s="1"/>
  <c r="H93" i="3"/>
  <c r="K93" i="3"/>
  <c r="L92" i="3"/>
  <c r="W90" i="3"/>
  <c r="X89" i="3"/>
  <c r="O93" i="3"/>
  <c r="P92" i="3"/>
  <c r="G34" i="27"/>
  <c r="H34" i="27" s="1"/>
  <c r="K77" i="16"/>
  <c r="L77" i="16" s="1"/>
  <c r="K85" i="16"/>
  <c r="L85" i="16" s="1"/>
  <c r="K82" i="16"/>
  <c r="L82" i="16" s="1"/>
  <c r="K79" i="16"/>
  <c r="L79" i="16" s="1"/>
  <c r="K80" i="16"/>
  <c r="L80" i="16" s="1"/>
  <c r="K74" i="16"/>
  <c r="L74" i="16" s="1"/>
  <c r="W65" i="19"/>
  <c r="W17" i="19"/>
  <c r="K80" i="19"/>
  <c r="L80" i="19" s="1"/>
  <c r="K79" i="19"/>
  <c r="L79" i="19" s="1"/>
  <c r="G85" i="19"/>
  <c r="H85" i="19" s="1"/>
  <c r="G80" i="19"/>
  <c r="H80" i="19" s="1"/>
  <c r="G77" i="19"/>
  <c r="H77" i="19" s="1"/>
  <c r="G82" i="19"/>
  <c r="H82" i="19" s="1"/>
  <c r="G74" i="19"/>
  <c r="H74" i="19" s="1"/>
  <c r="G79" i="19"/>
  <c r="H79" i="19" s="1"/>
  <c r="T65" i="16"/>
  <c r="S18" i="19"/>
  <c r="T18" i="19" s="1"/>
  <c r="T17" i="19"/>
  <c r="O19" i="19"/>
  <c r="P19" i="19" s="1"/>
  <c r="P18" i="19"/>
  <c r="S66" i="19"/>
  <c r="T65" i="19"/>
  <c r="G27" i="27"/>
  <c r="H27" i="27" s="1"/>
  <c r="G37" i="27"/>
  <c r="H37" i="27" s="1"/>
  <c r="G28" i="27"/>
  <c r="H28" i="27" s="1"/>
  <c r="D38" i="27"/>
  <c r="G32" i="27"/>
  <c r="H32" i="27" s="1"/>
  <c r="D38" i="26"/>
  <c r="C41" i="26" s="1"/>
  <c r="K29" i="27"/>
  <c r="L29" i="27" s="1"/>
  <c r="F10" i="23"/>
  <c r="K26" i="27"/>
  <c r="L26" i="27" s="1"/>
  <c r="P19" i="27"/>
  <c r="P22" i="27" s="1"/>
  <c r="K22" i="26"/>
  <c r="O70" i="16"/>
  <c r="K29" i="26"/>
  <c r="L29" i="26" s="1"/>
  <c r="E10" i="23"/>
  <c r="K26" i="26"/>
  <c r="L26" i="26" s="1"/>
  <c r="K22" i="27"/>
  <c r="K25" i="27" s="1"/>
  <c r="L25" i="27" s="1"/>
  <c r="G37" i="16"/>
  <c r="H37" i="16" s="1"/>
  <c r="G32" i="16"/>
  <c r="H32" i="16" s="1"/>
  <c r="G34" i="16"/>
  <c r="H34" i="16" s="1"/>
  <c r="T18" i="26"/>
  <c r="T17" i="26"/>
  <c r="K29" i="28"/>
  <c r="L29" i="28" s="1"/>
  <c r="K26" i="28"/>
  <c r="L26" i="28" s="1"/>
  <c r="K27" i="28"/>
  <c r="L27" i="28" s="1"/>
  <c r="K31" i="28"/>
  <c r="L31" i="28" s="1"/>
  <c r="K37" i="28"/>
  <c r="L37" i="28" s="1"/>
  <c r="K34" i="28"/>
  <c r="L34" i="28" s="1"/>
  <c r="K32" i="28"/>
  <c r="L32" i="28" s="1"/>
  <c r="K28" i="28"/>
  <c r="L28" i="28" s="1"/>
  <c r="G27" i="16"/>
  <c r="H27" i="16" s="1"/>
  <c r="P19" i="26"/>
  <c r="P22" i="26" s="1"/>
  <c r="G28" i="16"/>
  <c r="H28" i="16" s="1"/>
  <c r="H38" i="26"/>
  <c r="G32" i="29"/>
  <c r="H32" i="29" s="1"/>
  <c r="G37" i="29"/>
  <c r="H37" i="29" s="1"/>
  <c r="G28" i="29"/>
  <c r="H28" i="29" s="1"/>
  <c r="G31" i="29"/>
  <c r="H31" i="29" s="1"/>
  <c r="G27" i="29"/>
  <c r="H27" i="29" s="1"/>
  <c r="G34" i="29"/>
  <c r="H34" i="29" s="1"/>
  <c r="L22" i="29"/>
  <c r="K22" i="29"/>
  <c r="K25" i="29" s="1"/>
  <c r="L25" i="29" s="1"/>
  <c r="H38" i="28"/>
  <c r="G26" i="29"/>
  <c r="H26" i="29" s="1"/>
  <c r="G29" i="29"/>
  <c r="H29" i="29" s="1"/>
  <c r="T18" i="27"/>
  <c r="T17" i="27"/>
  <c r="K31" i="19"/>
  <c r="L31" i="19" s="1"/>
  <c r="K22" i="16"/>
  <c r="K25" i="16" s="1"/>
  <c r="L25" i="16" s="1"/>
  <c r="O20" i="16"/>
  <c r="S18" i="16"/>
  <c r="S19" i="16" s="1"/>
  <c r="W17" i="16"/>
  <c r="AF38" i="17"/>
  <c r="L16" i="23"/>
  <c r="AI75" i="3"/>
  <c r="AJ75" i="3" s="1"/>
  <c r="AI29" i="3"/>
  <c r="AJ29" i="3" s="1"/>
  <c r="AI26" i="3"/>
  <c r="AJ26" i="3" s="1"/>
  <c r="V16" i="23"/>
  <c r="AI29" i="17"/>
  <c r="AJ29" i="17" s="1"/>
  <c r="AI26" i="17"/>
  <c r="AJ26" i="17" s="1"/>
  <c r="AF16" i="23"/>
  <c r="AF86" i="3"/>
  <c r="AF38" i="3"/>
  <c r="AE41" i="3" s="1"/>
  <c r="AF86" i="17"/>
  <c r="B16" i="23"/>
  <c r="AK13" i="23"/>
  <c r="AG15" i="2"/>
  <c r="L95" i="2"/>
  <c r="AA65" i="16" s="1"/>
  <c r="AA66" i="16" s="1"/>
  <c r="AA67" i="16" s="1"/>
  <c r="B65" i="15"/>
  <c r="D65" i="15" s="1"/>
  <c r="B17" i="15"/>
  <c r="D17" i="15" s="1"/>
  <c r="B20" i="15"/>
  <c r="D20" i="15" s="1"/>
  <c r="B68" i="15"/>
  <c r="D68" i="15" s="1"/>
  <c r="B67" i="15"/>
  <c r="D67" i="15" s="1"/>
  <c r="B19" i="15"/>
  <c r="D19" i="15" s="1"/>
  <c r="B18" i="15"/>
  <c r="D18" i="15" s="1"/>
  <c r="B66" i="15"/>
  <c r="D66" i="15" s="1"/>
  <c r="AN62" i="17"/>
  <c r="AN70" i="17" s="1"/>
  <c r="AM73" i="17" s="1"/>
  <c r="AN73" i="17" s="1"/>
  <c r="AN14" i="3"/>
  <c r="AN22" i="3" s="1"/>
  <c r="AN62" i="3"/>
  <c r="AN70" i="3" s="1"/>
  <c r="AM73" i="3" s="1"/>
  <c r="AN73" i="3" s="1"/>
  <c r="AN14" i="17"/>
  <c r="AN22" i="17" s="1"/>
  <c r="AT19" i="3"/>
  <c r="AV19" i="3" s="1"/>
  <c r="AT19" i="17"/>
  <c r="AV19" i="17" s="1"/>
  <c r="AT67" i="17"/>
  <c r="AV67" i="17" s="1"/>
  <c r="AT67" i="3"/>
  <c r="AV67" i="3" s="1"/>
  <c r="AT18" i="3"/>
  <c r="AV18" i="3" s="1"/>
  <c r="AT66" i="3"/>
  <c r="AV66" i="3" s="1"/>
  <c r="AT18" i="17"/>
  <c r="AV18" i="17" s="1"/>
  <c r="AT66" i="17"/>
  <c r="AV66" i="17" s="1"/>
  <c r="AT65" i="17"/>
  <c r="AV65" i="17" s="1"/>
  <c r="AT17" i="3"/>
  <c r="AV17" i="3" s="1"/>
  <c r="AT17" i="17"/>
  <c r="AV17" i="17" s="1"/>
  <c r="AT65" i="3"/>
  <c r="AV65" i="3" s="1"/>
  <c r="K82" i="19" l="1"/>
  <c r="L82" i="19" s="1"/>
  <c r="K77" i="19"/>
  <c r="L77" i="19" s="1"/>
  <c r="K85" i="19"/>
  <c r="L85" i="19" s="1"/>
  <c r="K28" i="19"/>
  <c r="L28" i="19" s="1"/>
  <c r="K32" i="19"/>
  <c r="L32" i="19" s="1"/>
  <c r="K37" i="19"/>
  <c r="L37" i="19" s="1"/>
  <c r="K27" i="19"/>
  <c r="L27" i="19" s="1"/>
  <c r="K34" i="19"/>
  <c r="L34" i="19" s="1"/>
  <c r="K27" i="26"/>
  <c r="L27" i="26" s="1"/>
  <c r="K25" i="26"/>
  <c r="L25" i="26" s="1"/>
  <c r="P16" i="4"/>
  <c r="AB89" i="17"/>
  <c r="AB97" i="17" s="1"/>
  <c r="L95" i="17"/>
  <c r="O22" i="19"/>
  <c r="O25" i="19" s="1"/>
  <c r="P25" i="19" s="1"/>
  <c r="I11" i="4"/>
  <c r="I6" i="4" s="1"/>
  <c r="J6" i="4" s="1"/>
  <c r="M26" i="4" s="1"/>
  <c r="Q8" i="23"/>
  <c r="Y10" i="23"/>
  <c r="G41" i="26"/>
  <c r="G42" i="26" s="1"/>
  <c r="AE89" i="17"/>
  <c r="AE90" i="17" s="1"/>
  <c r="AB41" i="17"/>
  <c r="O70" i="19"/>
  <c r="O79" i="19" s="1"/>
  <c r="P79" i="19" s="1"/>
  <c r="AM75" i="17"/>
  <c r="AN75" i="17" s="1"/>
  <c r="AE41" i="17"/>
  <c r="AE42" i="17" s="1"/>
  <c r="G41" i="28"/>
  <c r="H41" i="28" s="1"/>
  <c r="L47" i="17"/>
  <c r="G14" i="23"/>
  <c r="B17" i="4"/>
  <c r="L47" i="3"/>
  <c r="O85" i="19"/>
  <c r="P85" i="19" s="1"/>
  <c r="S45" i="17"/>
  <c r="T44" i="17"/>
  <c r="S93" i="17"/>
  <c r="T92" i="17"/>
  <c r="O46" i="17"/>
  <c r="P46" i="17" s="1"/>
  <c r="P45" i="17"/>
  <c r="C43" i="29"/>
  <c r="D42" i="29"/>
  <c r="AE42" i="3"/>
  <c r="AF41" i="3"/>
  <c r="AF49" i="3" s="1"/>
  <c r="W93" i="17"/>
  <c r="X92" i="17"/>
  <c r="O46" i="3"/>
  <c r="P46" i="3" s="1"/>
  <c r="P45" i="3"/>
  <c r="C43" i="28"/>
  <c r="D42" i="28"/>
  <c r="C42" i="26"/>
  <c r="D41" i="26"/>
  <c r="AA91" i="17"/>
  <c r="AB90" i="17"/>
  <c r="C41" i="27"/>
  <c r="S19" i="19"/>
  <c r="T19" i="19" s="1"/>
  <c r="S45" i="3"/>
  <c r="T44" i="3"/>
  <c r="AA43" i="17"/>
  <c r="AB42" i="17"/>
  <c r="W44" i="3"/>
  <c r="X43" i="3"/>
  <c r="O94" i="17"/>
  <c r="P94" i="17" s="1"/>
  <c r="P93" i="17"/>
  <c r="H38" i="27"/>
  <c r="AA43" i="3"/>
  <c r="AB42" i="3"/>
  <c r="W44" i="17"/>
  <c r="X43" i="17"/>
  <c r="W91" i="3"/>
  <c r="X90" i="3"/>
  <c r="K94" i="3"/>
  <c r="L94" i="3" s="1"/>
  <c r="L93" i="3"/>
  <c r="AE89" i="3"/>
  <c r="H95" i="3"/>
  <c r="H97" i="3" s="1"/>
  <c r="AA90" i="3"/>
  <c r="AB89" i="3"/>
  <c r="O94" i="3"/>
  <c r="P94" i="3" s="1"/>
  <c r="P93" i="3"/>
  <c r="S93" i="3"/>
  <c r="T92" i="3"/>
  <c r="AA65" i="19"/>
  <c r="AA17" i="19"/>
  <c r="S67" i="19"/>
  <c r="T67" i="19" s="1"/>
  <c r="T66" i="19"/>
  <c r="W18" i="19"/>
  <c r="X17" i="19"/>
  <c r="X65" i="16"/>
  <c r="W66" i="19"/>
  <c r="X65" i="19"/>
  <c r="T67" i="16"/>
  <c r="T66" i="16"/>
  <c r="K34" i="26"/>
  <c r="L34" i="26" s="1"/>
  <c r="K31" i="26"/>
  <c r="L31" i="26" s="1"/>
  <c r="K28" i="26"/>
  <c r="L28" i="26" s="1"/>
  <c r="K37" i="26"/>
  <c r="L37" i="26" s="1"/>
  <c r="K32" i="26"/>
  <c r="L32" i="26" s="1"/>
  <c r="T19" i="26"/>
  <c r="T22" i="26" s="1"/>
  <c r="O85" i="16"/>
  <c r="P85" i="16" s="1"/>
  <c r="O79" i="16"/>
  <c r="P79" i="16" s="1"/>
  <c r="O82" i="16"/>
  <c r="P82" i="16" s="1"/>
  <c r="O77" i="16"/>
  <c r="P77" i="16" s="1"/>
  <c r="O80" i="16"/>
  <c r="P80" i="16" s="1"/>
  <c r="O74" i="16"/>
  <c r="P74" i="16" s="1"/>
  <c r="O22" i="27"/>
  <c r="O25" i="27" s="1"/>
  <c r="P25" i="27" s="1"/>
  <c r="K37" i="27"/>
  <c r="L37" i="27" s="1"/>
  <c r="K34" i="27"/>
  <c r="L34" i="27" s="1"/>
  <c r="K32" i="27"/>
  <c r="L32" i="27" s="1"/>
  <c r="K31" i="27"/>
  <c r="L31" i="27" s="1"/>
  <c r="K28" i="27"/>
  <c r="L28" i="27" s="1"/>
  <c r="K27" i="27"/>
  <c r="L27" i="27" s="1"/>
  <c r="S22" i="29"/>
  <c r="S25" i="29" s="1"/>
  <c r="T25" i="29" s="1"/>
  <c r="X18" i="27"/>
  <c r="X17" i="27"/>
  <c r="X17" i="26"/>
  <c r="X18" i="26"/>
  <c r="L38" i="28"/>
  <c r="T19" i="27"/>
  <c r="T22" i="27" s="1"/>
  <c r="O22" i="26"/>
  <c r="O25" i="26" s="1"/>
  <c r="P25" i="26" s="1"/>
  <c r="O22" i="29"/>
  <c r="O25" i="29" s="1"/>
  <c r="P25" i="29" s="1"/>
  <c r="P22" i="29"/>
  <c r="K28" i="29"/>
  <c r="L28" i="29" s="1"/>
  <c r="K32" i="29"/>
  <c r="L32" i="29" s="1"/>
  <c r="K31" i="29"/>
  <c r="L31" i="29" s="1"/>
  <c r="K27" i="29"/>
  <c r="L27" i="29" s="1"/>
  <c r="K34" i="29"/>
  <c r="L34" i="29" s="1"/>
  <c r="K37" i="29"/>
  <c r="L37" i="29" s="1"/>
  <c r="E11" i="23"/>
  <c r="O26" i="26"/>
  <c r="P26" i="26" s="1"/>
  <c r="O29" i="26"/>
  <c r="P29" i="26" s="1"/>
  <c r="K29" i="29"/>
  <c r="L29" i="29" s="1"/>
  <c r="K26" i="29"/>
  <c r="L26" i="29" s="1"/>
  <c r="H38" i="29"/>
  <c r="F11" i="23"/>
  <c r="O29" i="27"/>
  <c r="P29" i="27" s="1"/>
  <c r="O26" i="27"/>
  <c r="P26" i="27" s="1"/>
  <c r="S20" i="16"/>
  <c r="T20" i="16" s="1"/>
  <c r="P20" i="16"/>
  <c r="O22" i="16"/>
  <c r="O25" i="16" s="1"/>
  <c r="P25" i="16" s="1"/>
  <c r="K31" i="16"/>
  <c r="L31" i="16" s="1"/>
  <c r="K34" i="16"/>
  <c r="L34" i="16" s="1"/>
  <c r="K32" i="16"/>
  <c r="L32" i="16" s="1"/>
  <c r="K28" i="16"/>
  <c r="L28" i="16" s="1"/>
  <c r="K37" i="16"/>
  <c r="L37" i="16" s="1"/>
  <c r="K27" i="16"/>
  <c r="L27" i="16" s="1"/>
  <c r="AA17" i="16"/>
  <c r="O31" i="19"/>
  <c r="P31" i="19" s="1"/>
  <c r="O34" i="19"/>
  <c r="P34" i="19" s="1"/>
  <c r="O27" i="19"/>
  <c r="P27" i="19" s="1"/>
  <c r="O37" i="19"/>
  <c r="P37" i="19" s="1"/>
  <c r="O32" i="19"/>
  <c r="P32" i="19" s="1"/>
  <c r="O28" i="19"/>
  <c r="P28" i="19" s="1"/>
  <c r="W18" i="16"/>
  <c r="W19" i="16" s="1"/>
  <c r="AJ38" i="17"/>
  <c r="AM26" i="3"/>
  <c r="AN26" i="3" s="1"/>
  <c r="AM29" i="3"/>
  <c r="AN29" i="3" s="1"/>
  <c r="V17" i="23"/>
  <c r="AM29" i="17"/>
  <c r="AN29" i="17" s="1"/>
  <c r="AM26" i="17"/>
  <c r="AN26" i="17" s="1"/>
  <c r="L17" i="23"/>
  <c r="AM75" i="3"/>
  <c r="AN75" i="3" s="1"/>
  <c r="AN86" i="3" s="1"/>
  <c r="AF17" i="23"/>
  <c r="AJ86" i="3"/>
  <c r="AJ86" i="17"/>
  <c r="AJ38" i="3"/>
  <c r="AI41" i="3" s="1"/>
  <c r="B17" i="23"/>
  <c r="AH15" i="2"/>
  <c r="M95" i="2"/>
  <c r="AE65" i="16" s="1"/>
  <c r="F65" i="15"/>
  <c r="H65" i="15" s="1"/>
  <c r="F17" i="15"/>
  <c r="H17" i="15" s="1"/>
  <c r="AR14" i="17"/>
  <c r="AR22" i="17" s="1"/>
  <c r="AR62" i="17"/>
  <c r="AR70" i="17" s="1"/>
  <c r="AQ73" i="17" s="1"/>
  <c r="AR73" i="17" s="1"/>
  <c r="AR14" i="3"/>
  <c r="AR22" i="3" s="1"/>
  <c r="AR62" i="3"/>
  <c r="AR70" i="3" s="1"/>
  <c r="AQ73" i="3" s="1"/>
  <c r="AR73" i="3" s="1"/>
  <c r="F66" i="15"/>
  <c r="H66" i="15" s="1"/>
  <c r="F18" i="15"/>
  <c r="H18" i="15" s="1"/>
  <c r="F67" i="15"/>
  <c r="H67" i="15" s="1"/>
  <c r="F19" i="15"/>
  <c r="H19" i="15" s="1"/>
  <c r="S22" i="19" l="1"/>
  <c r="S32" i="19" s="1"/>
  <c r="T32" i="19" s="1"/>
  <c r="W17" i="4"/>
  <c r="AK14" i="23"/>
  <c r="H41" i="26"/>
  <c r="H49" i="26" s="1"/>
  <c r="E12" i="4" s="1"/>
  <c r="AF41" i="17"/>
  <c r="AF49" i="17" s="1"/>
  <c r="P18" i="4" s="1"/>
  <c r="P95" i="17"/>
  <c r="G42" i="28"/>
  <c r="G43" i="28" s="1"/>
  <c r="P47" i="17"/>
  <c r="AQ75" i="17"/>
  <c r="AR75" i="17" s="1"/>
  <c r="O74" i="19"/>
  <c r="P74" i="19" s="1"/>
  <c r="Y11" i="23"/>
  <c r="O77" i="19"/>
  <c r="P77" i="19" s="1"/>
  <c r="H49" i="28"/>
  <c r="T12" i="4" s="1"/>
  <c r="AI89" i="17"/>
  <c r="AJ89" i="17" s="1"/>
  <c r="G41" i="29"/>
  <c r="G42" i="29" s="1"/>
  <c r="K41" i="28"/>
  <c r="L41" i="28" s="1"/>
  <c r="G41" i="27"/>
  <c r="H41" i="27" s="1"/>
  <c r="O82" i="19"/>
  <c r="P82" i="19" s="1"/>
  <c r="I12" i="4"/>
  <c r="Q9" i="23"/>
  <c r="AF89" i="17"/>
  <c r="AB49" i="17"/>
  <c r="S29" i="26"/>
  <c r="T29" i="26" s="1"/>
  <c r="AE66" i="16"/>
  <c r="AE67" i="16" s="1"/>
  <c r="AI41" i="17"/>
  <c r="AI42" i="17" s="1"/>
  <c r="O80" i="19"/>
  <c r="P80" i="19" s="1"/>
  <c r="G15" i="23"/>
  <c r="B18" i="4"/>
  <c r="P47" i="3"/>
  <c r="AE91" i="17"/>
  <c r="AF90" i="17"/>
  <c r="AA92" i="17"/>
  <c r="AB91" i="17"/>
  <c r="AA44" i="3"/>
  <c r="AB43" i="3"/>
  <c r="G43" i="26"/>
  <c r="H42" i="26"/>
  <c r="C44" i="29"/>
  <c r="D43" i="29"/>
  <c r="C43" i="26"/>
  <c r="D42" i="26"/>
  <c r="AI42" i="3"/>
  <c r="AJ41" i="3"/>
  <c r="AJ49" i="3" s="1"/>
  <c r="C44" i="28"/>
  <c r="D43" i="28"/>
  <c r="S94" i="17"/>
  <c r="T94" i="17" s="1"/>
  <c r="T93" i="17"/>
  <c r="W45" i="3"/>
  <c r="X44" i="3"/>
  <c r="S46" i="17"/>
  <c r="T46" i="17" s="1"/>
  <c r="T45" i="17"/>
  <c r="AA44" i="17"/>
  <c r="AB43" i="17"/>
  <c r="W94" i="17"/>
  <c r="X94" i="17" s="1"/>
  <c r="X93" i="17"/>
  <c r="AE43" i="17"/>
  <c r="AF42" i="17"/>
  <c r="S46" i="3"/>
  <c r="T46" i="3" s="1"/>
  <c r="T45" i="3"/>
  <c r="AE43" i="3"/>
  <c r="AF42" i="3"/>
  <c r="W45" i="17"/>
  <c r="X44" i="17"/>
  <c r="C42" i="27"/>
  <c r="D41" i="27"/>
  <c r="AA91" i="3"/>
  <c r="AB90" i="3"/>
  <c r="P95" i="3"/>
  <c r="P97" i="3" s="1"/>
  <c r="AI89" i="3"/>
  <c r="AE90" i="3"/>
  <c r="AF89" i="3"/>
  <c r="S94" i="3"/>
  <c r="T94" i="3" s="1"/>
  <c r="T93" i="3"/>
  <c r="AM89" i="3"/>
  <c r="L95" i="3"/>
  <c r="L97" i="3" s="1"/>
  <c r="W92" i="3"/>
  <c r="X91" i="3"/>
  <c r="W67" i="19"/>
  <c r="X67" i="19" s="1"/>
  <c r="X66" i="19"/>
  <c r="AE17" i="19"/>
  <c r="AE65" i="19"/>
  <c r="X66" i="16"/>
  <c r="W19" i="19"/>
  <c r="X19" i="19" s="1"/>
  <c r="X18" i="19"/>
  <c r="AA18" i="19"/>
  <c r="AB17" i="19"/>
  <c r="AB65" i="16"/>
  <c r="AA66" i="19"/>
  <c r="AB66" i="19" s="1"/>
  <c r="AB65" i="19"/>
  <c r="S70" i="16"/>
  <c r="S77" i="16" s="1"/>
  <c r="T77" i="16" s="1"/>
  <c r="S70" i="19"/>
  <c r="L38" i="26"/>
  <c r="T22" i="29"/>
  <c r="S22" i="26"/>
  <c r="E12" i="23"/>
  <c r="S22" i="27"/>
  <c r="S26" i="26"/>
  <c r="T26" i="26" s="1"/>
  <c r="O28" i="27"/>
  <c r="P28" i="27" s="1"/>
  <c r="O32" i="27"/>
  <c r="P32" i="27" s="1"/>
  <c r="O34" i="27"/>
  <c r="P34" i="27" s="1"/>
  <c r="O31" i="27"/>
  <c r="P31" i="27" s="1"/>
  <c r="O27" i="27"/>
  <c r="P27" i="27" s="1"/>
  <c r="O37" i="27"/>
  <c r="P37" i="27" s="1"/>
  <c r="X19" i="27"/>
  <c r="X22" i="27" s="1"/>
  <c r="W26" i="28"/>
  <c r="X26" i="28" s="1"/>
  <c r="L38" i="27"/>
  <c r="X19" i="26"/>
  <c r="X22" i="26" s="1"/>
  <c r="S31" i="19"/>
  <c r="T31" i="19" s="1"/>
  <c r="S29" i="28"/>
  <c r="T29" i="28" s="1"/>
  <c r="W22" i="29"/>
  <c r="W25" i="29" s="1"/>
  <c r="X25" i="29" s="1"/>
  <c r="X22" i="29"/>
  <c r="L38" i="29"/>
  <c r="O29" i="29"/>
  <c r="P29" i="29" s="1"/>
  <c r="O26" i="29"/>
  <c r="P26" i="29" s="1"/>
  <c r="AB17" i="26"/>
  <c r="AB18" i="26"/>
  <c r="O34" i="29"/>
  <c r="P34" i="29" s="1"/>
  <c r="O28" i="29"/>
  <c r="P28" i="29" s="1"/>
  <c r="O31" i="29"/>
  <c r="P31" i="29" s="1"/>
  <c r="O37" i="29"/>
  <c r="P37" i="29" s="1"/>
  <c r="O27" i="29"/>
  <c r="P27" i="29" s="1"/>
  <c r="O32" i="29"/>
  <c r="P32" i="29" s="1"/>
  <c r="O29" i="28"/>
  <c r="P29" i="28" s="1"/>
  <c r="O26" i="28"/>
  <c r="P26" i="28" s="1"/>
  <c r="O32" i="28"/>
  <c r="P32" i="28" s="1"/>
  <c r="O34" i="28"/>
  <c r="P34" i="28" s="1"/>
  <c r="O28" i="28"/>
  <c r="P28" i="28" s="1"/>
  <c r="O27" i="28"/>
  <c r="P27" i="28" s="1"/>
  <c r="O31" i="28"/>
  <c r="P31" i="28" s="1"/>
  <c r="O37" i="28"/>
  <c r="P37" i="28" s="1"/>
  <c r="S34" i="29"/>
  <c r="T34" i="29" s="1"/>
  <c r="S32" i="29"/>
  <c r="T32" i="29" s="1"/>
  <c r="S28" i="29"/>
  <c r="T28" i="29" s="1"/>
  <c r="S27" i="29"/>
  <c r="T27" i="29" s="1"/>
  <c r="S31" i="29"/>
  <c r="T31" i="29" s="1"/>
  <c r="S37" i="29"/>
  <c r="T37" i="29" s="1"/>
  <c r="O32" i="26"/>
  <c r="P32" i="26" s="1"/>
  <c r="O34" i="26"/>
  <c r="P34" i="26" s="1"/>
  <c r="O37" i="26"/>
  <c r="P37" i="26" s="1"/>
  <c r="O27" i="26"/>
  <c r="P27" i="26" s="1"/>
  <c r="O28" i="26"/>
  <c r="P28" i="26" s="1"/>
  <c r="O31" i="26"/>
  <c r="P31" i="26" s="1"/>
  <c r="S34" i="19"/>
  <c r="T34" i="19" s="1"/>
  <c r="AB17" i="27"/>
  <c r="AB18" i="27"/>
  <c r="S26" i="27"/>
  <c r="T26" i="27" s="1"/>
  <c r="F12" i="23"/>
  <c r="S29" i="27"/>
  <c r="T29" i="27" s="1"/>
  <c r="AN38" i="17"/>
  <c r="O28" i="16"/>
  <c r="P28" i="16" s="1"/>
  <c r="O32" i="16"/>
  <c r="P32" i="16" s="1"/>
  <c r="O34" i="16"/>
  <c r="P34" i="16" s="1"/>
  <c r="O31" i="16"/>
  <c r="P31" i="16" s="1"/>
  <c r="O27" i="16"/>
  <c r="P27" i="16" s="1"/>
  <c r="O37" i="16"/>
  <c r="P37" i="16" s="1"/>
  <c r="S22" i="16"/>
  <c r="S25" i="16" s="1"/>
  <c r="T25" i="16" s="1"/>
  <c r="W20" i="16"/>
  <c r="X20" i="16" s="1"/>
  <c r="AE17" i="16"/>
  <c r="AA18" i="16"/>
  <c r="AA19" i="16" s="1"/>
  <c r="AA20" i="16" s="1"/>
  <c r="AB20" i="16" s="1"/>
  <c r="V18" i="23"/>
  <c r="AQ29" i="17"/>
  <c r="AR29" i="17" s="1"/>
  <c r="AQ26" i="17"/>
  <c r="AR26" i="17" s="1"/>
  <c r="L18" i="23"/>
  <c r="AQ75" i="3"/>
  <c r="AR75" i="3" s="1"/>
  <c r="AR86" i="3" s="1"/>
  <c r="AQ29" i="3"/>
  <c r="AR29" i="3" s="1"/>
  <c r="AQ26" i="3"/>
  <c r="AR26" i="3" s="1"/>
  <c r="AF18" i="23"/>
  <c r="AN38" i="3"/>
  <c r="AM41" i="3" s="1"/>
  <c r="AN86" i="17"/>
  <c r="B18" i="23"/>
  <c r="AI15" i="2"/>
  <c r="N95" i="2"/>
  <c r="AI65" i="16" s="1"/>
  <c r="J67" i="15"/>
  <c r="L67" i="15" s="1"/>
  <c r="J19" i="15"/>
  <c r="L19" i="15" s="1"/>
  <c r="J18" i="15"/>
  <c r="L18" i="15" s="1"/>
  <c r="J66" i="15"/>
  <c r="L66" i="15" s="1"/>
  <c r="AV62" i="3"/>
  <c r="AV70" i="3" s="1"/>
  <c r="AU73" i="3" s="1"/>
  <c r="AV73" i="3" s="1"/>
  <c r="AV62" i="17"/>
  <c r="AV70" i="17" s="1"/>
  <c r="AU73" i="17" s="1"/>
  <c r="AV73" i="17" s="1"/>
  <c r="AV14" i="17"/>
  <c r="AV22" i="17" s="1"/>
  <c r="AV14" i="3"/>
  <c r="AV22" i="3" s="1"/>
  <c r="J65" i="15"/>
  <c r="L65" i="15" s="1"/>
  <c r="J17" i="15"/>
  <c r="L17" i="15" s="1"/>
  <c r="S27" i="19" l="1"/>
  <c r="T27" i="19" s="1"/>
  <c r="S37" i="19"/>
  <c r="T37" i="19" s="1"/>
  <c r="S28" i="19"/>
  <c r="T28" i="19" s="1"/>
  <c r="S25" i="19"/>
  <c r="T25" i="19" s="1"/>
  <c r="AE9" i="23"/>
  <c r="S37" i="27"/>
  <c r="T37" i="27" s="1"/>
  <c r="S25" i="27"/>
  <c r="T25" i="27" s="1"/>
  <c r="S31" i="26"/>
  <c r="T31" i="26" s="1"/>
  <c r="S25" i="26"/>
  <c r="T25" i="26" s="1"/>
  <c r="H42" i="28"/>
  <c r="AA15" i="23"/>
  <c r="AJ41" i="17"/>
  <c r="AJ49" i="17" s="1"/>
  <c r="AA16" i="23" s="1"/>
  <c r="G42" i="27"/>
  <c r="G43" i="27" s="1"/>
  <c r="J9" i="23"/>
  <c r="X95" i="17"/>
  <c r="H41" i="29"/>
  <c r="H49" i="29" s="1"/>
  <c r="AD9" i="23" s="1"/>
  <c r="S27" i="26"/>
  <c r="T27" i="26" s="1"/>
  <c r="AI90" i="17"/>
  <c r="AI91" i="17" s="1"/>
  <c r="AJ97" i="17"/>
  <c r="W19" i="4" s="1"/>
  <c r="L49" i="28"/>
  <c r="T13" i="4" s="1"/>
  <c r="K41" i="29"/>
  <c r="K42" i="29" s="1"/>
  <c r="Y13" i="23"/>
  <c r="T95" i="17"/>
  <c r="K42" i="28"/>
  <c r="L42" i="28" s="1"/>
  <c r="AM89" i="17"/>
  <c r="AM90" i="17" s="1"/>
  <c r="AI66" i="16"/>
  <c r="AI67" i="16" s="1"/>
  <c r="S28" i="26"/>
  <c r="T28" i="26" s="1"/>
  <c r="S26" i="29"/>
  <c r="T26" i="29" s="1"/>
  <c r="H49" i="27"/>
  <c r="F12" i="4" s="1"/>
  <c r="AF97" i="17"/>
  <c r="S32" i="26"/>
  <c r="T32" i="26" s="1"/>
  <c r="W29" i="26"/>
  <c r="X29" i="26" s="1"/>
  <c r="T47" i="17"/>
  <c r="AA14" i="23"/>
  <c r="P17" i="4"/>
  <c r="I14" i="4"/>
  <c r="Q11" i="23"/>
  <c r="AU75" i="17"/>
  <c r="AV75" i="17" s="1"/>
  <c r="AM41" i="17"/>
  <c r="AM42" i="17" s="1"/>
  <c r="I13" i="4"/>
  <c r="Q10" i="23"/>
  <c r="G16" i="23"/>
  <c r="B19" i="4"/>
  <c r="S34" i="26"/>
  <c r="T34" i="26" s="1"/>
  <c r="S74" i="16"/>
  <c r="T74" i="16" s="1"/>
  <c r="S82" i="16"/>
  <c r="T82" i="16" s="1"/>
  <c r="AE44" i="3"/>
  <c r="AF43" i="3"/>
  <c r="W46" i="3"/>
  <c r="X46" i="3" s="1"/>
  <c r="X45" i="3"/>
  <c r="G44" i="26"/>
  <c r="H43" i="26"/>
  <c r="AI43" i="17"/>
  <c r="AJ42" i="17"/>
  <c r="T47" i="3"/>
  <c r="C45" i="28"/>
  <c r="D44" i="28"/>
  <c r="AA45" i="3"/>
  <c r="AB44" i="3"/>
  <c r="AE44" i="17"/>
  <c r="AF43" i="17"/>
  <c r="AI43" i="3"/>
  <c r="AJ42" i="3"/>
  <c r="K41" i="26"/>
  <c r="C44" i="26"/>
  <c r="D43" i="26"/>
  <c r="AA93" i="17"/>
  <c r="AB92" i="17"/>
  <c r="AA45" i="17"/>
  <c r="AB44" i="17"/>
  <c r="G44" i="28"/>
  <c r="H43" i="28"/>
  <c r="C43" i="27"/>
  <c r="D42" i="27"/>
  <c r="G43" i="29"/>
  <c r="H42" i="29"/>
  <c r="AE92" i="17"/>
  <c r="AF91" i="17"/>
  <c r="W46" i="17"/>
  <c r="X46" i="17" s="1"/>
  <c r="X45" i="17"/>
  <c r="K41" i="27"/>
  <c r="AM42" i="3"/>
  <c r="AN41" i="3"/>
  <c r="AN49" i="3" s="1"/>
  <c r="C45" i="29"/>
  <c r="D44" i="29"/>
  <c r="W93" i="3"/>
  <c r="X92" i="3"/>
  <c r="T95" i="3"/>
  <c r="T97" i="3" s="1"/>
  <c r="AQ89" i="3"/>
  <c r="AM90" i="3"/>
  <c r="AN89" i="3"/>
  <c r="AI90" i="3"/>
  <c r="AJ89" i="3"/>
  <c r="AE91" i="3"/>
  <c r="AF90" i="3"/>
  <c r="AA92" i="3"/>
  <c r="AB91" i="3"/>
  <c r="S34" i="27"/>
  <c r="T34" i="27" s="1"/>
  <c r="S85" i="16"/>
  <c r="T85" i="16" s="1"/>
  <c r="S79" i="16"/>
  <c r="T79" i="16" s="1"/>
  <c r="S80" i="16"/>
  <c r="T80" i="16" s="1"/>
  <c r="S29" i="29"/>
  <c r="T29" i="29" s="1"/>
  <c r="Y12" i="23"/>
  <c r="AA67" i="19"/>
  <c r="AB67" i="19" s="1"/>
  <c r="S31" i="27"/>
  <c r="T31" i="27" s="1"/>
  <c r="S32" i="27"/>
  <c r="T32" i="27" s="1"/>
  <c r="AB67" i="16"/>
  <c r="AB66" i="16"/>
  <c r="AA19" i="19"/>
  <c r="AB19" i="19" s="1"/>
  <c r="AB18" i="19"/>
  <c r="X67" i="16"/>
  <c r="W70" i="16"/>
  <c r="AF66" i="16"/>
  <c r="AF65" i="16"/>
  <c r="AE66" i="19"/>
  <c r="AF65" i="19"/>
  <c r="S37" i="26"/>
  <c r="T37" i="26" s="1"/>
  <c r="S74" i="19"/>
  <c r="T74" i="19" s="1"/>
  <c r="S85" i="19"/>
  <c r="T85" i="19" s="1"/>
  <c r="S80" i="19"/>
  <c r="T80" i="19" s="1"/>
  <c r="S77" i="19"/>
  <c r="T77" i="19" s="1"/>
  <c r="S79" i="19"/>
  <c r="T79" i="19" s="1"/>
  <c r="S82" i="19"/>
  <c r="T82" i="19" s="1"/>
  <c r="AE18" i="19"/>
  <c r="AF18" i="19" s="1"/>
  <c r="AF17" i="19"/>
  <c r="AI17" i="19"/>
  <c r="AI65" i="19"/>
  <c r="W70" i="19"/>
  <c r="W22" i="27"/>
  <c r="S28" i="27"/>
  <c r="T28" i="27" s="1"/>
  <c r="S27" i="27"/>
  <c r="T27" i="27" s="1"/>
  <c r="S26" i="28"/>
  <c r="T26" i="28" s="1"/>
  <c r="P38" i="27"/>
  <c r="E13" i="23"/>
  <c r="W26" i="26"/>
  <c r="X26" i="26" s="1"/>
  <c r="W22" i="26"/>
  <c r="W29" i="28"/>
  <c r="X29" i="28" s="1"/>
  <c r="P38" i="26"/>
  <c r="AB19" i="27"/>
  <c r="AB22" i="27" s="1"/>
  <c r="P38" i="29"/>
  <c r="W29" i="27"/>
  <c r="X29" i="27" s="1"/>
  <c r="W26" i="27"/>
  <c r="X26" i="27" s="1"/>
  <c r="F13" i="23"/>
  <c r="AF18" i="26"/>
  <c r="AF17" i="26"/>
  <c r="AF18" i="27"/>
  <c r="AF17" i="27"/>
  <c r="S31" i="28"/>
  <c r="T31" i="28" s="1"/>
  <c r="S37" i="28"/>
  <c r="T37" i="28" s="1"/>
  <c r="S34" i="28"/>
  <c r="T34" i="28" s="1"/>
  <c r="S32" i="28"/>
  <c r="T32" i="28" s="1"/>
  <c r="S28" i="28"/>
  <c r="T28" i="28" s="1"/>
  <c r="S27" i="28"/>
  <c r="T27" i="28" s="1"/>
  <c r="P38" i="28"/>
  <c r="W29" i="29"/>
  <c r="X29" i="29" s="1"/>
  <c r="W26" i="29"/>
  <c r="X26" i="29" s="1"/>
  <c r="AB19" i="26"/>
  <c r="AB22" i="26" s="1"/>
  <c r="W27" i="29"/>
  <c r="X27" i="29" s="1"/>
  <c r="W37" i="29"/>
  <c r="X37" i="29" s="1"/>
  <c r="W31" i="29"/>
  <c r="X31" i="29" s="1"/>
  <c r="W32" i="29"/>
  <c r="X32" i="29" s="1"/>
  <c r="W28" i="29"/>
  <c r="X28" i="29" s="1"/>
  <c r="W34" i="29"/>
  <c r="X34" i="29" s="1"/>
  <c r="AR38" i="17"/>
  <c r="AA22" i="16"/>
  <c r="AE18" i="16"/>
  <c r="AE19" i="16" s="1"/>
  <c r="AE20" i="16" s="1"/>
  <c r="AF20" i="16" s="1"/>
  <c r="S28" i="16"/>
  <c r="T28" i="16" s="1"/>
  <c r="S31" i="16"/>
  <c r="T31" i="16" s="1"/>
  <c r="S37" i="16"/>
  <c r="T37" i="16" s="1"/>
  <c r="S27" i="16"/>
  <c r="T27" i="16" s="1"/>
  <c r="S34" i="16"/>
  <c r="T34" i="16" s="1"/>
  <c r="S32" i="16"/>
  <c r="T32" i="16" s="1"/>
  <c r="AI17" i="16"/>
  <c r="W22" i="19"/>
  <c r="W25" i="19" s="1"/>
  <c r="X25" i="19" s="1"/>
  <c r="W22" i="16"/>
  <c r="W25" i="16" s="1"/>
  <c r="X25" i="16" s="1"/>
  <c r="AU29" i="3"/>
  <c r="AV29" i="3" s="1"/>
  <c r="AU26" i="3"/>
  <c r="AV26" i="3" s="1"/>
  <c r="V19" i="23"/>
  <c r="AU26" i="17"/>
  <c r="AV26" i="17" s="1"/>
  <c r="AU29" i="17"/>
  <c r="AV29" i="17" s="1"/>
  <c r="L19" i="23"/>
  <c r="AU75" i="3"/>
  <c r="AV75" i="3" s="1"/>
  <c r="AF19" i="23"/>
  <c r="AR38" i="3"/>
  <c r="AQ41" i="3" s="1"/>
  <c r="AR86" i="17"/>
  <c r="B19" i="23"/>
  <c r="AJ15" i="2"/>
  <c r="O95" i="2"/>
  <c r="AM65" i="16" s="1"/>
  <c r="N65" i="15"/>
  <c r="P65" i="15" s="1"/>
  <c r="N17" i="15"/>
  <c r="P17" i="15" s="1"/>
  <c r="N18" i="15"/>
  <c r="P18" i="15" s="1"/>
  <c r="N66" i="15"/>
  <c r="P66" i="15" s="1"/>
  <c r="N67" i="15"/>
  <c r="P67" i="15" s="1"/>
  <c r="N19" i="15"/>
  <c r="P19" i="15" s="1"/>
  <c r="D62" i="15"/>
  <c r="AA31" i="16" l="1"/>
  <c r="AB31" i="16" s="1"/>
  <c r="AA25" i="16"/>
  <c r="AB25" i="16" s="1"/>
  <c r="W28" i="27"/>
  <c r="X28" i="27" s="1"/>
  <c r="W25" i="27"/>
  <c r="X25" i="27" s="1"/>
  <c r="W37" i="26"/>
  <c r="X37" i="26" s="1"/>
  <c r="W25" i="26"/>
  <c r="X25" i="26" s="1"/>
  <c r="P19" i="4"/>
  <c r="H42" i="27"/>
  <c r="K43" i="28"/>
  <c r="K44" i="28" s="1"/>
  <c r="AK16" i="23"/>
  <c r="L41" i="29"/>
  <c r="L49" i="29" s="1"/>
  <c r="AD10" i="23" s="1"/>
  <c r="AE10" i="23"/>
  <c r="T38" i="29"/>
  <c r="S41" i="29" s="1"/>
  <c r="T41" i="29" s="1"/>
  <c r="X47" i="17"/>
  <c r="S12" i="4"/>
  <c r="AJ90" i="17"/>
  <c r="K9" i="23"/>
  <c r="AM66" i="16"/>
  <c r="AM67" i="16" s="1"/>
  <c r="AN89" i="17"/>
  <c r="AN41" i="17"/>
  <c r="AQ41" i="17"/>
  <c r="AQ42" i="17" s="1"/>
  <c r="O41" i="29"/>
  <c r="P41" i="29" s="1"/>
  <c r="F14" i="23"/>
  <c r="O41" i="28"/>
  <c r="O42" i="28" s="1"/>
  <c r="W18" i="4"/>
  <c r="AK15" i="23"/>
  <c r="I15" i="4"/>
  <c r="Q12" i="23"/>
  <c r="AQ89" i="17"/>
  <c r="AQ90" i="17" s="1"/>
  <c r="T38" i="26"/>
  <c r="G17" i="23"/>
  <c r="B20" i="4"/>
  <c r="AA22" i="19"/>
  <c r="W37" i="27"/>
  <c r="X37" i="27" s="1"/>
  <c r="T38" i="27"/>
  <c r="AA70" i="19"/>
  <c r="AA82" i="19" s="1"/>
  <c r="AB82" i="19" s="1"/>
  <c r="W32" i="27"/>
  <c r="X32" i="27" s="1"/>
  <c r="AF67" i="16"/>
  <c r="AA70" i="16"/>
  <c r="AA74" i="16" s="1"/>
  <c r="AB74" i="16" s="1"/>
  <c r="O41" i="27"/>
  <c r="AM91" i="17"/>
  <c r="AN90" i="17"/>
  <c r="AM43" i="17"/>
  <c r="AN42" i="17"/>
  <c r="C46" i="28"/>
  <c r="D46" i="28" s="1"/>
  <c r="D45" i="28"/>
  <c r="AQ42" i="3"/>
  <c r="AR41" i="3"/>
  <c r="AR49" i="3" s="1"/>
  <c r="W34" i="27"/>
  <c r="X34" i="27" s="1"/>
  <c r="AE93" i="17"/>
  <c r="AF92" i="17"/>
  <c r="AA94" i="17"/>
  <c r="AB94" i="17" s="1"/>
  <c r="AB93" i="17"/>
  <c r="G44" i="29"/>
  <c r="H43" i="29"/>
  <c r="C45" i="26"/>
  <c r="D44" i="26"/>
  <c r="G44" i="27"/>
  <c r="H43" i="27"/>
  <c r="K42" i="26"/>
  <c r="L41" i="26"/>
  <c r="AI92" i="17"/>
  <c r="AJ91" i="17"/>
  <c r="K43" i="29"/>
  <c r="L42" i="29"/>
  <c r="C46" i="29"/>
  <c r="D46" i="29" s="1"/>
  <c r="D45" i="29"/>
  <c r="C44" i="27"/>
  <c r="D43" i="27"/>
  <c r="AI44" i="17"/>
  <c r="AJ43" i="17"/>
  <c r="O41" i="26"/>
  <c r="AM43" i="3"/>
  <c r="AN42" i="3"/>
  <c r="G45" i="28"/>
  <c r="H44" i="28"/>
  <c r="AI44" i="3"/>
  <c r="AJ43" i="3"/>
  <c r="G45" i="26"/>
  <c r="H44" i="26"/>
  <c r="K42" i="27"/>
  <c r="L41" i="27"/>
  <c r="AE45" i="17"/>
  <c r="AF44" i="17"/>
  <c r="X47" i="3"/>
  <c r="W27" i="27"/>
  <c r="X27" i="27" s="1"/>
  <c r="AA46" i="17"/>
  <c r="AB46" i="17" s="1"/>
  <c r="AB45" i="17"/>
  <c r="AE45" i="3"/>
  <c r="AF44" i="3"/>
  <c r="W31" i="27"/>
  <c r="X31" i="27" s="1"/>
  <c r="AA46" i="3"/>
  <c r="AB46" i="3" s="1"/>
  <c r="AB45" i="3"/>
  <c r="AE92" i="3"/>
  <c r="AF91" i="3"/>
  <c r="AI91" i="3"/>
  <c r="AJ90" i="3"/>
  <c r="AM91" i="3"/>
  <c r="AN90" i="3"/>
  <c r="AQ90" i="3"/>
  <c r="AR89" i="3"/>
  <c r="AA93" i="3"/>
  <c r="AB92" i="3"/>
  <c r="W94" i="3"/>
  <c r="X94" i="3" s="1"/>
  <c r="X93" i="3"/>
  <c r="AE19" i="19"/>
  <c r="AF19" i="19" s="1"/>
  <c r="W77" i="19"/>
  <c r="X77" i="19" s="1"/>
  <c r="W79" i="19"/>
  <c r="X79" i="19" s="1"/>
  <c r="W74" i="19"/>
  <c r="X74" i="19" s="1"/>
  <c r="W82" i="19"/>
  <c r="X82" i="19" s="1"/>
  <c r="W80" i="19"/>
  <c r="X80" i="19" s="1"/>
  <c r="W85" i="19"/>
  <c r="X85" i="19" s="1"/>
  <c r="AJ65" i="16"/>
  <c r="AE67" i="19"/>
  <c r="AF66" i="19"/>
  <c r="AI66" i="19"/>
  <c r="AJ65" i="19"/>
  <c r="AI18" i="19"/>
  <c r="AJ18" i="19" s="1"/>
  <c r="AJ17" i="19"/>
  <c r="AA79" i="19"/>
  <c r="AB79" i="19" s="1"/>
  <c r="AE70" i="16"/>
  <c r="AE74" i="16" s="1"/>
  <c r="AF74" i="16" s="1"/>
  <c r="W77" i="16"/>
  <c r="X77" i="16" s="1"/>
  <c r="W79" i="16"/>
  <c r="X79" i="16" s="1"/>
  <c r="W82" i="16"/>
  <c r="X82" i="16" s="1"/>
  <c r="W85" i="16"/>
  <c r="X85" i="16" s="1"/>
  <c r="W74" i="16"/>
  <c r="X74" i="16" s="1"/>
  <c r="W80" i="16"/>
  <c r="X80" i="16" s="1"/>
  <c r="AM17" i="19"/>
  <c r="AM65" i="19"/>
  <c r="W31" i="26"/>
  <c r="X31" i="26" s="1"/>
  <c r="W34" i="26"/>
  <c r="X34" i="26" s="1"/>
  <c r="W28" i="26"/>
  <c r="X28" i="26" s="1"/>
  <c r="W27" i="26"/>
  <c r="X27" i="26" s="1"/>
  <c r="W32" i="26"/>
  <c r="X32" i="26" s="1"/>
  <c r="W28" i="28"/>
  <c r="X28" i="28" s="1"/>
  <c r="W31" i="28"/>
  <c r="X31" i="28" s="1"/>
  <c r="W34" i="28"/>
  <c r="X34" i="28" s="1"/>
  <c r="W27" i="28"/>
  <c r="X27" i="28" s="1"/>
  <c r="W32" i="28"/>
  <c r="X32" i="28" s="1"/>
  <c r="W37" i="28"/>
  <c r="X37" i="28" s="1"/>
  <c r="AA32" i="16"/>
  <c r="AB32" i="16" s="1"/>
  <c r="AA34" i="16"/>
  <c r="AB34" i="16" s="1"/>
  <c r="AA22" i="27"/>
  <c r="AA29" i="27"/>
  <c r="AB29" i="27" s="1"/>
  <c r="AA26" i="27"/>
  <c r="AB26" i="27" s="1"/>
  <c r="AF19" i="27"/>
  <c r="AF22" i="27" s="1"/>
  <c r="T38" i="28"/>
  <c r="AA28" i="16"/>
  <c r="AB28" i="16" s="1"/>
  <c r="AF19" i="26"/>
  <c r="AF22" i="26" s="1"/>
  <c r="AA27" i="16"/>
  <c r="AB27" i="16" s="1"/>
  <c r="AA37" i="16"/>
  <c r="AB37" i="16" s="1"/>
  <c r="AA22" i="26"/>
  <c r="AA29" i="26"/>
  <c r="AB29" i="26" s="1"/>
  <c r="E14" i="23"/>
  <c r="AA26" i="26"/>
  <c r="AB26" i="26" s="1"/>
  <c r="AJ18" i="27"/>
  <c r="AJ17" i="27"/>
  <c r="AB22" i="29"/>
  <c r="AA22" i="29"/>
  <c r="AA25" i="29" s="1"/>
  <c r="AB25" i="29" s="1"/>
  <c r="X38" i="29"/>
  <c r="AE22" i="27"/>
  <c r="AE25" i="27" s="1"/>
  <c r="AF25" i="27" s="1"/>
  <c r="AJ17" i="26"/>
  <c r="AJ18" i="26"/>
  <c r="AE22" i="16"/>
  <c r="AA31" i="19"/>
  <c r="AB31" i="19" s="1"/>
  <c r="AI18" i="16"/>
  <c r="AI19" i="16" s="1"/>
  <c r="AI20" i="16" s="1"/>
  <c r="AJ20" i="16" s="1"/>
  <c r="AM17" i="16"/>
  <c r="W31" i="16"/>
  <c r="X31" i="16" s="1"/>
  <c r="W28" i="16"/>
  <c r="X28" i="16" s="1"/>
  <c r="W34" i="16"/>
  <c r="X34" i="16" s="1"/>
  <c r="W32" i="16"/>
  <c r="X32" i="16" s="1"/>
  <c r="W37" i="16"/>
  <c r="X37" i="16" s="1"/>
  <c r="W27" i="16"/>
  <c r="X27" i="16" s="1"/>
  <c r="W27" i="19"/>
  <c r="X27" i="19" s="1"/>
  <c r="W31" i="19"/>
  <c r="X31" i="19" s="1"/>
  <c r="W34" i="19"/>
  <c r="X34" i="19" s="1"/>
  <c r="W28" i="19"/>
  <c r="X28" i="19" s="1"/>
  <c r="W32" i="19"/>
  <c r="X32" i="19" s="1"/>
  <c r="W37" i="19"/>
  <c r="X37" i="19" s="1"/>
  <c r="AV86" i="3"/>
  <c r="AV38" i="17"/>
  <c r="AV38" i="3"/>
  <c r="AU41" i="3" s="1"/>
  <c r="AV86" i="17"/>
  <c r="AK15" i="2"/>
  <c r="Q95" i="2" s="1"/>
  <c r="AU65" i="16" s="1"/>
  <c r="AU66" i="16" s="1"/>
  <c r="AU67" i="16" s="1"/>
  <c r="P95" i="2"/>
  <c r="AQ65" i="16" s="1"/>
  <c r="D70" i="15"/>
  <c r="C73" i="15" s="1"/>
  <c r="D73" i="15" s="1"/>
  <c r="H62" i="15"/>
  <c r="D14" i="18"/>
  <c r="D22" i="18" s="1"/>
  <c r="D62" i="18"/>
  <c r="D14" i="15"/>
  <c r="D22" i="15" s="1"/>
  <c r="H14" i="15"/>
  <c r="H22" i="15" s="1"/>
  <c r="R19" i="15"/>
  <c r="T19" i="15" s="1"/>
  <c r="R67" i="15"/>
  <c r="T67" i="15" s="1"/>
  <c r="R18" i="15"/>
  <c r="T18" i="15" s="1"/>
  <c r="R66" i="15"/>
  <c r="T66" i="15" s="1"/>
  <c r="R65" i="15"/>
  <c r="T65" i="15" s="1"/>
  <c r="R17" i="15"/>
  <c r="T17" i="15" s="1"/>
  <c r="AA77" i="19" l="1"/>
  <c r="AB77" i="19" s="1"/>
  <c r="AA80" i="19"/>
  <c r="AB80" i="19" s="1"/>
  <c r="AA85" i="19"/>
  <c r="AB85" i="19" s="1"/>
  <c r="L43" i="28"/>
  <c r="AA27" i="26"/>
  <c r="AB27" i="26" s="1"/>
  <c r="AA25" i="26"/>
  <c r="AB25" i="26" s="1"/>
  <c r="AA32" i="27"/>
  <c r="AB32" i="27" s="1"/>
  <c r="AA25" i="27"/>
  <c r="AB25" i="27" s="1"/>
  <c r="AE28" i="16"/>
  <c r="AF28" i="16" s="1"/>
  <c r="AE25" i="16"/>
  <c r="AF25" i="16" s="1"/>
  <c r="AA37" i="19"/>
  <c r="AB37" i="19" s="1"/>
  <c r="AA25" i="19"/>
  <c r="AB25" i="19" s="1"/>
  <c r="S42" i="29"/>
  <c r="S43" i="29" s="1"/>
  <c r="O42" i="29"/>
  <c r="O43" i="29" s="1"/>
  <c r="S13" i="4"/>
  <c r="X38" i="27"/>
  <c r="W41" i="27" s="1"/>
  <c r="W42" i="27" s="1"/>
  <c r="AB47" i="17"/>
  <c r="AA28" i="19"/>
  <c r="AB28" i="19" s="1"/>
  <c r="D47" i="28"/>
  <c r="D49" i="28" s="1"/>
  <c r="AE8" i="23" s="1"/>
  <c r="AA27" i="19"/>
  <c r="AB27" i="19" s="1"/>
  <c r="AA34" i="19"/>
  <c r="AB34" i="19" s="1"/>
  <c r="AA32" i="19"/>
  <c r="AB32" i="19" s="1"/>
  <c r="AR89" i="17"/>
  <c r="AR97" i="17" s="1"/>
  <c r="W21" i="4" s="1"/>
  <c r="AB95" i="17"/>
  <c r="Y14" i="23"/>
  <c r="W41" i="29"/>
  <c r="W42" i="29" s="1"/>
  <c r="AU89" i="17"/>
  <c r="AU90" i="17" s="1"/>
  <c r="T49" i="29"/>
  <c r="AD12" i="23" s="1"/>
  <c r="L49" i="27"/>
  <c r="K10" i="23" s="1"/>
  <c r="AN49" i="17"/>
  <c r="AU41" i="17"/>
  <c r="AU42" i="17" s="1"/>
  <c r="F15" i="23"/>
  <c r="L49" i="26"/>
  <c r="J10" i="23" s="1"/>
  <c r="AN97" i="17"/>
  <c r="AK17" i="23" s="1"/>
  <c r="AQ66" i="16"/>
  <c r="AQ67" i="16" s="1"/>
  <c r="D47" i="29"/>
  <c r="D49" i="29" s="1"/>
  <c r="P41" i="28"/>
  <c r="AR41" i="17"/>
  <c r="S41" i="27"/>
  <c r="S41" i="26"/>
  <c r="P49" i="29"/>
  <c r="AD11" i="23" s="1"/>
  <c r="AA85" i="16"/>
  <c r="AB85" i="16" s="1"/>
  <c r="AA79" i="16"/>
  <c r="AB79" i="16" s="1"/>
  <c r="AA82" i="16"/>
  <c r="AB82" i="16" s="1"/>
  <c r="AA80" i="16"/>
  <c r="AB80" i="16" s="1"/>
  <c r="G18" i="23"/>
  <c r="B21" i="4"/>
  <c r="AA77" i="16"/>
  <c r="AB77" i="16" s="1"/>
  <c r="AA74" i="19"/>
  <c r="AB74" i="19" s="1"/>
  <c r="AE77" i="16"/>
  <c r="AF77" i="16" s="1"/>
  <c r="AE80" i="16"/>
  <c r="AF80" i="16" s="1"/>
  <c r="AE85" i="16"/>
  <c r="AF85" i="16" s="1"/>
  <c r="AE79" i="16"/>
  <c r="AF79" i="16" s="1"/>
  <c r="AE82" i="16"/>
  <c r="AF82" i="16" s="1"/>
  <c r="AB47" i="3"/>
  <c r="AE22" i="19"/>
  <c r="AE28" i="19" s="1"/>
  <c r="AF28" i="19" s="1"/>
  <c r="AE46" i="17"/>
  <c r="AF46" i="17" s="1"/>
  <c r="AF45" i="17"/>
  <c r="K43" i="26"/>
  <c r="L42" i="26"/>
  <c r="O43" i="28"/>
  <c r="P42" i="28"/>
  <c r="S41" i="28"/>
  <c r="K45" i="28"/>
  <c r="L44" i="28"/>
  <c r="AI45" i="17"/>
  <c r="AJ44" i="17"/>
  <c r="G45" i="27"/>
  <c r="H44" i="27"/>
  <c r="AQ43" i="3"/>
  <c r="AR42" i="3"/>
  <c r="K43" i="27"/>
  <c r="L42" i="27"/>
  <c r="C46" i="26"/>
  <c r="D46" i="26" s="1"/>
  <c r="D45" i="26"/>
  <c r="AU42" i="3"/>
  <c r="AV41" i="3"/>
  <c r="AV49" i="3" s="1"/>
  <c r="G46" i="26"/>
  <c r="H46" i="26" s="1"/>
  <c r="H45" i="26"/>
  <c r="C45" i="27"/>
  <c r="D44" i="27"/>
  <c r="G45" i="29"/>
  <c r="H44" i="29"/>
  <c r="AE46" i="3"/>
  <c r="AF46" i="3" s="1"/>
  <c r="AF45" i="3"/>
  <c r="AM44" i="17"/>
  <c r="AN43" i="17"/>
  <c r="AI45" i="3"/>
  <c r="AJ44" i="3"/>
  <c r="AQ91" i="17"/>
  <c r="AR90" i="17"/>
  <c r="X38" i="26"/>
  <c r="AM92" i="17"/>
  <c r="AN91" i="17"/>
  <c r="G46" i="28"/>
  <c r="H46" i="28" s="1"/>
  <c r="H45" i="28"/>
  <c r="AQ43" i="17"/>
  <c r="AR42" i="17"/>
  <c r="O42" i="27"/>
  <c r="P41" i="27"/>
  <c r="AM44" i="3"/>
  <c r="AN43" i="3"/>
  <c r="K44" i="29"/>
  <c r="L43" i="29"/>
  <c r="AE94" i="17"/>
  <c r="AF94" i="17" s="1"/>
  <c r="AF93" i="17"/>
  <c r="O42" i="26"/>
  <c r="P41" i="26"/>
  <c r="AI93" i="17"/>
  <c r="AJ92" i="17"/>
  <c r="AQ91" i="3"/>
  <c r="AR90" i="3"/>
  <c r="AM92" i="3"/>
  <c r="AN91" i="3"/>
  <c r="AA94" i="3"/>
  <c r="AB94" i="3" s="1"/>
  <c r="AB93" i="3"/>
  <c r="AU89" i="3"/>
  <c r="AI92" i="3"/>
  <c r="AJ91" i="3"/>
  <c r="X95" i="3"/>
  <c r="X97" i="3" s="1"/>
  <c r="AE93" i="3"/>
  <c r="AF92" i="3"/>
  <c r="AI19" i="19"/>
  <c r="AJ19" i="19" s="1"/>
  <c r="AA31" i="27"/>
  <c r="AB31" i="27" s="1"/>
  <c r="AI67" i="19"/>
  <c r="AJ67" i="19" s="1"/>
  <c r="AJ66" i="19"/>
  <c r="AF67" i="19"/>
  <c r="AE70" i="19"/>
  <c r="AA28" i="27"/>
  <c r="AB28" i="27" s="1"/>
  <c r="AJ67" i="16"/>
  <c r="AJ66" i="16"/>
  <c r="AN67" i="16"/>
  <c r="AN65" i="16"/>
  <c r="AA27" i="27"/>
  <c r="AB27" i="27" s="1"/>
  <c r="AM66" i="19"/>
  <c r="AN66" i="19" s="1"/>
  <c r="AN65" i="19"/>
  <c r="AQ17" i="19"/>
  <c r="AQ65" i="19"/>
  <c r="AM18" i="19"/>
  <c r="AN18" i="19" s="1"/>
  <c r="AN17" i="19"/>
  <c r="AU17" i="19"/>
  <c r="AU65" i="19"/>
  <c r="AA31" i="26"/>
  <c r="AB31" i="26" s="1"/>
  <c r="AA37" i="26"/>
  <c r="AB37" i="26" s="1"/>
  <c r="AA32" i="26"/>
  <c r="AB32" i="26" s="1"/>
  <c r="AA34" i="26"/>
  <c r="AB34" i="26" s="1"/>
  <c r="AA28" i="26"/>
  <c r="AB28" i="26" s="1"/>
  <c r="AE29" i="27"/>
  <c r="AF29" i="27" s="1"/>
  <c r="AE26" i="27"/>
  <c r="AF26" i="27" s="1"/>
  <c r="X38" i="28"/>
  <c r="AE22" i="26"/>
  <c r="AA37" i="27"/>
  <c r="AB37" i="27" s="1"/>
  <c r="AA34" i="27"/>
  <c r="AB34" i="27" s="1"/>
  <c r="AJ19" i="27"/>
  <c r="AJ22" i="27" s="1"/>
  <c r="AE27" i="16"/>
  <c r="AF27" i="16" s="1"/>
  <c r="AE31" i="16"/>
  <c r="AF31" i="16" s="1"/>
  <c r="AE37" i="16"/>
  <c r="AF37" i="16" s="1"/>
  <c r="AJ22" i="29"/>
  <c r="AE32" i="16"/>
  <c r="AF32" i="16" s="1"/>
  <c r="AE34" i="16"/>
  <c r="AF34" i="16" s="1"/>
  <c r="AA28" i="29"/>
  <c r="AB28" i="29" s="1"/>
  <c r="AA27" i="29"/>
  <c r="AB27" i="29" s="1"/>
  <c r="AA31" i="29"/>
  <c r="AB31" i="29" s="1"/>
  <c r="AA34" i="29"/>
  <c r="AB34" i="29" s="1"/>
  <c r="AA37" i="29"/>
  <c r="AB37" i="29" s="1"/>
  <c r="AA32" i="29"/>
  <c r="AB32" i="29" s="1"/>
  <c r="AA26" i="29"/>
  <c r="AB26" i="29" s="1"/>
  <c r="AA29" i="29"/>
  <c r="AB29" i="29" s="1"/>
  <c r="AA26" i="28"/>
  <c r="AB26" i="28" s="1"/>
  <c r="AA29" i="28"/>
  <c r="AB29" i="28" s="1"/>
  <c r="AF22" i="29"/>
  <c r="AE22" i="29"/>
  <c r="AE25" i="29" s="1"/>
  <c r="AF25" i="29" s="1"/>
  <c r="AA28" i="28"/>
  <c r="AB28" i="28" s="1"/>
  <c r="AA37" i="28"/>
  <c r="AB37" i="28" s="1"/>
  <c r="AA31" i="28"/>
  <c r="AB31" i="28" s="1"/>
  <c r="AA32" i="28"/>
  <c r="AB32" i="28" s="1"/>
  <c r="AA34" i="28"/>
  <c r="AB34" i="28" s="1"/>
  <c r="AA27" i="28"/>
  <c r="AB27" i="28" s="1"/>
  <c r="AE37" i="27"/>
  <c r="AF37" i="27" s="1"/>
  <c r="AE27" i="27"/>
  <c r="AF27" i="27" s="1"/>
  <c r="AE34" i="27"/>
  <c r="AF34" i="27" s="1"/>
  <c r="AE28" i="27"/>
  <c r="AF28" i="27" s="1"/>
  <c r="AE32" i="27"/>
  <c r="AF32" i="27" s="1"/>
  <c r="AE31" i="27"/>
  <c r="AF31" i="27" s="1"/>
  <c r="AI26" i="28"/>
  <c r="AJ26" i="28" s="1"/>
  <c r="AI29" i="28"/>
  <c r="AJ29" i="28" s="1"/>
  <c r="AN18" i="27"/>
  <c r="AN17" i="27"/>
  <c r="AN18" i="26"/>
  <c r="AN17" i="26"/>
  <c r="E15" i="23"/>
  <c r="AE26" i="26"/>
  <c r="AF26" i="26" s="1"/>
  <c r="AE29" i="26"/>
  <c r="AF29" i="26" s="1"/>
  <c r="AQ17" i="16"/>
  <c r="AU17" i="16"/>
  <c r="AM18" i="16"/>
  <c r="AM19" i="16" s="1"/>
  <c r="AI22" i="16"/>
  <c r="AI25" i="16" s="1"/>
  <c r="AJ25" i="16" s="1"/>
  <c r="W8" i="23"/>
  <c r="C26" i="18"/>
  <c r="D26" i="18" s="1"/>
  <c r="C29" i="18"/>
  <c r="D29" i="18" s="1"/>
  <c r="G26" i="15"/>
  <c r="H26" i="15" s="1"/>
  <c r="G29" i="15"/>
  <c r="H29" i="15" s="1"/>
  <c r="C26" i="15"/>
  <c r="D26" i="15" s="1"/>
  <c r="C29" i="15"/>
  <c r="D29" i="15" s="1"/>
  <c r="M8" i="23"/>
  <c r="C75" i="15"/>
  <c r="D75" i="15" s="1"/>
  <c r="D86" i="15" s="1"/>
  <c r="C89" i="15" s="1"/>
  <c r="C9" i="23"/>
  <c r="C8" i="23"/>
  <c r="H62" i="18"/>
  <c r="H70" i="18" s="1"/>
  <c r="G73" i="18" s="1"/>
  <c r="H73" i="18" s="1"/>
  <c r="H14" i="18"/>
  <c r="H70" i="15"/>
  <c r="G73" i="15" s="1"/>
  <c r="H73" i="15" s="1"/>
  <c r="D70" i="18"/>
  <c r="L62" i="15"/>
  <c r="L14" i="18"/>
  <c r="L22" i="18" s="1"/>
  <c r="L62" i="18"/>
  <c r="L70" i="18" s="1"/>
  <c r="K73" i="18" s="1"/>
  <c r="L73" i="18" s="1"/>
  <c r="L14" i="15"/>
  <c r="L22" i="15" s="1"/>
  <c r="V17" i="15"/>
  <c r="X17" i="15" s="1"/>
  <c r="V65" i="15"/>
  <c r="X65" i="15" s="1"/>
  <c r="V18" i="15"/>
  <c r="X18" i="15" s="1"/>
  <c r="V66" i="15"/>
  <c r="X66" i="15" s="1"/>
  <c r="V67" i="15"/>
  <c r="X67" i="15" s="1"/>
  <c r="V19" i="15"/>
  <c r="X19" i="15" s="1"/>
  <c r="P42" i="29" l="1"/>
  <c r="T42" i="29"/>
  <c r="C75" i="18"/>
  <c r="D75" i="18" s="1"/>
  <c r="C73" i="18"/>
  <c r="D73" i="18" s="1"/>
  <c r="AE31" i="26"/>
  <c r="AF31" i="26" s="1"/>
  <c r="AE25" i="26"/>
  <c r="AF25" i="26" s="1"/>
  <c r="AE27" i="19"/>
  <c r="AF27" i="19" s="1"/>
  <c r="AE25" i="19"/>
  <c r="AF25" i="19" s="1"/>
  <c r="T11" i="4"/>
  <c r="E13" i="4"/>
  <c r="AF47" i="17"/>
  <c r="S15" i="4"/>
  <c r="F13" i="4"/>
  <c r="X41" i="29"/>
  <c r="X49" i="29" s="1"/>
  <c r="AD13" i="23" s="1"/>
  <c r="S14" i="4"/>
  <c r="AK18" i="23"/>
  <c r="H47" i="26"/>
  <c r="AF95" i="17"/>
  <c r="AE31" i="19"/>
  <c r="AF31" i="19" s="1"/>
  <c r="AE32" i="19"/>
  <c r="AF32" i="19" s="1"/>
  <c r="AE37" i="19"/>
  <c r="AF37" i="19" s="1"/>
  <c r="AE34" i="19"/>
  <c r="AF34" i="19" s="1"/>
  <c r="AV41" i="17"/>
  <c r="AV49" i="17" s="1"/>
  <c r="AA19" i="23" s="1"/>
  <c r="D47" i="26"/>
  <c r="D49" i="26" s="1"/>
  <c r="E11" i="4" s="1"/>
  <c r="P49" i="26"/>
  <c r="J11" i="23" s="1"/>
  <c r="W20" i="4"/>
  <c r="S42" i="27"/>
  <c r="T41" i="27"/>
  <c r="K75" i="18"/>
  <c r="L75" i="18" s="1"/>
  <c r="I16" i="4"/>
  <c r="Q13" i="23"/>
  <c r="H47" i="28"/>
  <c r="X41" i="27"/>
  <c r="AR49" i="17"/>
  <c r="W41" i="26"/>
  <c r="W42" i="26" s="1"/>
  <c r="G75" i="18"/>
  <c r="H75" i="18" s="1"/>
  <c r="AV89" i="17"/>
  <c r="P49" i="28"/>
  <c r="Y16" i="23"/>
  <c r="T41" i="26"/>
  <c r="S42" i="26"/>
  <c r="S11" i="4"/>
  <c r="AD8" i="23"/>
  <c r="AA17" i="23"/>
  <c r="P20" i="4"/>
  <c r="Y15" i="23"/>
  <c r="P49" i="27"/>
  <c r="K11" i="23" s="1"/>
  <c r="G19" i="23"/>
  <c r="B22" i="4"/>
  <c r="AI22" i="19"/>
  <c r="AI32" i="19" s="1"/>
  <c r="AJ32" i="19" s="1"/>
  <c r="AB95" i="3"/>
  <c r="AB97" i="3" s="1"/>
  <c r="AB38" i="26"/>
  <c r="AI70" i="16"/>
  <c r="AI77" i="16" s="1"/>
  <c r="AJ77" i="16" s="1"/>
  <c r="AF47" i="3"/>
  <c r="AE28" i="26"/>
  <c r="AF28" i="26" s="1"/>
  <c r="K45" i="29"/>
  <c r="L44" i="29"/>
  <c r="AI46" i="17"/>
  <c r="AJ46" i="17" s="1"/>
  <c r="AJ45" i="17"/>
  <c r="AQ92" i="17"/>
  <c r="AR91" i="17"/>
  <c r="AU43" i="3"/>
  <c r="AV42" i="3"/>
  <c r="AE37" i="26"/>
  <c r="AF37" i="26" s="1"/>
  <c r="AM45" i="3"/>
  <c r="AN44" i="3"/>
  <c r="K46" i="28"/>
  <c r="L46" i="28" s="1"/>
  <c r="L45" i="28"/>
  <c r="AE27" i="26"/>
  <c r="AF27" i="26" s="1"/>
  <c r="AI46" i="3"/>
  <c r="AJ46" i="3" s="1"/>
  <c r="AJ45" i="3"/>
  <c r="W43" i="29"/>
  <c r="X42" i="29"/>
  <c r="S42" i="28"/>
  <c r="T41" i="28"/>
  <c r="O44" i="29"/>
  <c r="P43" i="29"/>
  <c r="AU43" i="17"/>
  <c r="AV42" i="17"/>
  <c r="AE34" i="26"/>
  <c r="AF34" i="26" s="1"/>
  <c r="AE32" i="26"/>
  <c r="AF32" i="26" s="1"/>
  <c r="O43" i="27"/>
  <c r="P42" i="27"/>
  <c r="O44" i="28"/>
  <c r="P43" i="28"/>
  <c r="W41" i="28"/>
  <c r="AM45" i="17"/>
  <c r="AN44" i="17"/>
  <c r="K44" i="27"/>
  <c r="L43" i="27"/>
  <c r="AI94" i="17"/>
  <c r="AJ94" i="17" s="1"/>
  <c r="AJ93" i="17"/>
  <c r="AQ44" i="17"/>
  <c r="AR43" i="17"/>
  <c r="K44" i="26"/>
  <c r="L43" i="26"/>
  <c r="AQ44" i="3"/>
  <c r="AR43" i="3"/>
  <c r="O43" i="26"/>
  <c r="P42" i="26"/>
  <c r="G46" i="29"/>
  <c r="H46" i="29" s="1"/>
  <c r="H45" i="29"/>
  <c r="W43" i="27"/>
  <c r="X42" i="27"/>
  <c r="S44" i="29"/>
  <c r="T43" i="29"/>
  <c r="AU91" i="17"/>
  <c r="AV90" i="17"/>
  <c r="C46" i="27"/>
  <c r="D46" i="27" s="1"/>
  <c r="D45" i="27"/>
  <c r="AM93" i="17"/>
  <c r="AN92" i="17"/>
  <c r="G46" i="27"/>
  <c r="H46" i="27" s="1"/>
  <c r="H45" i="27"/>
  <c r="AE94" i="3"/>
  <c r="AF94" i="3" s="1"/>
  <c r="AF93" i="3"/>
  <c r="AI93" i="3"/>
  <c r="AJ92" i="3"/>
  <c r="AM93" i="3"/>
  <c r="AN92" i="3"/>
  <c r="AU90" i="3"/>
  <c r="AV89" i="3"/>
  <c r="AQ92" i="3"/>
  <c r="AR91" i="3"/>
  <c r="C90" i="15"/>
  <c r="D89" i="15"/>
  <c r="AB38" i="27"/>
  <c r="AM67" i="19"/>
  <c r="AN67" i="19" s="1"/>
  <c r="AV66" i="16"/>
  <c r="AV65" i="16"/>
  <c r="AN67" i="26"/>
  <c r="AN70" i="26" s="1"/>
  <c r="AM73" i="26" s="1"/>
  <c r="AN73" i="26" s="1"/>
  <c r="AN66" i="16"/>
  <c r="AU66" i="19"/>
  <c r="AV65" i="19"/>
  <c r="AU18" i="19"/>
  <c r="AV17" i="19"/>
  <c r="AE77" i="19"/>
  <c r="AF77" i="19" s="1"/>
  <c r="AE85" i="19"/>
  <c r="AF85" i="19" s="1"/>
  <c r="AE80" i="19"/>
  <c r="AF80" i="19" s="1"/>
  <c r="AE82" i="19"/>
  <c r="AF82" i="19" s="1"/>
  <c r="AE74" i="19"/>
  <c r="AF74" i="19" s="1"/>
  <c r="AE79" i="19"/>
  <c r="AF79" i="19" s="1"/>
  <c r="AM19" i="19"/>
  <c r="AN19" i="19" s="1"/>
  <c r="AR65" i="16"/>
  <c r="AQ66" i="19"/>
  <c r="AR66" i="19" s="1"/>
  <c r="AR65" i="19"/>
  <c r="AQ18" i="19"/>
  <c r="AR18" i="19" s="1"/>
  <c r="AR17" i="19"/>
  <c r="AI70" i="19"/>
  <c r="AI22" i="27"/>
  <c r="AI22" i="29"/>
  <c r="AM70" i="16"/>
  <c r="AN22" i="29"/>
  <c r="AF38" i="27"/>
  <c r="AE29" i="29"/>
  <c r="AF29" i="29" s="1"/>
  <c r="AE26" i="29"/>
  <c r="AF26" i="29" s="1"/>
  <c r="AE26" i="28"/>
  <c r="AF26" i="28" s="1"/>
  <c r="AE29" i="28"/>
  <c r="AF29" i="28" s="1"/>
  <c r="AI27" i="28"/>
  <c r="AJ27" i="28" s="1"/>
  <c r="AI32" i="28"/>
  <c r="AJ32" i="28" s="1"/>
  <c r="AI31" i="28"/>
  <c r="AJ31" i="28" s="1"/>
  <c r="AI28" i="28"/>
  <c r="AJ28" i="28" s="1"/>
  <c r="AI34" i="28"/>
  <c r="AJ34" i="28" s="1"/>
  <c r="AI37" i="28"/>
  <c r="AJ37" i="28" s="1"/>
  <c r="AB38" i="29"/>
  <c r="AR17" i="27"/>
  <c r="AR18" i="27"/>
  <c r="AE32" i="28"/>
  <c r="AF32" i="28" s="1"/>
  <c r="AE31" i="28"/>
  <c r="AF31" i="28" s="1"/>
  <c r="AE34" i="28"/>
  <c r="AF34" i="28" s="1"/>
  <c r="AE28" i="28"/>
  <c r="AF28" i="28" s="1"/>
  <c r="AE37" i="28"/>
  <c r="AF37" i="28" s="1"/>
  <c r="AE27" i="28"/>
  <c r="AF27" i="28" s="1"/>
  <c r="AR18" i="26"/>
  <c r="AR17" i="26"/>
  <c r="AV17" i="27"/>
  <c r="AV18" i="27"/>
  <c r="F16" i="23"/>
  <c r="AI26" i="27"/>
  <c r="AJ26" i="27" s="1"/>
  <c r="AI29" i="27"/>
  <c r="AJ29" i="27" s="1"/>
  <c r="AJ19" i="26"/>
  <c r="AJ22" i="26" s="1"/>
  <c r="AI22" i="26"/>
  <c r="AI25" i="26" s="1"/>
  <c r="AJ25" i="26" s="1"/>
  <c r="AI29" i="29"/>
  <c r="AJ29" i="29" s="1"/>
  <c r="AI26" i="29"/>
  <c r="AJ26" i="29" s="1"/>
  <c r="AV17" i="26"/>
  <c r="AV18" i="26"/>
  <c r="AE27" i="29"/>
  <c r="AF27" i="29" s="1"/>
  <c r="AE31" i="29"/>
  <c r="AF31" i="29" s="1"/>
  <c r="AE34" i="29"/>
  <c r="AF34" i="29" s="1"/>
  <c r="AE28" i="29"/>
  <c r="AF28" i="29" s="1"/>
  <c r="AE37" i="29"/>
  <c r="AF37" i="29" s="1"/>
  <c r="AE32" i="29"/>
  <c r="AF32" i="29" s="1"/>
  <c r="AB38" i="28"/>
  <c r="AM20" i="16"/>
  <c r="AN20" i="16" s="1"/>
  <c r="AU18" i="16"/>
  <c r="AU19" i="16" s="1"/>
  <c r="AI28" i="16"/>
  <c r="AJ28" i="16" s="1"/>
  <c r="AI31" i="16"/>
  <c r="AJ31" i="16" s="1"/>
  <c r="AI37" i="16"/>
  <c r="AJ37" i="16" s="1"/>
  <c r="AI27" i="16"/>
  <c r="AJ27" i="16" s="1"/>
  <c r="AI32" i="16"/>
  <c r="AJ32" i="16" s="1"/>
  <c r="AI34" i="16"/>
  <c r="AJ34" i="16" s="1"/>
  <c r="AQ18" i="16"/>
  <c r="AQ19" i="16" s="1"/>
  <c r="AQ20" i="16" s="1"/>
  <c r="AR20" i="16" s="1"/>
  <c r="K26" i="15"/>
  <c r="L26" i="15" s="1"/>
  <c r="K29" i="15"/>
  <c r="L29" i="15" s="1"/>
  <c r="W10" i="23"/>
  <c r="K26" i="18"/>
  <c r="L26" i="18" s="1"/>
  <c r="K29" i="18"/>
  <c r="L29" i="18" s="1"/>
  <c r="C10" i="23"/>
  <c r="M9" i="23"/>
  <c r="G75" i="15"/>
  <c r="H75" i="15" s="1"/>
  <c r="H86" i="15" s="1"/>
  <c r="G89" i="15" s="1"/>
  <c r="AG8" i="23"/>
  <c r="D86" i="18"/>
  <c r="C89" i="18" s="1"/>
  <c r="AG10" i="23"/>
  <c r="AG9" i="23"/>
  <c r="D38" i="18"/>
  <c r="C41" i="18" s="1"/>
  <c r="D38" i="15"/>
  <c r="H38" i="15"/>
  <c r="H22" i="18"/>
  <c r="L70" i="15"/>
  <c r="K73" i="15" s="1"/>
  <c r="L73" i="15" s="1"/>
  <c r="P62" i="18"/>
  <c r="P70" i="18" s="1"/>
  <c r="O73" i="18" s="1"/>
  <c r="P73" i="18" s="1"/>
  <c r="P62" i="15"/>
  <c r="P14" i="15"/>
  <c r="P22" i="15" s="1"/>
  <c r="P14" i="18"/>
  <c r="P22" i="18" s="1"/>
  <c r="Z67" i="15"/>
  <c r="AB67" i="15" s="1"/>
  <c r="Z19" i="15"/>
  <c r="AB19" i="15" s="1"/>
  <c r="Z18" i="15"/>
  <c r="AB18" i="15" s="1"/>
  <c r="Z66" i="15"/>
  <c r="AB66" i="15" s="1"/>
  <c r="Z65" i="15"/>
  <c r="AB65" i="15" s="1"/>
  <c r="Z17" i="15"/>
  <c r="AB17" i="15" s="1"/>
  <c r="AI37" i="19" l="1"/>
  <c r="AJ37" i="19" s="1"/>
  <c r="AI25" i="19"/>
  <c r="AJ25" i="19" s="1"/>
  <c r="AI37" i="29"/>
  <c r="AJ37" i="29" s="1"/>
  <c r="AI25" i="29"/>
  <c r="AJ25" i="29" s="1"/>
  <c r="AI27" i="27"/>
  <c r="AJ27" i="27" s="1"/>
  <c r="AI25" i="27"/>
  <c r="AJ25" i="27" s="1"/>
  <c r="S16" i="4"/>
  <c r="AJ47" i="17"/>
  <c r="E14" i="4"/>
  <c r="P22" i="4"/>
  <c r="AI27" i="19"/>
  <c r="AJ27" i="19" s="1"/>
  <c r="AI34" i="19"/>
  <c r="AJ34" i="19" s="1"/>
  <c r="AI31" i="19"/>
  <c r="AJ31" i="19" s="1"/>
  <c r="AI28" i="19"/>
  <c r="AJ28" i="19" s="1"/>
  <c r="H47" i="27"/>
  <c r="D47" i="27"/>
  <c r="D49" i="27" s="1"/>
  <c r="F11" i="4" s="1"/>
  <c r="F14" i="4"/>
  <c r="J8" i="23"/>
  <c r="L47" i="28"/>
  <c r="X41" i="26"/>
  <c r="X49" i="26" s="1"/>
  <c r="J13" i="23" s="1"/>
  <c r="AA41" i="27"/>
  <c r="AA42" i="27" s="1"/>
  <c r="AE11" i="23"/>
  <c r="T14" i="4"/>
  <c r="C41" i="15"/>
  <c r="D41" i="15" s="1"/>
  <c r="D49" i="15"/>
  <c r="AA41" i="26"/>
  <c r="AA42" i="26" s="1"/>
  <c r="AA43" i="26" s="1"/>
  <c r="S43" i="26"/>
  <c r="T42" i="26"/>
  <c r="X49" i="27"/>
  <c r="T42" i="27"/>
  <c r="S43" i="27"/>
  <c r="AA41" i="29"/>
  <c r="AA42" i="29" s="1"/>
  <c r="H47" i="29"/>
  <c r="I17" i="4"/>
  <c r="Q14" i="23"/>
  <c r="T49" i="26"/>
  <c r="AV97" i="17"/>
  <c r="T49" i="28"/>
  <c r="AE12" i="23" s="1"/>
  <c r="O75" i="18"/>
  <c r="P75" i="18" s="1"/>
  <c r="T49" i="27"/>
  <c r="AE41" i="27"/>
  <c r="AF41" i="27" s="1"/>
  <c r="AA41" i="28"/>
  <c r="AA42" i="28" s="1"/>
  <c r="Y17" i="23"/>
  <c r="AJ95" i="17"/>
  <c r="AA18" i="23"/>
  <c r="P21" i="4"/>
  <c r="O17" i="23"/>
  <c r="AI80" i="16"/>
  <c r="AJ80" i="16" s="1"/>
  <c r="AI74" i="16"/>
  <c r="AJ74" i="16" s="1"/>
  <c r="AI79" i="16"/>
  <c r="AJ79" i="16" s="1"/>
  <c r="AI82" i="16"/>
  <c r="AJ82" i="16" s="1"/>
  <c r="AI85" i="16"/>
  <c r="AJ85" i="16" s="1"/>
  <c r="AM22" i="19"/>
  <c r="AM34" i="19" s="1"/>
  <c r="AN34" i="19" s="1"/>
  <c r="AI34" i="27"/>
  <c r="AJ34" i="27" s="1"/>
  <c r="AF38" i="26"/>
  <c r="AI37" i="27"/>
  <c r="AJ37" i="27" s="1"/>
  <c r="AI32" i="27"/>
  <c r="AJ32" i="27" s="1"/>
  <c r="AV67" i="16"/>
  <c r="AI31" i="27"/>
  <c r="AJ31" i="27" s="1"/>
  <c r="AU92" i="17"/>
  <c r="AV91" i="17"/>
  <c r="AQ45" i="17"/>
  <c r="AR44" i="17"/>
  <c r="AM46" i="3"/>
  <c r="AN46" i="3" s="1"/>
  <c r="AN45" i="3"/>
  <c r="S45" i="29"/>
  <c r="T44" i="29"/>
  <c r="W44" i="27"/>
  <c r="X43" i="27"/>
  <c r="K45" i="27"/>
  <c r="L44" i="27"/>
  <c r="AU44" i="17"/>
  <c r="AV43" i="17"/>
  <c r="AU44" i="3"/>
  <c r="AV43" i="3"/>
  <c r="AQ19" i="19"/>
  <c r="AR19" i="19" s="1"/>
  <c r="AM46" i="17"/>
  <c r="AN46" i="17" s="1"/>
  <c r="AN45" i="17"/>
  <c r="O45" i="29"/>
  <c r="P44" i="29"/>
  <c r="AQ93" i="17"/>
  <c r="AR92" i="17"/>
  <c r="W42" i="28"/>
  <c r="X41" i="28"/>
  <c r="S43" i="28"/>
  <c r="T42" i="28"/>
  <c r="O44" i="26"/>
  <c r="P43" i="26"/>
  <c r="W44" i="29"/>
  <c r="X43" i="29"/>
  <c r="C90" i="18"/>
  <c r="D89" i="18"/>
  <c r="AQ45" i="3"/>
  <c r="AR44" i="3"/>
  <c r="O45" i="28"/>
  <c r="P44" i="28"/>
  <c r="AJ47" i="3"/>
  <c r="K46" i="29"/>
  <c r="L46" i="29" s="1"/>
  <c r="L45" i="29"/>
  <c r="AI31" i="29"/>
  <c r="AJ31" i="29" s="1"/>
  <c r="AI32" i="29"/>
  <c r="AJ32" i="29" s="1"/>
  <c r="C42" i="18"/>
  <c r="D41" i="18"/>
  <c r="K45" i="26"/>
  <c r="L44" i="26"/>
  <c r="O44" i="27"/>
  <c r="P43" i="27"/>
  <c r="W43" i="26"/>
  <c r="X42" i="26"/>
  <c r="AI27" i="29"/>
  <c r="AJ27" i="29" s="1"/>
  <c r="AM94" i="17"/>
  <c r="AN94" i="17" s="1"/>
  <c r="AN93" i="17"/>
  <c r="AQ93" i="3"/>
  <c r="AR92" i="3"/>
  <c r="C91" i="15"/>
  <c r="D90" i="15"/>
  <c r="AU91" i="3"/>
  <c r="AV90" i="3"/>
  <c r="AM94" i="3"/>
  <c r="AN94" i="3" s="1"/>
  <c r="AN93" i="3"/>
  <c r="AI94" i="3"/>
  <c r="AJ94" i="3" s="1"/>
  <c r="AJ93" i="3"/>
  <c r="G90" i="15"/>
  <c r="H89" i="15"/>
  <c r="G41" i="15"/>
  <c r="AF95" i="3"/>
  <c r="AF97" i="3" s="1"/>
  <c r="AI28" i="27"/>
  <c r="AJ28" i="27" s="1"/>
  <c r="AI85" i="19"/>
  <c r="AJ85" i="19" s="1"/>
  <c r="AI80" i="19"/>
  <c r="AJ80" i="19" s="1"/>
  <c r="AI77" i="19"/>
  <c r="AJ77" i="19" s="1"/>
  <c r="AI79" i="19"/>
  <c r="AJ79" i="19" s="1"/>
  <c r="AI74" i="19"/>
  <c r="AJ74" i="19" s="1"/>
  <c r="AI82" i="19"/>
  <c r="AJ82" i="19" s="1"/>
  <c r="AU19" i="19"/>
  <c r="AV19" i="19" s="1"/>
  <c r="AV18" i="19"/>
  <c r="AQ67" i="19"/>
  <c r="AR67" i="19" s="1"/>
  <c r="AU67" i="19"/>
  <c r="AV66" i="19"/>
  <c r="AM75" i="26"/>
  <c r="AN75" i="26" s="1"/>
  <c r="AN86" i="26" s="1"/>
  <c r="AM89" i="26" s="1"/>
  <c r="AR67" i="16"/>
  <c r="AR66" i="16"/>
  <c r="AM70" i="19"/>
  <c r="AI28" i="29"/>
  <c r="AJ28" i="29" s="1"/>
  <c r="AI34" i="29"/>
  <c r="AJ34" i="29" s="1"/>
  <c r="AM22" i="29"/>
  <c r="AU70" i="16"/>
  <c r="AM85" i="16"/>
  <c r="AN85" i="16" s="1"/>
  <c r="AM74" i="16"/>
  <c r="AN74" i="16" s="1"/>
  <c r="AM77" i="16"/>
  <c r="AN77" i="16" s="1"/>
  <c r="AM82" i="16"/>
  <c r="AN82" i="16" s="1"/>
  <c r="AM79" i="16"/>
  <c r="AN79" i="16" s="1"/>
  <c r="AM80" i="16"/>
  <c r="AN80" i="16" s="1"/>
  <c r="AJ38" i="28"/>
  <c r="AN19" i="27"/>
  <c r="AN22" i="27" s="1"/>
  <c r="AM22" i="27"/>
  <c r="AM25" i="27" s="1"/>
  <c r="AN25" i="27" s="1"/>
  <c r="AV19" i="26"/>
  <c r="AV22" i="26" s="1"/>
  <c r="AR19" i="27"/>
  <c r="AR22" i="27" s="1"/>
  <c r="AR19" i="26"/>
  <c r="AR22" i="26" s="1"/>
  <c r="AV19" i="27"/>
  <c r="AV22" i="27" s="1"/>
  <c r="AM26" i="28"/>
  <c r="AN26" i="28" s="1"/>
  <c r="AM29" i="28"/>
  <c r="AN29" i="28" s="1"/>
  <c r="AM37" i="28"/>
  <c r="AN37" i="28" s="1"/>
  <c r="AM28" i="28"/>
  <c r="AN28" i="28" s="1"/>
  <c r="AM34" i="28"/>
  <c r="AN34" i="28" s="1"/>
  <c r="AM31" i="28"/>
  <c r="AN31" i="28" s="1"/>
  <c r="AM27" i="28"/>
  <c r="AN27" i="28" s="1"/>
  <c r="AM32" i="28"/>
  <c r="AN32" i="28" s="1"/>
  <c r="AQ22" i="29"/>
  <c r="AQ25" i="29" s="1"/>
  <c r="AR25" i="29" s="1"/>
  <c r="AR22" i="29"/>
  <c r="AQ22" i="27"/>
  <c r="AQ25" i="27" s="1"/>
  <c r="AR25" i="27" s="1"/>
  <c r="AM22" i="16"/>
  <c r="AI28" i="26"/>
  <c r="AJ28" i="26" s="1"/>
  <c r="AI31" i="26"/>
  <c r="AJ31" i="26" s="1"/>
  <c r="AI34" i="26"/>
  <c r="AJ34" i="26" s="1"/>
  <c r="AI27" i="26"/>
  <c r="AJ27" i="26" s="1"/>
  <c r="AI32" i="26"/>
  <c r="AJ32" i="26" s="1"/>
  <c r="AI37" i="26"/>
  <c r="AJ37" i="26" s="1"/>
  <c r="AI29" i="26"/>
  <c r="AJ29" i="26" s="1"/>
  <c r="E16" i="23"/>
  <c r="AI26" i="26"/>
  <c r="AJ26" i="26" s="1"/>
  <c r="AF38" i="28"/>
  <c r="AN19" i="26"/>
  <c r="AN22" i="26" s="1"/>
  <c r="AM22" i="26"/>
  <c r="AM25" i="26" s="1"/>
  <c r="AN25" i="26" s="1"/>
  <c r="AU22" i="29"/>
  <c r="AU25" i="29" s="1"/>
  <c r="AV25" i="29" s="1"/>
  <c r="AM26" i="29"/>
  <c r="AN26" i="29" s="1"/>
  <c r="AM29" i="29"/>
  <c r="AN29" i="29" s="1"/>
  <c r="AV22" i="29"/>
  <c r="AF38" i="29"/>
  <c r="AQ22" i="16"/>
  <c r="AQ25" i="16" s="1"/>
  <c r="AR25" i="16" s="1"/>
  <c r="AU20" i="16"/>
  <c r="AM31" i="19"/>
  <c r="AN31" i="19" s="1"/>
  <c r="W11" i="23"/>
  <c r="O26" i="18"/>
  <c r="P26" i="18" s="1"/>
  <c r="O29" i="18"/>
  <c r="P29" i="18" s="1"/>
  <c r="O26" i="15"/>
  <c r="P26" i="15" s="1"/>
  <c r="O29" i="15"/>
  <c r="P29" i="15" s="1"/>
  <c r="W9" i="23"/>
  <c r="G26" i="18"/>
  <c r="H26" i="18" s="1"/>
  <c r="G29" i="18"/>
  <c r="H29" i="18" s="1"/>
  <c r="M10" i="23"/>
  <c r="K75" i="15"/>
  <c r="L75" i="15" s="1"/>
  <c r="L86" i="15" s="1"/>
  <c r="K89" i="15" s="1"/>
  <c r="C11" i="23"/>
  <c r="AG11" i="23"/>
  <c r="L38" i="15"/>
  <c r="L86" i="18"/>
  <c r="L38" i="18"/>
  <c r="P70" i="15"/>
  <c r="O73" i="15" s="1"/>
  <c r="P73" i="15" s="1"/>
  <c r="T62" i="18"/>
  <c r="T70" i="18" s="1"/>
  <c r="S73" i="18" s="1"/>
  <c r="T73" i="18" s="1"/>
  <c r="T62" i="15"/>
  <c r="T14" i="18"/>
  <c r="T22" i="18" s="1"/>
  <c r="T14" i="15"/>
  <c r="T22" i="15" s="1"/>
  <c r="AD17" i="15"/>
  <c r="AF17" i="15" s="1"/>
  <c r="AD65" i="15"/>
  <c r="AF65" i="15" s="1"/>
  <c r="AD18" i="15"/>
  <c r="AF18" i="15" s="1"/>
  <c r="AD66" i="15"/>
  <c r="AF66" i="15" s="1"/>
  <c r="AD67" i="15"/>
  <c r="AF67" i="15" s="1"/>
  <c r="AD19" i="15"/>
  <c r="AF19" i="15" s="1"/>
  <c r="AE42" i="27" l="1"/>
  <c r="AF42" i="27" s="1"/>
  <c r="AM34" i="16"/>
  <c r="AN34" i="16" s="1"/>
  <c r="AM25" i="16"/>
  <c r="AN25" i="16" s="1"/>
  <c r="AM27" i="19"/>
  <c r="AN27" i="19" s="1"/>
  <c r="AM25" i="19"/>
  <c r="AN25" i="19" s="1"/>
  <c r="AM32" i="29"/>
  <c r="AN32" i="29" s="1"/>
  <c r="AM25" i="29"/>
  <c r="AN25" i="29" s="1"/>
  <c r="C42" i="15"/>
  <c r="C43" i="15" s="1"/>
  <c r="P23" i="4"/>
  <c r="P24" i="4" s="1"/>
  <c r="P26" i="4" s="1"/>
  <c r="K8" i="23"/>
  <c r="AB41" i="27"/>
  <c r="AB49" i="27" s="1"/>
  <c r="K14" i="23" s="1"/>
  <c r="AB41" i="28"/>
  <c r="AB49" i="28" s="1"/>
  <c r="T17" i="4" s="1"/>
  <c r="T15" i="4"/>
  <c r="E16" i="4"/>
  <c r="AM37" i="19"/>
  <c r="AN37" i="19" s="1"/>
  <c r="AM32" i="19"/>
  <c r="AN32" i="19" s="1"/>
  <c r="AM28" i="19"/>
  <c r="AN28" i="19" s="1"/>
  <c r="AB42" i="26"/>
  <c r="AN47" i="17"/>
  <c r="AN95" i="17"/>
  <c r="AB41" i="26"/>
  <c r="AB49" i="26" s="1"/>
  <c r="L47" i="29"/>
  <c r="AB41" i="29"/>
  <c r="AB49" i="29" s="1"/>
  <c r="AD14" i="23" s="1"/>
  <c r="AU22" i="19"/>
  <c r="S75" i="18"/>
  <c r="T75" i="18" s="1"/>
  <c r="T86" i="18" s="1"/>
  <c r="S89" i="18" s="1"/>
  <c r="AQ29" i="26"/>
  <c r="AR29" i="26" s="1"/>
  <c r="I18" i="4"/>
  <c r="Q15" i="23"/>
  <c r="AE41" i="26"/>
  <c r="S44" i="27"/>
  <c r="T43" i="27"/>
  <c r="AE41" i="28"/>
  <c r="AF41" i="28" s="1"/>
  <c r="F18" i="23"/>
  <c r="X49" i="28"/>
  <c r="T16" i="4" s="1"/>
  <c r="K13" i="23"/>
  <c r="F16" i="4"/>
  <c r="K41" i="18"/>
  <c r="K42" i="18" s="1"/>
  <c r="AE41" i="29"/>
  <c r="AE42" i="29" s="1"/>
  <c r="AJ38" i="27"/>
  <c r="F15" i="4"/>
  <c r="K12" i="23"/>
  <c r="W22" i="4"/>
  <c r="W23" i="4" s="1"/>
  <c r="W24" i="4" s="1"/>
  <c r="AK19" i="23"/>
  <c r="K89" i="18"/>
  <c r="K90" i="18" s="1"/>
  <c r="Y19" i="23"/>
  <c r="K41" i="15"/>
  <c r="K42" i="15" s="1"/>
  <c r="AM26" i="27"/>
  <c r="AN26" i="27" s="1"/>
  <c r="S44" i="26"/>
  <c r="T43" i="26"/>
  <c r="Y18" i="23"/>
  <c r="AF49" i="27"/>
  <c r="K15" i="23" s="1"/>
  <c r="H97" i="15"/>
  <c r="J12" i="4" s="1"/>
  <c r="J12" i="23"/>
  <c r="E15" i="4"/>
  <c r="AQ22" i="19"/>
  <c r="H8" i="23"/>
  <c r="C11" i="4"/>
  <c r="AN47" i="3"/>
  <c r="AM37" i="29"/>
  <c r="AN37" i="29" s="1"/>
  <c r="AQ70" i="16"/>
  <c r="AQ82" i="16" s="1"/>
  <c r="AR82" i="16" s="1"/>
  <c r="AJ38" i="29"/>
  <c r="AM34" i="29"/>
  <c r="AN34" i="29" s="1"/>
  <c r="AM28" i="29"/>
  <c r="AN28" i="29" s="1"/>
  <c r="AM27" i="29"/>
  <c r="AN27" i="29" s="1"/>
  <c r="AM31" i="29"/>
  <c r="AN31" i="29" s="1"/>
  <c r="W44" i="26"/>
  <c r="X43" i="26"/>
  <c r="K46" i="27"/>
  <c r="L46" i="27" s="1"/>
  <c r="L45" i="27"/>
  <c r="AN95" i="3"/>
  <c r="AN97" i="3" s="1"/>
  <c r="O46" i="28"/>
  <c r="P46" i="28" s="1"/>
  <c r="P45" i="28"/>
  <c r="O45" i="27"/>
  <c r="P44" i="27"/>
  <c r="W45" i="27"/>
  <c r="X44" i="27"/>
  <c r="AQ46" i="3"/>
  <c r="AR46" i="3" s="1"/>
  <c r="AR45" i="3"/>
  <c r="W43" i="28"/>
  <c r="X42" i="28"/>
  <c r="K46" i="26"/>
  <c r="L46" i="26" s="1"/>
  <c r="L45" i="26"/>
  <c r="S46" i="29"/>
  <c r="T46" i="29" s="1"/>
  <c r="T45" i="29"/>
  <c r="AA43" i="28"/>
  <c r="AB42" i="28"/>
  <c r="AQ94" i="17"/>
  <c r="AR94" i="17" s="1"/>
  <c r="AR93" i="17"/>
  <c r="AA43" i="29"/>
  <c r="AB42" i="29"/>
  <c r="AI41" i="28"/>
  <c r="C91" i="18"/>
  <c r="D90" i="18"/>
  <c r="O46" i="29"/>
  <c r="P46" i="29" s="1"/>
  <c r="P45" i="29"/>
  <c r="C43" i="18"/>
  <c r="D42" i="18"/>
  <c r="W45" i="29"/>
  <c r="X44" i="29"/>
  <c r="AQ46" i="17"/>
  <c r="AR46" i="17" s="1"/>
  <c r="AR45" i="17"/>
  <c r="AA43" i="27"/>
  <c r="AB42" i="27"/>
  <c r="AA44" i="26"/>
  <c r="AB43" i="26"/>
  <c r="AU45" i="3"/>
  <c r="AV44" i="3"/>
  <c r="AU93" i="17"/>
  <c r="AV92" i="17"/>
  <c r="O45" i="26"/>
  <c r="P44" i="26"/>
  <c r="AE43" i="27"/>
  <c r="AU45" i="17"/>
  <c r="AV44" i="17"/>
  <c r="AJ95" i="3"/>
  <c r="AJ97" i="3" s="1"/>
  <c r="S44" i="28"/>
  <c r="T43" i="28"/>
  <c r="G91" i="15"/>
  <c r="H90" i="15"/>
  <c r="AU92" i="3"/>
  <c r="AV91" i="3"/>
  <c r="C92" i="15"/>
  <c r="D91" i="15"/>
  <c r="AM90" i="26"/>
  <c r="AN89" i="26"/>
  <c r="AQ94" i="3"/>
  <c r="AR94" i="3" s="1"/>
  <c r="AR93" i="3"/>
  <c r="K90" i="15"/>
  <c r="L89" i="15"/>
  <c r="G42" i="15"/>
  <c r="H41" i="15"/>
  <c r="H49" i="15" s="1"/>
  <c r="AQ70" i="19"/>
  <c r="AQ82" i="19" s="1"/>
  <c r="AR82" i="19" s="1"/>
  <c r="AV67" i="19"/>
  <c r="AU70" i="19"/>
  <c r="AM31" i="16"/>
  <c r="AN31" i="16" s="1"/>
  <c r="AQ29" i="27"/>
  <c r="AR29" i="27" s="1"/>
  <c r="AM79" i="19"/>
  <c r="AN79" i="19" s="1"/>
  <c r="AM82" i="19"/>
  <c r="AN82" i="19" s="1"/>
  <c r="AM74" i="19"/>
  <c r="AN74" i="19" s="1"/>
  <c r="AM85" i="19"/>
  <c r="AN85" i="19" s="1"/>
  <c r="AM80" i="19"/>
  <c r="AN80" i="19" s="1"/>
  <c r="AM77" i="19"/>
  <c r="AN77" i="19" s="1"/>
  <c r="AQ26" i="27"/>
  <c r="AR26" i="27" s="1"/>
  <c r="AM29" i="27"/>
  <c r="AN29" i="27" s="1"/>
  <c r="AM37" i="16"/>
  <c r="AN37" i="16" s="1"/>
  <c r="AM27" i="16"/>
  <c r="AN27" i="16" s="1"/>
  <c r="AQ22" i="26"/>
  <c r="AQ26" i="26"/>
  <c r="AR26" i="26" s="1"/>
  <c r="F17" i="23"/>
  <c r="AU22" i="27"/>
  <c r="AU74" i="16"/>
  <c r="AV74" i="16" s="1"/>
  <c r="AU79" i="16"/>
  <c r="AV79" i="16" s="1"/>
  <c r="AU82" i="16"/>
  <c r="AV82" i="16" s="1"/>
  <c r="AU77" i="16"/>
  <c r="AV77" i="16" s="1"/>
  <c r="AU85" i="16"/>
  <c r="AV85" i="16" s="1"/>
  <c r="AU80" i="16"/>
  <c r="AV80" i="16" s="1"/>
  <c r="AM28" i="16"/>
  <c r="AN28" i="16" s="1"/>
  <c r="AU22" i="26"/>
  <c r="AU25" i="26" s="1"/>
  <c r="AV25" i="26" s="1"/>
  <c r="AM32" i="16"/>
  <c r="AN32" i="16" s="1"/>
  <c r="AQ79" i="16"/>
  <c r="AR79" i="16" s="1"/>
  <c r="AM27" i="27"/>
  <c r="AN27" i="27" s="1"/>
  <c r="AM32" i="27"/>
  <c r="AN32" i="27" s="1"/>
  <c r="AM37" i="27"/>
  <c r="AN37" i="27" s="1"/>
  <c r="AM34" i="27"/>
  <c r="AN34" i="27" s="1"/>
  <c r="AM31" i="27"/>
  <c r="AN31" i="27" s="1"/>
  <c r="AM28" i="27"/>
  <c r="AN28" i="27" s="1"/>
  <c r="E18" i="23"/>
  <c r="AQ26" i="28"/>
  <c r="AR26" i="28" s="1"/>
  <c r="AQ29" i="28"/>
  <c r="AR29" i="28" s="1"/>
  <c r="AU26" i="29"/>
  <c r="AV26" i="29" s="1"/>
  <c r="AU29" i="29"/>
  <c r="AV29" i="29" s="1"/>
  <c r="AJ38" i="26"/>
  <c r="AU27" i="29"/>
  <c r="AV27" i="29" s="1"/>
  <c r="AU32" i="29"/>
  <c r="AV32" i="29" s="1"/>
  <c r="AU37" i="29"/>
  <c r="AV37" i="29" s="1"/>
  <c r="AU34" i="29"/>
  <c r="AV34" i="29" s="1"/>
  <c r="AU28" i="29"/>
  <c r="AV28" i="29" s="1"/>
  <c r="AU31" i="29"/>
  <c r="AV31" i="29" s="1"/>
  <c r="E19" i="23"/>
  <c r="AU29" i="26"/>
  <c r="AV29" i="26" s="1"/>
  <c r="AU26" i="26"/>
  <c r="AV26" i="26" s="1"/>
  <c r="AN38" i="28"/>
  <c r="AQ37" i="28"/>
  <c r="AR37" i="28" s="1"/>
  <c r="AQ31" i="28"/>
  <c r="AR31" i="28" s="1"/>
  <c r="AQ28" i="28"/>
  <c r="AR28" i="28" s="1"/>
  <c r="AQ32" i="28"/>
  <c r="AR32" i="28" s="1"/>
  <c r="AQ27" i="28"/>
  <c r="AR27" i="28" s="1"/>
  <c r="AQ34" i="28"/>
  <c r="AR34" i="28" s="1"/>
  <c r="AM28" i="26"/>
  <c r="AN28" i="26" s="1"/>
  <c r="AM34" i="26"/>
  <c r="AN34" i="26" s="1"/>
  <c r="AM27" i="26"/>
  <c r="AN27" i="26" s="1"/>
  <c r="AM32" i="26"/>
  <c r="AN32" i="26" s="1"/>
  <c r="AM31" i="26"/>
  <c r="AN31" i="26" s="1"/>
  <c r="AM37" i="26"/>
  <c r="AN37" i="26" s="1"/>
  <c r="AU26" i="27"/>
  <c r="AV26" i="27" s="1"/>
  <c r="F19" i="23"/>
  <c r="AU29" i="27"/>
  <c r="AV29" i="27" s="1"/>
  <c r="AM29" i="26"/>
  <c r="AN29" i="26" s="1"/>
  <c r="E17" i="23"/>
  <c r="AM26" i="26"/>
  <c r="AN26" i="26" s="1"/>
  <c r="AQ34" i="27"/>
  <c r="AR34" i="27" s="1"/>
  <c r="AQ28" i="27"/>
  <c r="AR28" i="27" s="1"/>
  <c r="AQ27" i="27"/>
  <c r="AR27" i="27" s="1"/>
  <c r="AQ31" i="27"/>
  <c r="AR31" i="27" s="1"/>
  <c r="AQ32" i="27"/>
  <c r="AR32" i="27" s="1"/>
  <c r="AQ37" i="27"/>
  <c r="AR37" i="27" s="1"/>
  <c r="AQ26" i="29"/>
  <c r="AR26" i="29" s="1"/>
  <c r="AQ29" i="29"/>
  <c r="AR29" i="29" s="1"/>
  <c r="AQ34" i="29"/>
  <c r="AR34" i="29" s="1"/>
  <c r="AQ37" i="29"/>
  <c r="AR37" i="29" s="1"/>
  <c r="AQ28" i="29"/>
  <c r="AR28" i="29" s="1"/>
  <c r="AQ27" i="29"/>
  <c r="AR27" i="29" s="1"/>
  <c r="AQ31" i="29"/>
  <c r="AR31" i="29" s="1"/>
  <c r="AQ32" i="29"/>
  <c r="AR32" i="29" s="1"/>
  <c r="AQ28" i="16"/>
  <c r="AR28" i="16" s="1"/>
  <c r="AQ31" i="16"/>
  <c r="AR31" i="16" s="1"/>
  <c r="AQ37" i="16"/>
  <c r="AR37" i="16" s="1"/>
  <c r="AQ27" i="16"/>
  <c r="AR27" i="16" s="1"/>
  <c r="AQ32" i="16"/>
  <c r="AR32" i="16" s="1"/>
  <c r="AQ34" i="16"/>
  <c r="AR34" i="16" s="1"/>
  <c r="AV20" i="16"/>
  <c r="AU22" i="16"/>
  <c r="AU25" i="16" s="1"/>
  <c r="AV25" i="16" s="1"/>
  <c r="S29" i="15"/>
  <c r="T29" i="15" s="1"/>
  <c r="S26" i="15"/>
  <c r="T26" i="15" s="1"/>
  <c r="W12" i="23"/>
  <c r="S26" i="18"/>
  <c r="T26" i="18" s="1"/>
  <c r="S29" i="18"/>
  <c r="T29" i="18" s="1"/>
  <c r="C12" i="23"/>
  <c r="M11" i="23"/>
  <c r="O75" i="15"/>
  <c r="P75" i="15" s="1"/>
  <c r="P86" i="15" s="1"/>
  <c r="O89" i="15" s="1"/>
  <c r="AG12" i="23"/>
  <c r="P38" i="15"/>
  <c r="P86" i="18"/>
  <c r="P38" i="18"/>
  <c r="H38" i="18"/>
  <c r="H86" i="18"/>
  <c r="T70" i="15"/>
  <c r="S73" i="15" s="1"/>
  <c r="T73" i="15" s="1"/>
  <c r="X62" i="15"/>
  <c r="X14" i="18"/>
  <c r="X22" i="18" s="1"/>
  <c r="X62" i="18"/>
  <c r="X70" i="18" s="1"/>
  <c r="W73" i="18" s="1"/>
  <c r="X73" i="18" s="1"/>
  <c r="X14" i="15"/>
  <c r="X22" i="15" s="1"/>
  <c r="AH67" i="15"/>
  <c r="AJ67" i="15" s="1"/>
  <c r="AH19" i="15"/>
  <c r="AJ19" i="15" s="1"/>
  <c r="AH66" i="15"/>
  <c r="AJ66" i="15" s="1"/>
  <c r="AH18" i="15"/>
  <c r="AJ18" i="15" s="1"/>
  <c r="AH65" i="15"/>
  <c r="AJ65" i="15" s="1"/>
  <c r="AH17" i="15"/>
  <c r="AJ17" i="15" s="1"/>
  <c r="AQ77" i="16" l="1"/>
  <c r="AR77" i="16" s="1"/>
  <c r="AQ74" i="16"/>
  <c r="AR74" i="16" s="1"/>
  <c r="AQ80" i="16"/>
  <c r="AR80" i="16" s="1"/>
  <c r="R9" i="23"/>
  <c r="P25" i="4"/>
  <c r="AQ32" i="26"/>
  <c r="AR32" i="26" s="1"/>
  <c r="AQ25" i="26"/>
  <c r="AR25" i="26" s="1"/>
  <c r="AU34" i="19"/>
  <c r="AV34" i="19" s="1"/>
  <c r="AU25" i="19"/>
  <c r="AV25" i="19" s="1"/>
  <c r="AU32" i="19"/>
  <c r="AV32" i="19" s="1"/>
  <c r="D42" i="15"/>
  <c r="AU34" i="27"/>
  <c r="AV34" i="27" s="1"/>
  <c r="AU25" i="27"/>
  <c r="AV25" i="27" s="1"/>
  <c r="AQ28" i="19"/>
  <c r="AR28" i="19" s="1"/>
  <c r="AQ25" i="19"/>
  <c r="AR25" i="19" s="1"/>
  <c r="AF41" i="29"/>
  <c r="AF49" i="29" s="1"/>
  <c r="S18" i="4" s="1"/>
  <c r="L41" i="18"/>
  <c r="L49" i="18" s="1"/>
  <c r="Q13" i="4" s="1"/>
  <c r="F18" i="4"/>
  <c r="AE13" i="23"/>
  <c r="AR47" i="17"/>
  <c r="P47" i="28"/>
  <c r="L89" i="18"/>
  <c r="L97" i="18" s="1"/>
  <c r="X13" i="4" s="1"/>
  <c r="AQ37" i="19"/>
  <c r="AR37" i="19" s="1"/>
  <c r="AE42" i="28"/>
  <c r="AF42" i="28" s="1"/>
  <c r="AE14" i="23"/>
  <c r="AU31" i="19"/>
  <c r="AV31" i="19" s="1"/>
  <c r="AU27" i="19"/>
  <c r="AV27" i="19" s="1"/>
  <c r="AQ37" i="26"/>
  <c r="AR37" i="26" s="1"/>
  <c r="AQ27" i="26"/>
  <c r="AR27" i="26" s="1"/>
  <c r="AU28" i="19"/>
  <c r="AV28" i="19" s="1"/>
  <c r="AU37" i="19"/>
  <c r="AV37" i="19" s="1"/>
  <c r="L47" i="27"/>
  <c r="S17" i="4"/>
  <c r="T47" i="29"/>
  <c r="P47" i="29"/>
  <c r="L47" i="26"/>
  <c r="O89" i="18"/>
  <c r="O90" i="18" s="1"/>
  <c r="W25" i="4"/>
  <c r="W26" i="4"/>
  <c r="AR95" i="17"/>
  <c r="T44" i="26"/>
  <c r="S45" i="26"/>
  <c r="I20" i="4"/>
  <c r="Q17" i="23"/>
  <c r="AQ32" i="19"/>
  <c r="AR32" i="19" s="1"/>
  <c r="AI41" i="26"/>
  <c r="AI42" i="26" s="1"/>
  <c r="L41" i="15"/>
  <c r="L49" i="15" s="1"/>
  <c r="H10" i="23" s="1"/>
  <c r="I19" i="4"/>
  <c r="Q16" i="23"/>
  <c r="J14" i="23"/>
  <c r="E17" i="4"/>
  <c r="AE42" i="26"/>
  <c r="AF41" i="26"/>
  <c r="AM41" i="28"/>
  <c r="AM42" i="28" s="1"/>
  <c r="AQ27" i="19"/>
  <c r="AR27" i="19" s="1"/>
  <c r="AI41" i="29"/>
  <c r="F17" i="4"/>
  <c r="O41" i="15"/>
  <c r="O42" i="15" s="1"/>
  <c r="S45" i="27"/>
  <c r="T44" i="27"/>
  <c r="AQ34" i="19"/>
  <c r="AR34" i="19" s="1"/>
  <c r="AF49" i="28"/>
  <c r="AE15" i="23" s="1"/>
  <c r="AN38" i="29"/>
  <c r="W75" i="18"/>
  <c r="X75" i="18" s="1"/>
  <c r="G41" i="18"/>
  <c r="G42" i="18" s="1"/>
  <c r="AQ31" i="19"/>
  <c r="AR31" i="19" s="1"/>
  <c r="AI41" i="27"/>
  <c r="O41" i="18"/>
  <c r="O42" i="18" s="1"/>
  <c r="L97" i="15"/>
  <c r="R10" i="23" s="1"/>
  <c r="AN97" i="26"/>
  <c r="L20" i="4" s="1"/>
  <c r="L23" i="4" s="1"/>
  <c r="L26" i="4" s="1"/>
  <c r="AQ85" i="16"/>
  <c r="AR85" i="16" s="1"/>
  <c r="H9" i="23"/>
  <c r="C12" i="4"/>
  <c r="AQ74" i="19"/>
  <c r="AR74" i="19" s="1"/>
  <c r="AU27" i="27"/>
  <c r="AV27" i="27" s="1"/>
  <c r="AU31" i="27"/>
  <c r="AV31" i="27" s="1"/>
  <c r="AU32" i="27"/>
  <c r="AV32" i="27" s="1"/>
  <c r="AQ79" i="19"/>
  <c r="AR79" i="19" s="1"/>
  <c r="AU37" i="27"/>
  <c r="AV37" i="27" s="1"/>
  <c r="AQ80" i="19"/>
  <c r="AR80" i="19" s="1"/>
  <c r="AQ85" i="19"/>
  <c r="AR85" i="19" s="1"/>
  <c r="AE43" i="29"/>
  <c r="AF42" i="29"/>
  <c r="W46" i="29"/>
  <c r="X46" i="29" s="1"/>
  <c r="X45" i="29"/>
  <c r="W46" i="27"/>
  <c r="X46" i="27" s="1"/>
  <c r="X45" i="27"/>
  <c r="S90" i="18"/>
  <c r="T89" i="18"/>
  <c r="T97" i="18" s="1"/>
  <c r="O46" i="26"/>
  <c r="P46" i="26" s="1"/>
  <c r="P45" i="26"/>
  <c r="AA44" i="28"/>
  <c r="AB43" i="28"/>
  <c r="O46" i="27"/>
  <c r="P46" i="27" s="1"/>
  <c r="P45" i="27"/>
  <c r="AU94" i="17"/>
  <c r="AV94" i="17" s="1"/>
  <c r="AV93" i="17"/>
  <c r="C44" i="18"/>
  <c r="D43" i="18"/>
  <c r="AQ31" i="26"/>
  <c r="AR31" i="26" s="1"/>
  <c r="AU46" i="3"/>
  <c r="AV46" i="3" s="1"/>
  <c r="AV45" i="3"/>
  <c r="S45" i="28"/>
  <c r="T44" i="28"/>
  <c r="C92" i="18"/>
  <c r="D91" i="18"/>
  <c r="K43" i="18"/>
  <c r="L42" i="18"/>
  <c r="G89" i="18"/>
  <c r="AI42" i="28"/>
  <c r="AJ41" i="28"/>
  <c r="AA45" i="26"/>
  <c r="AB44" i="26"/>
  <c r="AR95" i="3"/>
  <c r="AR97" i="3" s="1"/>
  <c r="W45" i="26"/>
  <c r="X44" i="26"/>
  <c r="AU46" i="17"/>
  <c r="AV46" i="17" s="1"/>
  <c r="AV45" i="17"/>
  <c r="AA44" i="27"/>
  <c r="AB43" i="27"/>
  <c r="AA44" i="29"/>
  <c r="AB43" i="29"/>
  <c r="W44" i="28"/>
  <c r="X43" i="28"/>
  <c r="AQ77" i="19"/>
  <c r="AR77" i="19" s="1"/>
  <c r="AE44" i="27"/>
  <c r="AF43" i="27"/>
  <c r="K91" i="18"/>
  <c r="L90" i="18"/>
  <c r="AR47" i="3"/>
  <c r="C44" i="15"/>
  <c r="D43" i="15"/>
  <c r="K91" i="15"/>
  <c r="L90" i="15"/>
  <c r="AM91" i="26"/>
  <c r="AN90" i="26"/>
  <c r="O90" i="15"/>
  <c r="P89" i="15"/>
  <c r="C93" i="15"/>
  <c r="D92" i="15"/>
  <c r="K43" i="15"/>
  <c r="L42" i="15"/>
  <c r="AU93" i="3"/>
  <c r="AV92" i="3"/>
  <c r="G43" i="15"/>
  <c r="H42" i="15"/>
  <c r="G92" i="15"/>
  <c r="H91" i="15"/>
  <c r="AQ34" i="26"/>
  <c r="AR34" i="26" s="1"/>
  <c r="AU82" i="19"/>
  <c r="AV82" i="19" s="1"/>
  <c r="AU85" i="19"/>
  <c r="AV85" i="19" s="1"/>
  <c r="AU80" i="19"/>
  <c r="AV80" i="19" s="1"/>
  <c r="AU77" i="19"/>
  <c r="AV77" i="19" s="1"/>
  <c r="AU74" i="19"/>
  <c r="AV74" i="19" s="1"/>
  <c r="AU79" i="19"/>
  <c r="AV79" i="19" s="1"/>
  <c r="AQ28" i="26"/>
  <c r="AR28" i="26" s="1"/>
  <c r="AU28" i="27"/>
  <c r="AV28" i="27" s="1"/>
  <c r="AU31" i="26"/>
  <c r="AV31" i="26" s="1"/>
  <c r="AU28" i="26"/>
  <c r="AV28" i="26" s="1"/>
  <c r="AU32" i="26"/>
  <c r="AV32" i="26" s="1"/>
  <c r="AU34" i="26"/>
  <c r="AV34" i="26" s="1"/>
  <c r="AU37" i="26"/>
  <c r="AV37" i="26" s="1"/>
  <c r="AU27" i="26"/>
  <c r="AV27" i="26" s="1"/>
  <c r="AN38" i="27"/>
  <c r="AR38" i="27"/>
  <c r="AN38" i="26"/>
  <c r="AU29" i="28"/>
  <c r="AV29" i="28" s="1"/>
  <c r="AU26" i="28"/>
  <c r="AV26" i="28" s="1"/>
  <c r="AU28" i="28"/>
  <c r="AV28" i="28" s="1"/>
  <c r="AU31" i="28"/>
  <c r="AV31" i="28" s="1"/>
  <c r="AU37" i="28"/>
  <c r="AV37" i="28" s="1"/>
  <c r="AU32" i="28"/>
  <c r="AV32" i="28" s="1"/>
  <c r="AU34" i="28"/>
  <c r="AV34" i="28" s="1"/>
  <c r="AU27" i="28"/>
  <c r="AV27" i="28" s="1"/>
  <c r="AV38" i="29"/>
  <c r="AR38" i="29"/>
  <c r="AR38" i="28"/>
  <c r="AU34" i="16"/>
  <c r="AV34" i="16" s="1"/>
  <c r="AU32" i="16"/>
  <c r="AV32" i="16" s="1"/>
  <c r="AU37" i="16"/>
  <c r="AV37" i="16" s="1"/>
  <c r="AU28" i="16"/>
  <c r="AV28" i="16" s="1"/>
  <c r="AU27" i="16"/>
  <c r="AV27" i="16" s="1"/>
  <c r="AU31" i="16"/>
  <c r="AV31" i="16" s="1"/>
  <c r="W29" i="15"/>
  <c r="X29" i="15" s="1"/>
  <c r="W26" i="15"/>
  <c r="X26" i="15" s="1"/>
  <c r="W13" i="23"/>
  <c r="W26" i="18"/>
  <c r="X26" i="18" s="1"/>
  <c r="W29" i="18"/>
  <c r="X29" i="18" s="1"/>
  <c r="M12" i="23"/>
  <c r="S75" i="15"/>
  <c r="T75" i="15" s="1"/>
  <c r="T86" i="15" s="1"/>
  <c r="S89" i="15" s="1"/>
  <c r="C13" i="23"/>
  <c r="AG13" i="23"/>
  <c r="T38" i="15"/>
  <c r="T38" i="18"/>
  <c r="X70" i="15"/>
  <c r="W73" i="15" s="1"/>
  <c r="X73" i="15" s="1"/>
  <c r="AB14" i="18"/>
  <c r="AB22" i="18" s="1"/>
  <c r="AB14" i="15"/>
  <c r="AB22" i="15" s="1"/>
  <c r="AB62" i="15"/>
  <c r="AB62" i="18"/>
  <c r="AB70" i="18" s="1"/>
  <c r="AA73" i="18" s="1"/>
  <c r="AB73" i="18" s="1"/>
  <c r="AL65" i="15"/>
  <c r="AN65" i="15" s="1"/>
  <c r="AL17" i="15"/>
  <c r="AN17" i="15" s="1"/>
  <c r="AL66" i="15"/>
  <c r="AN66" i="15" s="1"/>
  <c r="AL18" i="15"/>
  <c r="AN18" i="15" s="1"/>
  <c r="AL19" i="15"/>
  <c r="AN19" i="15" s="1"/>
  <c r="AL67" i="15"/>
  <c r="AN67" i="15" s="1"/>
  <c r="AL10" i="23" l="1"/>
  <c r="T17" i="23"/>
  <c r="AN41" i="28"/>
  <c r="AN49" i="28" s="1"/>
  <c r="AE17" i="23" s="1"/>
  <c r="AE43" i="28"/>
  <c r="AE44" i="28" s="1"/>
  <c r="AJ41" i="26"/>
  <c r="AJ49" i="26" s="1"/>
  <c r="J16" i="23" s="1"/>
  <c r="C13" i="4"/>
  <c r="J13" i="4"/>
  <c r="AB10" i="23"/>
  <c r="AD15" i="23"/>
  <c r="AV95" i="17"/>
  <c r="P89" i="18"/>
  <c r="P97" i="18" s="1"/>
  <c r="P47" i="26"/>
  <c r="P41" i="15"/>
  <c r="P49" i="15" s="1"/>
  <c r="H11" i="23" s="1"/>
  <c r="X47" i="29"/>
  <c r="X47" i="27"/>
  <c r="P47" i="27"/>
  <c r="I21" i="4"/>
  <c r="Q18" i="23"/>
  <c r="AI42" i="29"/>
  <c r="AJ41" i="29"/>
  <c r="P41" i="18"/>
  <c r="S41" i="18"/>
  <c r="S42" i="18" s="1"/>
  <c r="AA75" i="18"/>
  <c r="AB75" i="18" s="1"/>
  <c r="AQ41" i="29"/>
  <c r="AR41" i="29" s="1"/>
  <c r="AR49" i="29" s="1"/>
  <c r="AU41" i="29"/>
  <c r="AU42" i="29" s="1"/>
  <c r="AV47" i="17"/>
  <c r="T18" i="4"/>
  <c r="P97" i="15"/>
  <c r="R11" i="23" s="1"/>
  <c r="AM41" i="29"/>
  <c r="S46" i="27"/>
  <c r="T46" i="27" s="1"/>
  <c r="T45" i="27"/>
  <c r="S41" i="15"/>
  <c r="S42" i="15" s="1"/>
  <c r="AQ41" i="28"/>
  <c r="AQ42" i="28" s="1"/>
  <c r="AM41" i="26"/>
  <c r="AM42" i="26" s="1"/>
  <c r="H41" i="18"/>
  <c r="AI42" i="27"/>
  <c r="AJ41" i="27"/>
  <c r="S46" i="26"/>
  <c r="T46" i="26" s="1"/>
  <c r="T45" i="26"/>
  <c r="AF49" i="26"/>
  <c r="AJ49" i="28"/>
  <c r="AE16" i="23" s="1"/>
  <c r="AE43" i="26"/>
  <c r="AF42" i="26"/>
  <c r="L24" i="4"/>
  <c r="M25" i="4"/>
  <c r="AR38" i="26"/>
  <c r="AV47" i="3"/>
  <c r="C93" i="18"/>
  <c r="D92" i="18"/>
  <c r="AI43" i="26"/>
  <c r="AJ42" i="26"/>
  <c r="AA45" i="28"/>
  <c r="AB44" i="28"/>
  <c r="AA46" i="26"/>
  <c r="AB46" i="26" s="1"/>
  <c r="AB45" i="26"/>
  <c r="O43" i="18"/>
  <c r="P42" i="18"/>
  <c r="AM41" i="27"/>
  <c r="W45" i="28"/>
  <c r="X44" i="28"/>
  <c r="G43" i="18"/>
  <c r="H42" i="18"/>
  <c r="AA45" i="29"/>
  <c r="AB44" i="29"/>
  <c r="AM43" i="28"/>
  <c r="AN42" i="28"/>
  <c r="AI43" i="28"/>
  <c r="AJ42" i="28"/>
  <c r="S46" i="28"/>
  <c r="T46" i="28" s="1"/>
  <c r="T45" i="28"/>
  <c r="AQ41" i="27"/>
  <c r="AA45" i="27"/>
  <c r="AB44" i="27"/>
  <c r="S91" i="18"/>
  <c r="T90" i="18"/>
  <c r="O91" i="18"/>
  <c r="P90" i="18"/>
  <c r="G90" i="18"/>
  <c r="H89" i="18"/>
  <c r="K92" i="18"/>
  <c r="L91" i="18"/>
  <c r="C45" i="18"/>
  <c r="D44" i="18"/>
  <c r="AE45" i="27"/>
  <c r="AF44" i="27"/>
  <c r="K44" i="18"/>
  <c r="L43" i="18"/>
  <c r="W46" i="26"/>
  <c r="X46" i="26" s="1"/>
  <c r="X45" i="26"/>
  <c r="AE44" i="29"/>
  <c r="AF43" i="29"/>
  <c r="O91" i="15"/>
  <c r="P90" i="15"/>
  <c r="G93" i="15"/>
  <c r="H92" i="15"/>
  <c r="AU94" i="3"/>
  <c r="AV94" i="3" s="1"/>
  <c r="AV93" i="3"/>
  <c r="AM92" i="26"/>
  <c r="AN91" i="26"/>
  <c r="K92" i="15"/>
  <c r="L91" i="15"/>
  <c r="O43" i="15"/>
  <c r="P42" i="15"/>
  <c r="S90" i="15"/>
  <c r="T89" i="15"/>
  <c r="G44" i="15"/>
  <c r="H43" i="15"/>
  <c r="K44" i="15"/>
  <c r="L43" i="15"/>
  <c r="C94" i="15"/>
  <c r="D94" i="15" s="1"/>
  <c r="D93" i="15"/>
  <c r="C45" i="15"/>
  <c r="D44" i="15"/>
  <c r="AV38" i="27"/>
  <c r="AV38" i="26"/>
  <c r="AV38" i="28"/>
  <c r="AA29" i="15"/>
  <c r="AB29" i="15" s="1"/>
  <c r="AA26" i="15"/>
  <c r="AB26" i="15" s="1"/>
  <c r="W14" i="23"/>
  <c r="AA29" i="18"/>
  <c r="AB29" i="18" s="1"/>
  <c r="AA26" i="18"/>
  <c r="AB26" i="18" s="1"/>
  <c r="C14" i="23"/>
  <c r="X38" i="15"/>
  <c r="M13" i="23"/>
  <c r="W75" i="15"/>
  <c r="X75" i="15" s="1"/>
  <c r="X86" i="15" s="1"/>
  <c r="W89" i="15" s="1"/>
  <c r="AG14" i="23"/>
  <c r="X86" i="18"/>
  <c r="X38" i="18"/>
  <c r="X15" i="4"/>
  <c r="AB70" i="15"/>
  <c r="AA73" i="15" s="1"/>
  <c r="AB73" i="15" s="1"/>
  <c r="AF62" i="18"/>
  <c r="AF70" i="18" s="1"/>
  <c r="AE73" i="18" s="1"/>
  <c r="AF73" i="18" s="1"/>
  <c r="AF14" i="18"/>
  <c r="AF22" i="18" s="1"/>
  <c r="AF14" i="15"/>
  <c r="AF22" i="15" s="1"/>
  <c r="AF62" i="15"/>
  <c r="AP67" i="15"/>
  <c r="AR67" i="15" s="1"/>
  <c r="AP19" i="15"/>
  <c r="AR19" i="15" s="1"/>
  <c r="AP18" i="15"/>
  <c r="AR18" i="15" s="1"/>
  <c r="AP66" i="15"/>
  <c r="AR66" i="15" s="1"/>
  <c r="AP17" i="15"/>
  <c r="AR17" i="15" s="1"/>
  <c r="AP65" i="15"/>
  <c r="AR65" i="15" s="1"/>
  <c r="AF43" i="28" l="1"/>
  <c r="T20" i="4"/>
  <c r="E19" i="4"/>
  <c r="D95" i="15"/>
  <c r="D97" i="15" s="1"/>
  <c r="J11" i="4" s="1"/>
  <c r="AQ42" i="29"/>
  <c r="AQ43" i="29" s="1"/>
  <c r="AN41" i="26"/>
  <c r="AN49" i="26" s="1"/>
  <c r="J17" i="23" s="1"/>
  <c r="C14" i="4"/>
  <c r="X14" i="4"/>
  <c r="AL11" i="23"/>
  <c r="T41" i="18"/>
  <c r="T49" i="18" s="1"/>
  <c r="AB12" i="23" s="1"/>
  <c r="AV41" i="29"/>
  <c r="AV49" i="29" s="1"/>
  <c r="AD19" i="23" s="1"/>
  <c r="T41" i="15"/>
  <c r="T49" i="15" s="1"/>
  <c r="H12" i="23" s="1"/>
  <c r="T47" i="28"/>
  <c r="AB47" i="26"/>
  <c r="AR41" i="28"/>
  <c r="AR49" i="28" s="1"/>
  <c r="AE18" i="23" s="1"/>
  <c r="T19" i="4"/>
  <c r="T47" i="27"/>
  <c r="AE75" i="18"/>
  <c r="AF75" i="18" s="1"/>
  <c r="AJ49" i="27"/>
  <c r="AE44" i="26"/>
  <c r="AF43" i="26"/>
  <c r="J14" i="4"/>
  <c r="H49" i="18"/>
  <c r="AJ49" i="29"/>
  <c r="AU41" i="27"/>
  <c r="AV41" i="27" s="1"/>
  <c r="AV49" i="27" s="1"/>
  <c r="AI43" i="29"/>
  <c r="AJ42" i="29"/>
  <c r="T97" i="15"/>
  <c r="J15" i="4" s="1"/>
  <c r="AJ42" i="27"/>
  <c r="AI43" i="27"/>
  <c r="W41" i="15"/>
  <c r="X41" i="15" s="1"/>
  <c r="X49" i="15" s="1"/>
  <c r="W41" i="18"/>
  <c r="W42" i="18" s="1"/>
  <c r="J15" i="23"/>
  <c r="E18" i="4"/>
  <c r="W89" i="18"/>
  <c r="X89" i="18" s="1"/>
  <c r="X97" i="18" s="1"/>
  <c r="H97" i="18"/>
  <c r="AL9" i="23" s="1"/>
  <c r="P49" i="18"/>
  <c r="AU41" i="28"/>
  <c r="AU42" i="28" s="1"/>
  <c r="X47" i="26"/>
  <c r="AQ41" i="26"/>
  <c r="T47" i="26"/>
  <c r="AM42" i="29"/>
  <c r="AN41" i="29"/>
  <c r="AD18" i="23"/>
  <c r="S21" i="4"/>
  <c r="AV95" i="3"/>
  <c r="AV97" i="3" s="1"/>
  <c r="AU41" i="26"/>
  <c r="AM43" i="26"/>
  <c r="AN42" i="26"/>
  <c r="O92" i="18"/>
  <c r="P91" i="18"/>
  <c r="G44" i="18"/>
  <c r="H43" i="18"/>
  <c r="O44" i="18"/>
  <c r="P43" i="18"/>
  <c r="K45" i="18"/>
  <c r="L44" i="18"/>
  <c r="S92" i="18"/>
  <c r="T91" i="18"/>
  <c r="AE45" i="28"/>
  <c r="AF44" i="28"/>
  <c r="AE46" i="27"/>
  <c r="AF46" i="27" s="1"/>
  <c r="AF45" i="27"/>
  <c r="AA46" i="27"/>
  <c r="AB46" i="27" s="1"/>
  <c r="AB45" i="27"/>
  <c r="AU43" i="29"/>
  <c r="AV42" i="29"/>
  <c r="AA46" i="28"/>
  <c r="AB46" i="28" s="1"/>
  <c r="AB45" i="28"/>
  <c r="AQ42" i="27"/>
  <c r="AR41" i="27"/>
  <c r="W46" i="28"/>
  <c r="X46" i="28" s="1"/>
  <c r="X45" i="28"/>
  <c r="AI44" i="26"/>
  <c r="AJ43" i="26"/>
  <c r="AI44" i="28"/>
  <c r="AJ43" i="28"/>
  <c r="AQ43" i="28"/>
  <c r="AR42" i="28"/>
  <c r="AN41" i="27"/>
  <c r="AM42" i="27"/>
  <c r="AE45" i="29"/>
  <c r="AF44" i="29"/>
  <c r="K93" i="18"/>
  <c r="L92" i="18"/>
  <c r="AM44" i="28"/>
  <c r="AN43" i="28"/>
  <c r="C94" i="18"/>
  <c r="D94" i="18" s="1"/>
  <c r="D93" i="18"/>
  <c r="C46" i="18"/>
  <c r="D46" i="18" s="1"/>
  <c r="D45" i="18"/>
  <c r="G91" i="18"/>
  <c r="H90" i="18"/>
  <c r="AA46" i="29"/>
  <c r="AB46" i="29" s="1"/>
  <c r="AB45" i="29"/>
  <c r="S43" i="18"/>
  <c r="T42" i="18"/>
  <c r="S91" i="15"/>
  <c r="T90" i="15"/>
  <c r="AM93" i="26"/>
  <c r="AN92" i="26"/>
  <c r="O44" i="15"/>
  <c r="P43" i="15"/>
  <c r="W90" i="15"/>
  <c r="X89" i="15"/>
  <c r="X97" i="15" s="1"/>
  <c r="C46" i="15"/>
  <c r="D46" i="15" s="1"/>
  <c r="D45" i="15"/>
  <c r="G94" i="15"/>
  <c r="H94" i="15" s="1"/>
  <c r="H93" i="15"/>
  <c r="K45" i="15"/>
  <c r="L44" i="15"/>
  <c r="S43" i="15"/>
  <c r="T42" i="15"/>
  <c r="K93" i="15"/>
  <c r="L92" i="15"/>
  <c r="G45" i="15"/>
  <c r="H44" i="15"/>
  <c r="O92" i="15"/>
  <c r="P91" i="15"/>
  <c r="W15" i="23"/>
  <c r="AE26" i="18"/>
  <c r="AF26" i="18" s="1"/>
  <c r="AE29" i="18"/>
  <c r="AF29" i="18" s="1"/>
  <c r="AE26" i="15"/>
  <c r="AF26" i="15" s="1"/>
  <c r="AE29" i="15"/>
  <c r="AF29" i="15" s="1"/>
  <c r="C15" i="23"/>
  <c r="M14" i="23"/>
  <c r="AA75" i="15"/>
  <c r="AB75" i="15" s="1"/>
  <c r="AB86" i="15" s="1"/>
  <c r="AA89" i="15" s="1"/>
  <c r="AG15" i="23"/>
  <c r="AB38" i="18"/>
  <c r="AB38" i="15"/>
  <c r="AB86" i="18"/>
  <c r="AL12" i="23"/>
  <c r="AF70" i="15"/>
  <c r="AE73" i="15" s="1"/>
  <c r="AF73" i="15" s="1"/>
  <c r="AJ14" i="15"/>
  <c r="AJ22" i="15" s="1"/>
  <c r="AJ14" i="18"/>
  <c r="AJ22" i="18" s="1"/>
  <c r="AJ62" i="18"/>
  <c r="AJ70" i="18" s="1"/>
  <c r="AI73" i="18" s="1"/>
  <c r="AJ73" i="18" s="1"/>
  <c r="AJ62" i="15"/>
  <c r="AT65" i="15"/>
  <c r="AV65" i="15" s="1"/>
  <c r="AT17" i="15"/>
  <c r="AV17" i="15" s="1"/>
  <c r="AT66" i="15"/>
  <c r="AV66" i="15" s="1"/>
  <c r="AT18" i="15"/>
  <c r="AV18" i="15" s="1"/>
  <c r="AT67" i="15"/>
  <c r="AV67" i="15" s="1"/>
  <c r="AT19" i="15"/>
  <c r="AV19" i="15" s="1"/>
  <c r="AR42" i="29" l="1"/>
  <c r="R8" i="23"/>
  <c r="E20" i="4"/>
  <c r="W90" i="18"/>
  <c r="W91" i="18" s="1"/>
  <c r="AU42" i="27"/>
  <c r="AU43" i="27" s="1"/>
  <c r="C15" i="4"/>
  <c r="W42" i="15"/>
  <c r="W43" i="15" s="1"/>
  <c r="S22" i="4"/>
  <c r="D95" i="18"/>
  <c r="D97" i="18" s="1"/>
  <c r="AL8" i="23" s="1"/>
  <c r="T21" i="4"/>
  <c r="X47" i="28"/>
  <c r="AB47" i="27"/>
  <c r="X41" i="18"/>
  <c r="X49" i="18" s="1"/>
  <c r="AB13" i="23" s="1"/>
  <c r="AV41" i="28"/>
  <c r="AV49" i="28" s="1"/>
  <c r="T22" i="4" s="1"/>
  <c r="H95" i="15"/>
  <c r="D47" i="18"/>
  <c r="D49" i="18" s="1"/>
  <c r="AB8" i="23" s="1"/>
  <c r="X12" i="4"/>
  <c r="AB47" i="29"/>
  <c r="AF47" i="27"/>
  <c r="K16" i="23"/>
  <c r="F19" i="4"/>
  <c r="AB47" i="28"/>
  <c r="I22" i="4"/>
  <c r="I23" i="4" s="1"/>
  <c r="I24" i="4" s="1"/>
  <c r="Q19" i="23"/>
  <c r="Q12" i="4"/>
  <c r="AB9" i="23"/>
  <c r="J16" i="4"/>
  <c r="X16" i="4"/>
  <c r="Q15" i="4"/>
  <c r="AN49" i="29"/>
  <c r="AE45" i="26"/>
  <c r="AF44" i="26"/>
  <c r="AI75" i="18"/>
  <c r="AJ75" i="18" s="1"/>
  <c r="R12" i="23"/>
  <c r="AD16" i="23"/>
  <c r="S19" i="4"/>
  <c r="AN42" i="29"/>
  <c r="AM43" i="29"/>
  <c r="AI44" i="29"/>
  <c r="AJ43" i="29"/>
  <c r="AN49" i="27"/>
  <c r="F20" i="4" s="1"/>
  <c r="AI44" i="27"/>
  <c r="AJ43" i="27"/>
  <c r="AA89" i="18"/>
  <c r="AA90" i="18" s="1"/>
  <c r="AR49" i="27"/>
  <c r="F21" i="4" s="1"/>
  <c r="AQ42" i="26"/>
  <c r="AR41" i="26"/>
  <c r="AB11" i="23"/>
  <c r="Q14" i="4"/>
  <c r="K19" i="23"/>
  <c r="F22" i="4"/>
  <c r="H13" i="23"/>
  <c r="C16" i="4"/>
  <c r="AE46" i="29"/>
  <c r="AF46" i="29" s="1"/>
  <c r="AF45" i="29"/>
  <c r="AM43" i="27"/>
  <c r="AN42" i="27"/>
  <c r="AI45" i="26"/>
  <c r="AJ44" i="26"/>
  <c r="S93" i="18"/>
  <c r="T92" i="18"/>
  <c r="K46" i="18"/>
  <c r="L46" i="18" s="1"/>
  <c r="L45" i="18"/>
  <c r="W43" i="18"/>
  <c r="X42" i="18"/>
  <c r="AQ43" i="27"/>
  <c r="AR42" i="27"/>
  <c r="AU43" i="28"/>
  <c r="AV42" i="28"/>
  <c r="AQ44" i="28"/>
  <c r="AR43" i="28"/>
  <c r="O45" i="18"/>
  <c r="P44" i="18"/>
  <c r="G45" i="18"/>
  <c r="H44" i="18"/>
  <c r="AI45" i="28"/>
  <c r="AJ44" i="28"/>
  <c r="O93" i="18"/>
  <c r="P92" i="18"/>
  <c r="AA41" i="18"/>
  <c r="AM45" i="28"/>
  <c r="AN44" i="28"/>
  <c r="AM44" i="26"/>
  <c r="AN43" i="26"/>
  <c r="S44" i="18"/>
  <c r="T43" i="18"/>
  <c r="G92" i="18"/>
  <c r="H91" i="18"/>
  <c r="K94" i="18"/>
  <c r="L94" i="18" s="1"/>
  <c r="L93" i="18"/>
  <c r="AU42" i="26"/>
  <c r="AV41" i="26"/>
  <c r="AU44" i="29"/>
  <c r="AV43" i="29"/>
  <c r="AQ44" i="29"/>
  <c r="AR43" i="29"/>
  <c r="AE46" i="28"/>
  <c r="AF46" i="28" s="1"/>
  <c r="AF45" i="28"/>
  <c r="W91" i="15"/>
  <c r="X90" i="15"/>
  <c r="S44" i="15"/>
  <c r="T43" i="15"/>
  <c r="G46" i="15"/>
  <c r="H46" i="15" s="1"/>
  <c r="H45" i="15"/>
  <c r="O45" i="15"/>
  <c r="P44" i="15"/>
  <c r="O93" i="15"/>
  <c r="P92" i="15"/>
  <c r="L93" i="15"/>
  <c r="K94" i="15"/>
  <c r="L94" i="15" s="1"/>
  <c r="AM94" i="26"/>
  <c r="AN94" i="26" s="1"/>
  <c r="AN93" i="26"/>
  <c r="K46" i="15"/>
  <c r="L46" i="15" s="1"/>
  <c r="L45" i="15"/>
  <c r="AA90" i="15"/>
  <c r="AB89" i="15"/>
  <c r="AB97" i="15" s="1"/>
  <c r="AA41" i="15"/>
  <c r="S92" i="15"/>
  <c r="T91" i="15"/>
  <c r="W16" i="23"/>
  <c r="AI29" i="18"/>
  <c r="AJ29" i="18" s="1"/>
  <c r="AI26" i="18"/>
  <c r="AJ26" i="18" s="1"/>
  <c r="AI26" i="15"/>
  <c r="AJ26" i="15" s="1"/>
  <c r="AI29" i="15"/>
  <c r="AJ29" i="15" s="1"/>
  <c r="C16" i="23"/>
  <c r="M15" i="23"/>
  <c r="AE75" i="15"/>
  <c r="AF75" i="15" s="1"/>
  <c r="AF86" i="15" s="1"/>
  <c r="AE89" i="15" s="1"/>
  <c r="AG16" i="23"/>
  <c r="AF38" i="18"/>
  <c r="AF38" i="15"/>
  <c r="AF86" i="18"/>
  <c r="AL13" i="23"/>
  <c r="R13" i="23"/>
  <c r="AJ70" i="15"/>
  <c r="AI73" i="15" s="1"/>
  <c r="AJ73" i="15" s="1"/>
  <c r="B19" i="16"/>
  <c r="D19" i="16" s="1"/>
  <c r="AN62" i="15"/>
  <c r="AN14" i="15"/>
  <c r="AN22" i="15" s="1"/>
  <c r="AN62" i="18"/>
  <c r="AN70" i="18" s="1"/>
  <c r="AM73" i="18" s="1"/>
  <c r="AN73" i="18" s="1"/>
  <c r="AN14" i="18"/>
  <c r="AN22" i="18" s="1"/>
  <c r="B20" i="16"/>
  <c r="D20" i="16" s="1"/>
  <c r="X42" i="15" l="1"/>
  <c r="AV42" i="27"/>
  <c r="X90" i="18"/>
  <c r="X11" i="4"/>
  <c r="AE19" i="23"/>
  <c r="Q16" i="4"/>
  <c r="T23" i="4"/>
  <c r="T26" i="4" s="1"/>
  <c r="L47" i="18"/>
  <c r="K17" i="23"/>
  <c r="Q11" i="4"/>
  <c r="K18" i="23"/>
  <c r="L95" i="15"/>
  <c r="AF47" i="28"/>
  <c r="L95" i="18"/>
  <c r="AI45" i="27"/>
  <c r="AJ44" i="27"/>
  <c r="AR49" i="26"/>
  <c r="AE89" i="18"/>
  <c r="AE90" i="18" s="1"/>
  <c r="AB89" i="18"/>
  <c r="I25" i="4"/>
  <c r="I26" i="4"/>
  <c r="AM44" i="29"/>
  <c r="AN43" i="29"/>
  <c r="AM75" i="18"/>
  <c r="AN75" i="18" s="1"/>
  <c r="J17" i="4"/>
  <c r="AV49" i="26"/>
  <c r="J19" i="23" s="1"/>
  <c r="AF45" i="26"/>
  <c r="AE46" i="26"/>
  <c r="AF46" i="26" s="1"/>
  <c r="AQ43" i="26"/>
  <c r="AR42" i="26"/>
  <c r="AF47" i="29"/>
  <c r="AJ44" i="29"/>
  <c r="AI45" i="29"/>
  <c r="AD17" i="23"/>
  <c r="S20" i="4"/>
  <c r="S23" i="4" s="1"/>
  <c r="AN95" i="26"/>
  <c r="S45" i="18"/>
  <c r="T44" i="18"/>
  <c r="AI46" i="28"/>
  <c r="AJ46" i="28" s="1"/>
  <c r="AJ45" i="28"/>
  <c r="W44" i="18"/>
  <c r="X43" i="18"/>
  <c r="G46" i="18"/>
  <c r="H46" i="18" s="1"/>
  <c r="H45" i="18"/>
  <c r="AU44" i="27"/>
  <c r="AV43" i="27"/>
  <c r="AE41" i="18"/>
  <c r="AM45" i="26"/>
  <c r="AN44" i="26"/>
  <c r="AQ45" i="29"/>
  <c r="AR44" i="29"/>
  <c r="S94" i="18"/>
  <c r="T94" i="18" s="1"/>
  <c r="T93" i="18"/>
  <c r="AA42" i="18"/>
  <c r="AB41" i="18"/>
  <c r="AU45" i="29"/>
  <c r="AV44" i="29"/>
  <c r="O46" i="18"/>
  <c r="P46" i="18" s="1"/>
  <c r="P45" i="18"/>
  <c r="AI46" i="26"/>
  <c r="AJ46" i="26" s="1"/>
  <c r="AJ45" i="26"/>
  <c r="AU43" i="26"/>
  <c r="AV42" i="26"/>
  <c r="AA91" i="18"/>
  <c r="AB90" i="18"/>
  <c r="AQ45" i="28"/>
  <c r="AR44" i="28"/>
  <c r="AM44" i="27"/>
  <c r="AN43" i="27"/>
  <c r="O94" i="18"/>
  <c r="P94" i="18" s="1"/>
  <c r="P93" i="18"/>
  <c r="AU44" i="28"/>
  <c r="AV43" i="28"/>
  <c r="AM46" i="28"/>
  <c r="AN46" i="28" s="1"/>
  <c r="AN45" i="28"/>
  <c r="G93" i="18"/>
  <c r="H92" i="18"/>
  <c r="AQ44" i="27"/>
  <c r="AR43" i="27"/>
  <c r="W92" i="18"/>
  <c r="X91" i="18"/>
  <c r="AE90" i="15"/>
  <c r="AF89" i="15"/>
  <c r="O94" i="15"/>
  <c r="P94" i="15" s="1"/>
  <c r="P93" i="15"/>
  <c r="S93" i="15"/>
  <c r="T92" i="15"/>
  <c r="O46" i="15"/>
  <c r="P46" i="15" s="1"/>
  <c r="P45" i="15"/>
  <c r="W44" i="15"/>
  <c r="X43" i="15"/>
  <c r="AA42" i="15"/>
  <c r="AB41" i="15"/>
  <c r="AB49" i="15" s="1"/>
  <c r="AE41" i="15"/>
  <c r="S45" i="15"/>
  <c r="T44" i="15"/>
  <c r="AB90" i="15"/>
  <c r="AA91" i="15"/>
  <c r="W92" i="15"/>
  <c r="X91" i="15"/>
  <c r="W17" i="23"/>
  <c r="AM29" i="18"/>
  <c r="AN29" i="18" s="1"/>
  <c r="AM26" i="18"/>
  <c r="AN26" i="18" s="1"/>
  <c r="AM29" i="15"/>
  <c r="AN29" i="15" s="1"/>
  <c r="AM26" i="15"/>
  <c r="AN26" i="15" s="1"/>
  <c r="C17" i="23"/>
  <c r="M16" i="23"/>
  <c r="AI75" i="15"/>
  <c r="AJ75" i="15" s="1"/>
  <c r="AJ86" i="15" s="1"/>
  <c r="AI89" i="15" s="1"/>
  <c r="AG17" i="23"/>
  <c r="AJ38" i="15"/>
  <c r="AJ86" i="18"/>
  <c r="AJ38" i="18"/>
  <c r="R14" i="23"/>
  <c r="AN70" i="15"/>
  <c r="AM73" i="15" s="1"/>
  <c r="AN73" i="15" s="1"/>
  <c r="F19" i="16"/>
  <c r="H19" i="16" s="1"/>
  <c r="B18" i="16"/>
  <c r="D18" i="16" s="1"/>
  <c r="B17" i="16"/>
  <c r="D17" i="16" s="1"/>
  <c r="F18" i="16"/>
  <c r="H18" i="16" s="1"/>
  <c r="AR62" i="15"/>
  <c r="AR14" i="15"/>
  <c r="AR22" i="15" s="1"/>
  <c r="AR14" i="18"/>
  <c r="AR22" i="18" s="1"/>
  <c r="AR62" i="18"/>
  <c r="AR70" i="18" s="1"/>
  <c r="AQ73" i="18" s="1"/>
  <c r="AR73" i="18" s="1"/>
  <c r="T25" i="4" l="1"/>
  <c r="T24" i="4"/>
  <c r="P47" i="18"/>
  <c r="P95" i="15"/>
  <c r="E22" i="4"/>
  <c r="AF47" i="26"/>
  <c r="P95" i="18"/>
  <c r="H47" i="18"/>
  <c r="AN47" i="28"/>
  <c r="AQ75" i="18"/>
  <c r="AR75" i="18" s="1"/>
  <c r="T95" i="18"/>
  <c r="J18" i="23"/>
  <c r="E21" i="4"/>
  <c r="AJ47" i="26"/>
  <c r="AJ47" i="28"/>
  <c r="S26" i="4"/>
  <c r="S24" i="4"/>
  <c r="AN44" i="29"/>
  <c r="AM45" i="29"/>
  <c r="AF97" i="15"/>
  <c r="J18" i="4" s="1"/>
  <c r="AI46" i="29"/>
  <c r="AJ46" i="29" s="1"/>
  <c r="AJ45" i="29"/>
  <c r="AQ44" i="26"/>
  <c r="AR43" i="26"/>
  <c r="AF89" i="18"/>
  <c r="AI46" i="27"/>
  <c r="AJ46" i="27" s="1"/>
  <c r="AJ45" i="27"/>
  <c r="AI89" i="18"/>
  <c r="AI90" i="18" s="1"/>
  <c r="AB49" i="18"/>
  <c r="Q17" i="4" s="1"/>
  <c r="AB97" i="18"/>
  <c r="AL14" i="23" s="1"/>
  <c r="H14" i="23"/>
  <c r="C17" i="4"/>
  <c r="AU44" i="26"/>
  <c r="AV43" i="26"/>
  <c r="AM46" i="26"/>
  <c r="AN46" i="26" s="1"/>
  <c r="AN45" i="26"/>
  <c r="AE42" i="18"/>
  <c r="AF41" i="18"/>
  <c r="AU45" i="27"/>
  <c r="AV44" i="27"/>
  <c r="AU45" i="28"/>
  <c r="AV44" i="28"/>
  <c r="AU46" i="29"/>
  <c r="AV46" i="29" s="1"/>
  <c r="AV45" i="29"/>
  <c r="AA43" i="18"/>
  <c r="AB42" i="18"/>
  <c r="AE91" i="18"/>
  <c r="AF90" i="18"/>
  <c r="AM45" i="27"/>
  <c r="AN44" i="27"/>
  <c r="W45" i="18"/>
  <c r="X44" i="18"/>
  <c r="G94" i="18"/>
  <c r="H94" i="18" s="1"/>
  <c r="H93" i="18"/>
  <c r="W93" i="18"/>
  <c r="X92" i="18"/>
  <c r="AQ46" i="28"/>
  <c r="AR46" i="28" s="1"/>
  <c r="AR45" i="28"/>
  <c r="AQ46" i="29"/>
  <c r="AR46" i="29" s="1"/>
  <c r="AR45" i="29"/>
  <c r="AI41" i="18"/>
  <c r="AQ45" i="27"/>
  <c r="AR44" i="27"/>
  <c r="AA92" i="18"/>
  <c r="AB91" i="18"/>
  <c r="S46" i="18"/>
  <c r="T46" i="18" s="1"/>
  <c r="T45" i="18"/>
  <c r="S46" i="15"/>
  <c r="T46" i="15" s="1"/>
  <c r="T45" i="15"/>
  <c r="W45" i="15"/>
  <c r="X44" i="15"/>
  <c r="AE42" i="15"/>
  <c r="AF41" i="15"/>
  <c r="AF49" i="15" s="1"/>
  <c r="S94" i="15"/>
  <c r="T94" i="15" s="1"/>
  <c r="T93" i="15"/>
  <c r="AI41" i="15"/>
  <c r="AA43" i="15"/>
  <c r="AB42" i="15"/>
  <c r="W93" i="15"/>
  <c r="X92" i="15"/>
  <c r="AA92" i="15"/>
  <c r="AB91" i="15"/>
  <c r="AI90" i="15"/>
  <c r="AJ89" i="15"/>
  <c r="AJ97" i="15" s="1"/>
  <c r="AE91" i="15"/>
  <c r="AF90" i="15"/>
  <c r="W18" i="23"/>
  <c r="AQ29" i="18"/>
  <c r="AR29" i="18" s="1"/>
  <c r="AQ26" i="18"/>
  <c r="AR26" i="18" s="1"/>
  <c r="AQ29" i="15"/>
  <c r="AR29" i="15" s="1"/>
  <c r="AQ26" i="15"/>
  <c r="AR26" i="15" s="1"/>
  <c r="M17" i="23"/>
  <c r="AM75" i="15"/>
  <c r="AN75" i="15" s="1"/>
  <c r="AN86" i="15" s="1"/>
  <c r="AM89" i="15" s="1"/>
  <c r="C18" i="23"/>
  <c r="AG18" i="23"/>
  <c r="AN38" i="18"/>
  <c r="AN86" i="18"/>
  <c r="AN38" i="15"/>
  <c r="F17" i="16"/>
  <c r="H17" i="16" s="1"/>
  <c r="J17" i="16"/>
  <c r="L17" i="16" s="1"/>
  <c r="AR70" i="15"/>
  <c r="AQ73" i="15" s="1"/>
  <c r="AR73" i="15" s="1"/>
  <c r="J19" i="16"/>
  <c r="L19" i="16" s="1"/>
  <c r="J18" i="16"/>
  <c r="L18" i="16" s="1"/>
  <c r="AV62" i="15"/>
  <c r="AV14" i="18"/>
  <c r="AV22" i="18" s="1"/>
  <c r="AV62" i="18"/>
  <c r="AV70" i="18" s="1"/>
  <c r="AU73" i="18" s="1"/>
  <c r="AV73" i="18" s="1"/>
  <c r="AV14" i="15"/>
  <c r="AV22" i="15" s="1"/>
  <c r="R15" i="23" l="1"/>
  <c r="AJ89" i="18"/>
  <c r="AJ97" i="18" s="1"/>
  <c r="AB14" i="23"/>
  <c r="X17" i="4"/>
  <c r="AV47" i="29"/>
  <c r="AJ47" i="29"/>
  <c r="AR47" i="28"/>
  <c r="H95" i="18"/>
  <c r="T95" i="15"/>
  <c r="T47" i="18"/>
  <c r="AF49" i="18"/>
  <c r="AB15" i="23" s="1"/>
  <c r="AM89" i="18"/>
  <c r="AM90" i="18" s="1"/>
  <c r="AF97" i="18"/>
  <c r="AL15" i="23" s="1"/>
  <c r="AU75" i="18"/>
  <c r="AV75" i="18" s="1"/>
  <c r="J19" i="4"/>
  <c r="AR47" i="29"/>
  <c r="AN45" i="29"/>
  <c r="AM46" i="29"/>
  <c r="AN46" i="29" s="1"/>
  <c r="AN47" i="26"/>
  <c r="AJ47" i="27"/>
  <c r="AQ45" i="26"/>
  <c r="AR44" i="26"/>
  <c r="H15" i="23"/>
  <c r="C18" i="4"/>
  <c r="AE92" i="18"/>
  <c r="AF91" i="18"/>
  <c r="AI42" i="18"/>
  <c r="AJ41" i="18"/>
  <c r="AA44" i="18"/>
  <c r="AB43" i="18"/>
  <c r="AI91" i="18"/>
  <c r="AJ90" i="18"/>
  <c r="AU46" i="28"/>
  <c r="AV46" i="28" s="1"/>
  <c r="AV45" i="28"/>
  <c r="W94" i="18"/>
  <c r="X94" i="18" s="1"/>
  <c r="X93" i="18"/>
  <c r="AU46" i="27"/>
  <c r="AV46" i="27" s="1"/>
  <c r="AV45" i="27"/>
  <c r="AE43" i="18"/>
  <c r="AF42" i="18"/>
  <c r="AA93" i="18"/>
  <c r="AB92" i="18"/>
  <c r="W46" i="18"/>
  <c r="X46" i="18" s="1"/>
  <c r="X45" i="18"/>
  <c r="AM41" i="18"/>
  <c r="AQ46" i="27"/>
  <c r="AR46" i="27" s="1"/>
  <c r="AR45" i="27"/>
  <c r="AM46" i="27"/>
  <c r="AN46" i="27" s="1"/>
  <c r="AN45" i="27"/>
  <c r="AU45" i="26"/>
  <c r="AV44" i="26"/>
  <c r="W94" i="15"/>
  <c r="X94" i="15" s="1"/>
  <c r="X93" i="15"/>
  <c r="AM41" i="15"/>
  <c r="AA44" i="15"/>
  <c r="AB43" i="15"/>
  <c r="AE43" i="15"/>
  <c r="AF42" i="15"/>
  <c r="AE92" i="15"/>
  <c r="AF91" i="15"/>
  <c r="W46" i="15"/>
  <c r="X46" i="15" s="1"/>
  <c r="X45" i="15"/>
  <c r="AA93" i="15"/>
  <c r="AB92" i="15"/>
  <c r="AI42" i="15"/>
  <c r="AJ41" i="15"/>
  <c r="AJ49" i="15" s="1"/>
  <c r="AM90" i="15"/>
  <c r="AN89" i="15"/>
  <c r="AI91" i="15"/>
  <c r="AJ90" i="15"/>
  <c r="AU29" i="15"/>
  <c r="AV29" i="15" s="1"/>
  <c r="AU26" i="15"/>
  <c r="AV26" i="15" s="1"/>
  <c r="W19" i="23"/>
  <c r="AU26" i="18"/>
  <c r="AV26" i="18" s="1"/>
  <c r="AU29" i="18"/>
  <c r="AV29" i="18" s="1"/>
  <c r="M18" i="23"/>
  <c r="AQ75" i="15"/>
  <c r="AR75" i="15" s="1"/>
  <c r="AR86" i="15" s="1"/>
  <c r="AQ89" i="15" s="1"/>
  <c r="C19" i="23"/>
  <c r="AG19" i="23"/>
  <c r="AR38" i="15"/>
  <c r="AR38" i="18"/>
  <c r="AR86" i="18"/>
  <c r="R16" i="23"/>
  <c r="AV70" i="15"/>
  <c r="AU73" i="15" s="1"/>
  <c r="AV73" i="15" s="1"/>
  <c r="N17" i="16"/>
  <c r="P17" i="16" s="1"/>
  <c r="N18" i="16"/>
  <c r="P18" i="16" s="1"/>
  <c r="N19" i="16"/>
  <c r="P19" i="16" s="1"/>
  <c r="AL16" i="23" l="1"/>
  <c r="X19" i="4"/>
  <c r="AN89" i="18"/>
  <c r="AN97" i="18" s="1"/>
  <c r="X20" i="4" s="1"/>
  <c r="AN47" i="29"/>
  <c r="AN47" i="27"/>
  <c r="Q18" i="4"/>
  <c r="AR47" i="27"/>
  <c r="AV47" i="27"/>
  <c r="AQ89" i="18"/>
  <c r="AR89" i="18" s="1"/>
  <c r="AJ49" i="18"/>
  <c r="AB16" i="23" s="1"/>
  <c r="X95" i="15"/>
  <c r="X95" i="18"/>
  <c r="X47" i="18"/>
  <c r="AN97" i="15"/>
  <c r="J20" i="4" s="1"/>
  <c r="X18" i="4"/>
  <c r="AV47" i="28"/>
  <c r="AR45" i="26"/>
  <c r="AQ46" i="26"/>
  <c r="AR46" i="26" s="1"/>
  <c r="H16" i="23"/>
  <c r="C19" i="4"/>
  <c r="AM91" i="18"/>
  <c r="AN90" i="18"/>
  <c r="AU46" i="26"/>
  <c r="AV46" i="26" s="1"/>
  <c r="AV45" i="26"/>
  <c r="AI92" i="18"/>
  <c r="AJ91" i="18"/>
  <c r="AM42" i="18"/>
  <c r="AN41" i="18"/>
  <c r="AA45" i="18"/>
  <c r="AB44" i="18"/>
  <c r="AQ41" i="18"/>
  <c r="AA94" i="18"/>
  <c r="AB94" i="18" s="1"/>
  <c r="AB93" i="18"/>
  <c r="AI43" i="18"/>
  <c r="AJ42" i="18"/>
  <c r="AF43" i="18"/>
  <c r="AE44" i="18"/>
  <c r="AE93" i="18"/>
  <c r="AF92" i="18"/>
  <c r="AI43" i="15"/>
  <c r="AJ42" i="15"/>
  <c r="AQ90" i="15"/>
  <c r="AR89" i="15"/>
  <c r="AR97" i="15" s="1"/>
  <c r="AQ41" i="15"/>
  <c r="AM42" i="15"/>
  <c r="AN41" i="15"/>
  <c r="AN49" i="15" s="1"/>
  <c r="AE93" i="15"/>
  <c r="AF92" i="15"/>
  <c r="AE44" i="15"/>
  <c r="AF43" i="15"/>
  <c r="AA45" i="15"/>
  <c r="AB44" i="15"/>
  <c r="AA94" i="15"/>
  <c r="AB94" i="15" s="1"/>
  <c r="AB93" i="15"/>
  <c r="AI92" i="15"/>
  <c r="AJ91" i="15"/>
  <c r="AM91" i="15"/>
  <c r="AN90" i="15"/>
  <c r="M19" i="23"/>
  <c r="AU75" i="15"/>
  <c r="AV75" i="15" s="1"/>
  <c r="AV86" i="15" s="1"/>
  <c r="AU89" i="15" s="1"/>
  <c r="AV38" i="15"/>
  <c r="AV38" i="18"/>
  <c r="AV86" i="18"/>
  <c r="R17" i="16"/>
  <c r="T17" i="16" s="1"/>
  <c r="R19" i="16"/>
  <c r="T19" i="16" s="1"/>
  <c r="R18" i="16"/>
  <c r="T18" i="16" s="1"/>
  <c r="D62" i="16"/>
  <c r="R17" i="23" l="1"/>
  <c r="AQ90" i="18"/>
  <c r="AQ91" i="18" s="1"/>
  <c r="Q19" i="4"/>
  <c r="AL17" i="23"/>
  <c r="AB95" i="18"/>
  <c r="AV47" i="26"/>
  <c r="AR97" i="18"/>
  <c r="X21" i="4" s="1"/>
  <c r="AU41" i="15"/>
  <c r="AV41" i="15" s="1"/>
  <c r="AV49" i="15" s="1"/>
  <c r="AB95" i="15"/>
  <c r="AR47" i="26"/>
  <c r="AU41" i="18"/>
  <c r="AU42" i="18" s="1"/>
  <c r="AN49" i="18"/>
  <c r="AB17" i="23" s="1"/>
  <c r="AU89" i="18"/>
  <c r="AV89" i="18" s="1"/>
  <c r="J21" i="4"/>
  <c r="H17" i="23"/>
  <c r="C20" i="4"/>
  <c r="AA46" i="18"/>
  <c r="AB46" i="18" s="1"/>
  <c r="AB45" i="18"/>
  <c r="AM43" i="18"/>
  <c r="AN42" i="18"/>
  <c r="AI93" i="18"/>
  <c r="AJ92" i="18"/>
  <c r="AQ42" i="18"/>
  <c r="AR41" i="18"/>
  <c r="AE94" i="18"/>
  <c r="AF94" i="18" s="1"/>
  <c r="AF93" i="18"/>
  <c r="AE45" i="18"/>
  <c r="AF44" i="18"/>
  <c r="AI44" i="18"/>
  <c r="AJ43" i="18"/>
  <c r="AM92" i="18"/>
  <c r="AN91" i="18"/>
  <c r="AA46" i="15"/>
  <c r="AB46" i="15" s="1"/>
  <c r="AB45" i="15"/>
  <c r="AU90" i="15"/>
  <c r="AV89" i="15"/>
  <c r="AM92" i="15"/>
  <c r="AN91" i="15"/>
  <c r="AQ91" i="15"/>
  <c r="AR90" i="15"/>
  <c r="AE94" i="15"/>
  <c r="AF94" i="15" s="1"/>
  <c r="AF93" i="15"/>
  <c r="AM43" i="15"/>
  <c r="AN42" i="15"/>
  <c r="AE45" i="15"/>
  <c r="AF44" i="15"/>
  <c r="AQ42" i="15"/>
  <c r="AR41" i="15"/>
  <c r="AR49" i="15" s="1"/>
  <c r="AI93" i="15"/>
  <c r="AJ92" i="15"/>
  <c r="AI44" i="15"/>
  <c r="AJ43" i="15"/>
  <c r="R18" i="23"/>
  <c r="D62" i="19"/>
  <c r="D70" i="19" s="1"/>
  <c r="C73" i="19" s="1"/>
  <c r="D73" i="19" s="1"/>
  <c r="D14" i="19"/>
  <c r="D22" i="19" s="1"/>
  <c r="X8" i="23" s="1"/>
  <c r="D70" i="16"/>
  <c r="C73" i="16" s="1"/>
  <c r="D73" i="16" s="1"/>
  <c r="D14" i="16"/>
  <c r="D22" i="16" s="1"/>
  <c r="H62" i="19"/>
  <c r="H70" i="19" s="1"/>
  <c r="G73" i="19" s="1"/>
  <c r="H73" i="19" s="1"/>
  <c r="V17" i="16"/>
  <c r="X17" i="16" s="1"/>
  <c r="V18" i="16"/>
  <c r="X18" i="16" s="1"/>
  <c r="V19" i="16"/>
  <c r="X19" i="16" s="1"/>
  <c r="H14" i="19"/>
  <c r="H22" i="19" s="1"/>
  <c r="AR90" i="18" l="1"/>
  <c r="AU90" i="18"/>
  <c r="AV90" i="18" s="1"/>
  <c r="AV41" i="18"/>
  <c r="AV49" i="18" s="1"/>
  <c r="AB19" i="23" s="1"/>
  <c r="AL18" i="23"/>
  <c r="AU42" i="15"/>
  <c r="AV42" i="15" s="1"/>
  <c r="AF95" i="15"/>
  <c r="AF95" i="18"/>
  <c r="Q20" i="4"/>
  <c r="AH9" i="23"/>
  <c r="AV97" i="15"/>
  <c r="J22" i="4" s="1"/>
  <c r="J23" i="4" s="1"/>
  <c r="J26" i="4" s="1"/>
  <c r="AR49" i="18"/>
  <c r="AB18" i="23" s="1"/>
  <c r="AB47" i="18"/>
  <c r="X9" i="23"/>
  <c r="AV97" i="18"/>
  <c r="AL19" i="23" s="1"/>
  <c r="D8" i="23"/>
  <c r="H18" i="23"/>
  <c r="C21" i="4"/>
  <c r="H19" i="23"/>
  <c r="C22" i="4"/>
  <c r="AQ92" i="18"/>
  <c r="AR91" i="18"/>
  <c r="AU43" i="18"/>
  <c r="AV42" i="18"/>
  <c r="AQ43" i="18"/>
  <c r="AR42" i="18"/>
  <c r="AI94" i="18"/>
  <c r="AJ94" i="18" s="1"/>
  <c r="AJ93" i="18"/>
  <c r="AM93" i="18"/>
  <c r="AN92" i="18"/>
  <c r="AM44" i="18"/>
  <c r="AN43" i="18"/>
  <c r="AI45" i="18"/>
  <c r="AJ44" i="18"/>
  <c r="AE46" i="18"/>
  <c r="AF46" i="18" s="1"/>
  <c r="AF45" i="18"/>
  <c r="AM44" i="15"/>
  <c r="AN43" i="15"/>
  <c r="AR91" i="15"/>
  <c r="AQ92" i="15"/>
  <c r="AI45" i="15"/>
  <c r="AJ44" i="15"/>
  <c r="AM93" i="15"/>
  <c r="AN92" i="15"/>
  <c r="AI94" i="15"/>
  <c r="AJ94" i="15" s="1"/>
  <c r="AJ93" i="15"/>
  <c r="AU91" i="15"/>
  <c r="AV90" i="15"/>
  <c r="AE46" i="15"/>
  <c r="AF46" i="15" s="1"/>
  <c r="AF45" i="15"/>
  <c r="AQ43" i="15"/>
  <c r="AR42" i="15"/>
  <c r="C75" i="16"/>
  <c r="D75" i="16" s="1"/>
  <c r="D86" i="16" s="1"/>
  <c r="C89" i="16" s="1"/>
  <c r="N8" i="23"/>
  <c r="C75" i="19"/>
  <c r="D75" i="19" s="1"/>
  <c r="AH8" i="23"/>
  <c r="C29" i="19"/>
  <c r="D29" i="19" s="1"/>
  <c r="C26" i="19"/>
  <c r="D26" i="19" s="1"/>
  <c r="G29" i="19"/>
  <c r="H29" i="19" s="1"/>
  <c r="G26" i="19"/>
  <c r="H26" i="19" s="1"/>
  <c r="C26" i="16"/>
  <c r="D26" i="16" s="1"/>
  <c r="C29" i="16"/>
  <c r="D29" i="16" s="1"/>
  <c r="G75" i="19"/>
  <c r="H75" i="19" s="1"/>
  <c r="L14" i="19"/>
  <c r="L22" i="19" s="1"/>
  <c r="H62" i="16"/>
  <c r="H70" i="16" s="1"/>
  <c r="G73" i="16" s="1"/>
  <c r="H73" i="16" s="1"/>
  <c r="H14" i="16"/>
  <c r="H22" i="16" s="1"/>
  <c r="Z17" i="16"/>
  <c r="AB17" i="16" s="1"/>
  <c r="L62" i="19"/>
  <c r="L70" i="19" s="1"/>
  <c r="K73" i="19" s="1"/>
  <c r="L73" i="19" s="1"/>
  <c r="Z19" i="16"/>
  <c r="AB19" i="16" s="1"/>
  <c r="Z18" i="16"/>
  <c r="AB18" i="16" s="1"/>
  <c r="AU43" i="15" l="1"/>
  <c r="AU44" i="15" s="1"/>
  <c r="Q22" i="4"/>
  <c r="AU91" i="18"/>
  <c r="AU92" i="18" s="1"/>
  <c r="AF47" i="18"/>
  <c r="R19" i="23"/>
  <c r="Q21" i="4"/>
  <c r="C23" i="4"/>
  <c r="C24" i="4" s="1"/>
  <c r="X10" i="23"/>
  <c r="J24" i="4"/>
  <c r="J25" i="4"/>
  <c r="X22" i="4"/>
  <c r="X23" i="4" s="1"/>
  <c r="AH10" i="23"/>
  <c r="AJ95" i="15"/>
  <c r="AJ95" i="18"/>
  <c r="D9" i="23"/>
  <c r="AM45" i="18"/>
  <c r="AN44" i="18"/>
  <c r="AI46" i="18"/>
  <c r="AJ46" i="18" s="1"/>
  <c r="AJ45" i="18"/>
  <c r="AM94" i="18"/>
  <c r="AN94" i="18" s="1"/>
  <c r="AN93" i="18"/>
  <c r="AQ44" i="18"/>
  <c r="AR43" i="18"/>
  <c r="AU44" i="18"/>
  <c r="AV43" i="18"/>
  <c r="AQ93" i="18"/>
  <c r="AR92" i="18"/>
  <c r="AM94" i="15"/>
  <c r="AN94" i="15" s="1"/>
  <c r="AN93" i="15"/>
  <c r="AI46" i="15"/>
  <c r="AJ46" i="15" s="1"/>
  <c r="AJ45" i="15"/>
  <c r="C90" i="16"/>
  <c r="D89" i="16"/>
  <c r="AR92" i="15"/>
  <c r="AQ93" i="15"/>
  <c r="AU92" i="15"/>
  <c r="AV91" i="15"/>
  <c r="AQ44" i="15"/>
  <c r="AR43" i="15"/>
  <c r="AM45" i="15"/>
  <c r="AN44" i="15"/>
  <c r="G75" i="16"/>
  <c r="H75" i="16" s="1"/>
  <c r="H86" i="16" s="1"/>
  <c r="G89" i="16" s="1"/>
  <c r="N9" i="23"/>
  <c r="K26" i="19"/>
  <c r="L26" i="19" s="1"/>
  <c r="K29" i="19"/>
  <c r="L29" i="19" s="1"/>
  <c r="D38" i="16"/>
  <c r="G26" i="16"/>
  <c r="H26" i="16" s="1"/>
  <c r="G29" i="16"/>
  <c r="H29" i="16" s="1"/>
  <c r="K75" i="19"/>
  <c r="L75" i="19" s="1"/>
  <c r="L86" i="19" s="1"/>
  <c r="K89" i="19" s="1"/>
  <c r="H86" i="19"/>
  <c r="D38" i="19"/>
  <c r="D86" i="19"/>
  <c r="H38" i="19"/>
  <c r="L14" i="16"/>
  <c r="L22" i="16" s="1"/>
  <c r="L62" i="16"/>
  <c r="L70" i="16" s="1"/>
  <c r="K73" i="16" s="1"/>
  <c r="L73" i="16" s="1"/>
  <c r="AD17" i="16"/>
  <c r="AF17" i="16" s="1"/>
  <c r="AD18" i="16"/>
  <c r="AF18" i="16" s="1"/>
  <c r="AD19" i="16"/>
  <c r="AF19" i="16" s="1"/>
  <c r="P14" i="19"/>
  <c r="P22" i="19" s="1"/>
  <c r="P62" i="16"/>
  <c r="P70" i="16" s="1"/>
  <c r="O73" i="16" s="1"/>
  <c r="P73" i="16" s="1"/>
  <c r="P62" i="19"/>
  <c r="P70" i="19" s="1"/>
  <c r="O73" i="19" s="1"/>
  <c r="P73" i="19" s="1"/>
  <c r="P14" i="16"/>
  <c r="P22" i="16" s="1"/>
  <c r="AV43" i="15" l="1"/>
  <c r="Q23" i="4"/>
  <c r="Q26" i="4" s="1"/>
  <c r="AV91" i="18"/>
  <c r="AJ47" i="18"/>
  <c r="AN95" i="15"/>
  <c r="AN95" i="18"/>
  <c r="X11" i="23"/>
  <c r="G89" i="19"/>
  <c r="G90" i="19" s="1"/>
  <c r="X26" i="4"/>
  <c r="X24" i="4"/>
  <c r="X25" i="4"/>
  <c r="G41" i="19"/>
  <c r="G42" i="19" s="1"/>
  <c r="AH11" i="23"/>
  <c r="D11" i="23"/>
  <c r="C41" i="16"/>
  <c r="C42" i="16" s="1"/>
  <c r="D10" i="23"/>
  <c r="AQ94" i="18"/>
  <c r="AR94" i="18" s="1"/>
  <c r="AR93" i="18"/>
  <c r="AU45" i="18"/>
  <c r="AV44" i="18"/>
  <c r="AQ45" i="18"/>
  <c r="AR44" i="18"/>
  <c r="K90" i="19"/>
  <c r="L89" i="19"/>
  <c r="AU93" i="18"/>
  <c r="AV92" i="18"/>
  <c r="C89" i="19"/>
  <c r="C41" i="19"/>
  <c r="AM46" i="18"/>
  <c r="AN46" i="18" s="1"/>
  <c r="AN45" i="18"/>
  <c r="AU93" i="15"/>
  <c r="AV92" i="15"/>
  <c r="AQ94" i="15"/>
  <c r="AR94" i="15" s="1"/>
  <c r="AR93" i="15"/>
  <c r="AU45" i="15"/>
  <c r="AV44" i="15"/>
  <c r="AQ45" i="15"/>
  <c r="AR44" i="15"/>
  <c r="C91" i="16"/>
  <c r="D90" i="16"/>
  <c r="AM46" i="15"/>
  <c r="AN46" i="15" s="1"/>
  <c r="AN45" i="15"/>
  <c r="G90" i="16"/>
  <c r="H89" i="16"/>
  <c r="H97" i="16" s="1"/>
  <c r="O75" i="16"/>
  <c r="P75" i="16" s="1"/>
  <c r="P86" i="16" s="1"/>
  <c r="O89" i="16" s="1"/>
  <c r="N11" i="23"/>
  <c r="K75" i="16"/>
  <c r="L75" i="16" s="1"/>
  <c r="L86" i="16" s="1"/>
  <c r="K89" i="16" s="1"/>
  <c r="N10" i="23"/>
  <c r="K26" i="16"/>
  <c r="L26" i="16" s="1"/>
  <c r="K29" i="16"/>
  <c r="L29" i="16" s="1"/>
  <c r="H38" i="16"/>
  <c r="O29" i="19"/>
  <c r="P29" i="19" s="1"/>
  <c r="O26" i="19"/>
  <c r="P26" i="19" s="1"/>
  <c r="O26" i="16"/>
  <c r="P26" i="16" s="1"/>
  <c r="O29" i="16"/>
  <c r="P29" i="16" s="1"/>
  <c r="O75" i="19"/>
  <c r="P75" i="19" s="1"/>
  <c r="L38" i="19"/>
  <c r="AH17" i="16"/>
  <c r="AJ17" i="16" s="1"/>
  <c r="T62" i="16"/>
  <c r="T70" i="16" s="1"/>
  <c r="S73" i="16" s="1"/>
  <c r="T73" i="16" s="1"/>
  <c r="T62" i="19"/>
  <c r="T70" i="19" s="1"/>
  <c r="S73" i="19" s="1"/>
  <c r="T73" i="19" s="1"/>
  <c r="T14" i="16"/>
  <c r="T22" i="16" s="1"/>
  <c r="T14" i="19"/>
  <c r="T22" i="19" s="1"/>
  <c r="AH19" i="16"/>
  <c r="AJ19" i="16" s="1"/>
  <c r="AH18" i="16"/>
  <c r="AJ18" i="16" s="1"/>
  <c r="Q25" i="4" l="1"/>
  <c r="Q24" i="4"/>
  <c r="H41" i="19"/>
  <c r="H49" i="19" s="1"/>
  <c r="AC9" i="23" s="1"/>
  <c r="AN47" i="18"/>
  <c r="D41" i="16"/>
  <c r="AR95" i="15"/>
  <c r="H89" i="19"/>
  <c r="H97" i="19" s="1"/>
  <c r="AM9" i="23" s="1"/>
  <c r="AR95" i="18"/>
  <c r="X12" i="23"/>
  <c r="AH12" i="23"/>
  <c r="K41" i="19"/>
  <c r="K42" i="19" s="1"/>
  <c r="L97" i="19"/>
  <c r="D12" i="23"/>
  <c r="G41" i="16"/>
  <c r="H41" i="16" s="1"/>
  <c r="H49" i="16" s="1"/>
  <c r="S9" i="23"/>
  <c r="K12" i="4"/>
  <c r="C90" i="19"/>
  <c r="D89" i="19"/>
  <c r="AU94" i="18"/>
  <c r="AV94" i="18" s="1"/>
  <c r="AV93" i="18"/>
  <c r="G91" i="19"/>
  <c r="H90" i="19"/>
  <c r="K91" i="19"/>
  <c r="L90" i="19"/>
  <c r="AQ46" i="18"/>
  <c r="AR46" i="18" s="1"/>
  <c r="AR45" i="18"/>
  <c r="AU46" i="18"/>
  <c r="AV46" i="18" s="1"/>
  <c r="AV45" i="18"/>
  <c r="C42" i="19"/>
  <c r="D41" i="19"/>
  <c r="G43" i="19"/>
  <c r="H42" i="19"/>
  <c r="C43" i="16"/>
  <c r="D42" i="16"/>
  <c r="O90" i="16"/>
  <c r="P89" i="16"/>
  <c r="P97" i="16" s="1"/>
  <c r="G91" i="16"/>
  <c r="H90" i="16"/>
  <c r="AU46" i="15"/>
  <c r="AV46" i="15" s="1"/>
  <c r="AV45" i="15"/>
  <c r="C92" i="16"/>
  <c r="D91" i="16"/>
  <c r="AQ46" i="15"/>
  <c r="AR46" i="15" s="1"/>
  <c r="AR45" i="15"/>
  <c r="K90" i="16"/>
  <c r="L89" i="16"/>
  <c r="AU94" i="15"/>
  <c r="AV94" i="15" s="1"/>
  <c r="AV93" i="15"/>
  <c r="S75" i="16"/>
  <c r="T75" i="16" s="1"/>
  <c r="T86" i="16" s="1"/>
  <c r="S89" i="16" s="1"/>
  <c r="N12" i="23"/>
  <c r="P38" i="16"/>
  <c r="S29" i="19"/>
  <c r="T29" i="19" s="1"/>
  <c r="S26" i="19"/>
  <c r="T26" i="19" s="1"/>
  <c r="S29" i="16"/>
  <c r="T29" i="16" s="1"/>
  <c r="S26" i="16"/>
  <c r="T26" i="16" s="1"/>
  <c r="L38" i="16"/>
  <c r="S75" i="19"/>
  <c r="T75" i="19" s="1"/>
  <c r="P86" i="19"/>
  <c r="P38" i="19"/>
  <c r="AL17" i="16"/>
  <c r="AN17" i="16" s="1"/>
  <c r="AL18" i="16"/>
  <c r="AN18" i="16" s="1"/>
  <c r="AL19" i="16"/>
  <c r="AN19" i="16" s="1"/>
  <c r="X14" i="16"/>
  <c r="X22" i="16" s="1"/>
  <c r="X14" i="19"/>
  <c r="X22" i="19" s="1"/>
  <c r="X62" i="16"/>
  <c r="X70" i="16" s="1"/>
  <c r="W73" i="16" s="1"/>
  <c r="X73" i="16" s="1"/>
  <c r="X62" i="19"/>
  <c r="X70" i="19" s="1"/>
  <c r="W73" i="19" s="1"/>
  <c r="X73" i="19" s="1"/>
  <c r="Y12" i="4" l="1"/>
  <c r="G42" i="16"/>
  <c r="G43" i="16" s="1"/>
  <c r="L41" i="19"/>
  <c r="L49" i="19" s="1"/>
  <c r="AC10" i="23" s="1"/>
  <c r="AV95" i="18"/>
  <c r="AV95" i="15"/>
  <c r="AV47" i="18"/>
  <c r="AR47" i="18"/>
  <c r="R12" i="4"/>
  <c r="O41" i="19"/>
  <c r="P41" i="19" s="1"/>
  <c r="AH13" i="23"/>
  <c r="O89" i="19"/>
  <c r="O90" i="19" s="1"/>
  <c r="X13" i="23"/>
  <c r="K41" i="16"/>
  <c r="K42" i="16" s="1"/>
  <c r="L97" i="16"/>
  <c r="K13" i="4" s="1"/>
  <c r="O41" i="16"/>
  <c r="P41" i="16" s="1"/>
  <c r="D13" i="23"/>
  <c r="I9" i="23"/>
  <c r="D12" i="4"/>
  <c r="AM10" i="23"/>
  <c r="Y13" i="4"/>
  <c r="C43" i="19"/>
  <c r="D42" i="19"/>
  <c r="G44" i="19"/>
  <c r="H43" i="19"/>
  <c r="K43" i="19"/>
  <c r="L42" i="19"/>
  <c r="C44" i="16"/>
  <c r="D43" i="16"/>
  <c r="K92" i="19"/>
  <c r="L91" i="19"/>
  <c r="G92" i="19"/>
  <c r="H91" i="19"/>
  <c r="C91" i="19"/>
  <c r="D90" i="19"/>
  <c r="S90" i="16"/>
  <c r="T89" i="16"/>
  <c r="T97" i="16" s="1"/>
  <c r="L90" i="16"/>
  <c r="K91" i="16"/>
  <c r="C93" i="16"/>
  <c r="D92" i="16"/>
  <c r="G92" i="16"/>
  <c r="H91" i="16"/>
  <c r="O91" i="16"/>
  <c r="P90" i="16"/>
  <c r="W75" i="16"/>
  <c r="X75" i="16" s="1"/>
  <c r="X86" i="16" s="1"/>
  <c r="W89" i="16" s="1"/>
  <c r="N13" i="23"/>
  <c r="T38" i="16"/>
  <c r="W29" i="19"/>
  <c r="X29" i="19" s="1"/>
  <c r="W26" i="19"/>
  <c r="X26" i="19" s="1"/>
  <c r="W29" i="16"/>
  <c r="X29" i="16" s="1"/>
  <c r="W26" i="16"/>
  <c r="X26" i="16" s="1"/>
  <c r="W75" i="19"/>
  <c r="X75" i="19" s="1"/>
  <c r="T86" i="19"/>
  <c r="T38" i="19"/>
  <c r="AP17" i="16"/>
  <c r="AR17" i="16" s="1"/>
  <c r="AB14" i="16"/>
  <c r="AB22" i="16" s="1"/>
  <c r="AB62" i="19"/>
  <c r="AB70" i="19" s="1"/>
  <c r="AA73" i="19" s="1"/>
  <c r="AB73" i="19" s="1"/>
  <c r="AB14" i="19"/>
  <c r="AB22" i="19" s="1"/>
  <c r="AB62" i="16"/>
  <c r="AB70" i="16" s="1"/>
  <c r="AA73" i="16" s="1"/>
  <c r="AB73" i="16" s="1"/>
  <c r="AP19" i="16"/>
  <c r="AR19" i="16" s="1"/>
  <c r="AP18" i="16"/>
  <c r="AR18" i="16" s="1"/>
  <c r="P89" i="19" l="1"/>
  <c r="P97" i="19" s="1"/>
  <c r="AM11" i="23" s="1"/>
  <c r="H42" i="16"/>
  <c r="S10" i="23"/>
  <c r="O42" i="19"/>
  <c r="O43" i="19" s="1"/>
  <c r="L41" i="16"/>
  <c r="L49" i="16" s="1"/>
  <c r="D13" i="4" s="1"/>
  <c r="P49" i="19"/>
  <c r="AC11" i="23" s="1"/>
  <c r="X14" i="23"/>
  <c r="AH14" i="23"/>
  <c r="S41" i="19"/>
  <c r="S42" i="19" s="1"/>
  <c r="S89" i="19"/>
  <c r="S90" i="19" s="1"/>
  <c r="R13" i="4"/>
  <c r="P49" i="16"/>
  <c r="I11" i="23" s="1"/>
  <c r="S41" i="16"/>
  <c r="T41" i="16" s="1"/>
  <c r="O42" i="16"/>
  <c r="O43" i="16" s="1"/>
  <c r="D14" i="23"/>
  <c r="S11" i="23"/>
  <c r="K14" i="4"/>
  <c r="G44" i="16"/>
  <c r="H43" i="16"/>
  <c r="K43" i="16"/>
  <c r="L42" i="16"/>
  <c r="C92" i="19"/>
  <c r="D91" i="19"/>
  <c r="K44" i="19"/>
  <c r="L43" i="19"/>
  <c r="C45" i="16"/>
  <c r="D44" i="16"/>
  <c r="G93" i="19"/>
  <c r="H92" i="19"/>
  <c r="G45" i="19"/>
  <c r="H44" i="19"/>
  <c r="K93" i="19"/>
  <c r="L92" i="19"/>
  <c r="C44" i="19"/>
  <c r="D43" i="19"/>
  <c r="O91" i="19"/>
  <c r="P90" i="19"/>
  <c r="G93" i="16"/>
  <c r="H92" i="16"/>
  <c r="C94" i="16"/>
  <c r="D94" i="16" s="1"/>
  <c r="D93" i="16"/>
  <c r="W90" i="16"/>
  <c r="X89" i="16"/>
  <c r="X97" i="16" s="1"/>
  <c r="O92" i="16"/>
  <c r="P91" i="16"/>
  <c r="K92" i="16"/>
  <c r="L91" i="16"/>
  <c r="S91" i="16"/>
  <c r="T90" i="16"/>
  <c r="AA75" i="16"/>
  <c r="AB75" i="16" s="1"/>
  <c r="AB86" i="16" s="1"/>
  <c r="AA89" i="16" s="1"/>
  <c r="N14" i="23"/>
  <c r="X38" i="16"/>
  <c r="AA29" i="19"/>
  <c r="AB29" i="19" s="1"/>
  <c r="AA26" i="19"/>
  <c r="AB26" i="19" s="1"/>
  <c r="AA29" i="16"/>
  <c r="AB29" i="16" s="1"/>
  <c r="AA26" i="16"/>
  <c r="AB26" i="16" s="1"/>
  <c r="AA75" i="19"/>
  <c r="AB75" i="19" s="1"/>
  <c r="X38" i="19"/>
  <c r="X86" i="19"/>
  <c r="AT17" i="16"/>
  <c r="AV17" i="16" s="1"/>
  <c r="AT18" i="16"/>
  <c r="AV18" i="16" s="1"/>
  <c r="AT19" i="16"/>
  <c r="AV19" i="16" s="1"/>
  <c r="AF14" i="19"/>
  <c r="AF22" i="19" s="1"/>
  <c r="AF62" i="19"/>
  <c r="AF70" i="19" s="1"/>
  <c r="AE73" i="19" s="1"/>
  <c r="AF73" i="19" s="1"/>
  <c r="AF62" i="16"/>
  <c r="AF70" i="16" s="1"/>
  <c r="AE73" i="16" s="1"/>
  <c r="AF73" i="16" s="1"/>
  <c r="AF14" i="16"/>
  <c r="AF22" i="16" s="1"/>
  <c r="Y14" i="4" l="1"/>
  <c r="D14" i="4"/>
  <c r="R14" i="4"/>
  <c r="I10" i="23"/>
  <c r="T41" i="19"/>
  <c r="T49" i="19" s="1"/>
  <c r="R15" i="4" s="1"/>
  <c r="P42" i="19"/>
  <c r="P42" i="16"/>
  <c r="X15" i="23"/>
  <c r="T89" i="19"/>
  <c r="AH15" i="23"/>
  <c r="D95" i="16"/>
  <c r="D97" i="16" s="1"/>
  <c r="K11" i="4" s="1"/>
  <c r="W89" i="19"/>
  <c r="W90" i="19" s="1"/>
  <c r="T49" i="16"/>
  <c r="I12" i="23" s="1"/>
  <c r="D15" i="23"/>
  <c r="S42" i="16"/>
  <c r="S43" i="16" s="1"/>
  <c r="W41" i="16"/>
  <c r="W42" i="16" s="1"/>
  <c r="S12" i="23"/>
  <c r="K15" i="4"/>
  <c r="S91" i="19"/>
  <c r="T90" i="19"/>
  <c r="G94" i="19"/>
  <c r="H94" i="19" s="1"/>
  <c r="H93" i="19"/>
  <c r="C45" i="19"/>
  <c r="D44" i="19"/>
  <c r="C46" i="16"/>
  <c r="D46" i="16" s="1"/>
  <c r="D45" i="16"/>
  <c r="S43" i="19"/>
  <c r="T42" i="19"/>
  <c r="C93" i="19"/>
  <c r="D92" i="19"/>
  <c r="O92" i="19"/>
  <c r="P91" i="19"/>
  <c r="O44" i="19"/>
  <c r="P43" i="19"/>
  <c r="O44" i="16"/>
  <c r="P43" i="16"/>
  <c r="K44" i="16"/>
  <c r="L43" i="16"/>
  <c r="K94" i="19"/>
  <c r="L94" i="19" s="1"/>
  <c r="L93" i="19"/>
  <c r="W41" i="19"/>
  <c r="K45" i="19"/>
  <c r="L44" i="19"/>
  <c r="G46" i="19"/>
  <c r="H46" i="19" s="1"/>
  <c r="H45" i="19"/>
  <c r="G45" i="16"/>
  <c r="H44" i="16"/>
  <c r="AA90" i="16"/>
  <c r="AB89" i="16"/>
  <c r="W91" i="16"/>
  <c r="X90" i="16"/>
  <c r="S92" i="16"/>
  <c r="T91" i="16"/>
  <c r="O93" i="16"/>
  <c r="P92" i="16"/>
  <c r="L92" i="16"/>
  <c r="K93" i="16"/>
  <c r="G94" i="16"/>
  <c r="H94" i="16" s="1"/>
  <c r="H93" i="16"/>
  <c r="AE75" i="16"/>
  <c r="AF75" i="16" s="1"/>
  <c r="AF86" i="16" s="1"/>
  <c r="AE89" i="16" s="1"/>
  <c r="N15" i="23"/>
  <c r="AB38" i="16"/>
  <c r="AE29" i="16"/>
  <c r="AF29" i="16" s="1"/>
  <c r="AE26" i="16"/>
  <c r="AF26" i="16" s="1"/>
  <c r="AE26" i="19"/>
  <c r="AF26" i="19" s="1"/>
  <c r="AE29" i="19"/>
  <c r="AF29" i="19" s="1"/>
  <c r="AE75" i="19"/>
  <c r="AF75" i="19" s="1"/>
  <c r="AB38" i="19"/>
  <c r="AB86" i="19"/>
  <c r="AJ14" i="19"/>
  <c r="AJ22" i="19" s="1"/>
  <c r="AJ14" i="16"/>
  <c r="AJ22" i="16" s="1"/>
  <c r="AJ62" i="16"/>
  <c r="AJ70" i="16" s="1"/>
  <c r="AI73" i="16" s="1"/>
  <c r="AJ73" i="16" s="1"/>
  <c r="AJ62" i="19"/>
  <c r="AJ70" i="19" s="1"/>
  <c r="AI73" i="19" s="1"/>
  <c r="AJ73" i="19" s="1"/>
  <c r="AC12" i="23" l="1"/>
  <c r="T42" i="16"/>
  <c r="X41" i="16"/>
  <c r="X49" i="16" s="1"/>
  <c r="I13" i="23" s="1"/>
  <c r="H47" i="19"/>
  <c r="X89" i="19"/>
  <c r="X97" i="19" s="1"/>
  <c r="AM13" i="23" s="1"/>
  <c r="L95" i="19"/>
  <c r="S8" i="23"/>
  <c r="T97" i="19"/>
  <c r="X16" i="23"/>
  <c r="D15" i="4"/>
  <c r="H95" i="19"/>
  <c r="AA89" i="19"/>
  <c r="AA90" i="19" s="1"/>
  <c r="H95" i="16"/>
  <c r="AH16" i="23"/>
  <c r="AA41" i="16"/>
  <c r="AB41" i="16" s="1"/>
  <c r="AB97" i="16"/>
  <c r="D47" i="16"/>
  <c r="D49" i="16" s="1"/>
  <c r="D16" i="23"/>
  <c r="S13" i="23"/>
  <c r="K16" i="4"/>
  <c r="K46" i="19"/>
  <c r="L46" i="19" s="1"/>
  <c r="L45" i="19"/>
  <c r="C94" i="19"/>
  <c r="D94" i="19" s="1"/>
  <c r="D93" i="19"/>
  <c r="W42" i="19"/>
  <c r="X41" i="19"/>
  <c r="C46" i="19"/>
  <c r="D46" i="19" s="1"/>
  <c r="D45" i="19"/>
  <c r="W43" i="16"/>
  <c r="X42" i="16"/>
  <c r="S44" i="19"/>
  <c r="T43" i="19"/>
  <c r="O45" i="16"/>
  <c r="P44" i="16"/>
  <c r="S44" i="16"/>
  <c r="T43" i="16"/>
  <c r="W91" i="19"/>
  <c r="X90" i="19"/>
  <c r="AA41" i="19"/>
  <c r="K45" i="16"/>
  <c r="L44" i="16"/>
  <c r="O45" i="19"/>
  <c r="P44" i="19"/>
  <c r="G46" i="16"/>
  <c r="H46" i="16" s="1"/>
  <c r="H45" i="16"/>
  <c r="O93" i="19"/>
  <c r="P92" i="19"/>
  <c r="S92" i="19"/>
  <c r="T91" i="19"/>
  <c r="K94" i="16"/>
  <c r="L94" i="16" s="1"/>
  <c r="L93" i="16"/>
  <c r="W92" i="16"/>
  <c r="X91" i="16"/>
  <c r="AE90" i="16"/>
  <c r="AF89" i="16"/>
  <c r="O94" i="16"/>
  <c r="P94" i="16" s="1"/>
  <c r="P93" i="16"/>
  <c r="S93" i="16"/>
  <c r="T92" i="16"/>
  <c r="AA91" i="16"/>
  <c r="AB90" i="16"/>
  <c r="AI75" i="16"/>
  <c r="AJ75" i="16" s="1"/>
  <c r="AJ86" i="16" s="1"/>
  <c r="AI89" i="16" s="1"/>
  <c r="N16" i="23"/>
  <c r="AF38" i="16"/>
  <c r="AI29" i="16"/>
  <c r="AJ29" i="16" s="1"/>
  <c r="AI26" i="16"/>
  <c r="AJ26" i="16" s="1"/>
  <c r="AI26" i="19"/>
  <c r="AJ26" i="19" s="1"/>
  <c r="AI29" i="19"/>
  <c r="AJ29" i="19" s="1"/>
  <c r="AI75" i="19"/>
  <c r="AJ75" i="19" s="1"/>
  <c r="AJ86" i="19" s="1"/>
  <c r="AI89" i="19" s="1"/>
  <c r="AF86" i="19"/>
  <c r="AF38" i="19"/>
  <c r="AN14" i="19"/>
  <c r="AN22" i="19" s="1"/>
  <c r="AN14" i="16"/>
  <c r="AN22" i="16" s="1"/>
  <c r="AN62" i="19"/>
  <c r="AN70" i="19" s="1"/>
  <c r="AM73" i="19" s="1"/>
  <c r="AN73" i="19" s="1"/>
  <c r="AN62" i="16"/>
  <c r="AN70" i="16" s="1"/>
  <c r="AM73" i="16" s="1"/>
  <c r="AN73" i="16" s="1"/>
  <c r="H47" i="16" l="1"/>
  <c r="AB89" i="19"/>
  <c r="AB97" i="19" s="1"/>
  <c r="L47" i="19"/>
  <c r="Y16" i="4"/>
  <c r="L95" i="16"/>
  <c r="AA42" i="16"/>
  <c r="AA43" i="16" s="1"/>
  <c r="P95" i="16"/>
  <c r="D47" i="19"/>
  <c r="D49" i="19" s="1"/>
  <c r="R11" i="4" s="1"/>
  <c r="D95" i="19"/>
  <c r="D97" i="19" s="1"/>
  <c r="AE89" i="19"/>
  <c r="AE90" i="19" s="1"/>
  <c r="AM12" i="23"/>
  <c r="Y15" i="4"/>
  <c r="AH17" i="23"/>
  <c r="X17" i="23"/>
  <c r="X49" i="19"/>
  <c r="R16" i="4" s="1"/>
  <c r="AB49" i="16"/>
  <c r="I14" i="23" s="1"/>
  <c r="D17" i="23"/>
  <c r="AF97" i="16"/>
  <c r="D16" i="4"/>
  <c r="I8" i="23"/>
  <c r="D11" i="4"/>
  <c r="S14" i="23"/>
  <c r="K17" i="4"/>
  <c r="O94" i="19"/>
  <c r="P94" i="19" s="1"/>
  <c r="P93" i="19"/>
  <c r="S45" i="19"/>
  <c r="T44" i="19"/>
  <c r="O46" i="19"/>
  <c r="P46" i="19" s="1"/>
  <c r="P45" i="19"/>
  <c r="AA91" i="19"/>
  <c r="AB90" i="19"/>
  <c r="W44" i="16"/>
  <c r="X43" i="16"/>
  <c r="AI90" i="19"/>
  <c r="AJ89" i="19"/>
  <c r="AJ97" i="19" s="1"/>
  <c r="W43" i="19"/>
  <c r="X42" i="19"/>
  <c r="K46" i="16"/>
  <c r="L46" i="16" s="1"/>
  <c r="L45" i="16"/>
  <c r="AE41" i="19"/>
  <c r="AA42" i="19"/>
  <c r="AB41" i="19"/>
  <c r="O46" i="16"/>
  <c r="P46" i="16" s="1"/>
  <c r="P45" i="16"/>
  <c r="AE41" i="16"/>
  <c r="W92" i="19"/>
  <c r="X91" i="19"/>
  <c r="S93" i="19"/>
  <c r="T92" i="19"/>
  <c r="S45" i="16"/>
  <c r="T44" i="16"/>
  <c r="S94" i="16"/>
  <c r="T94" i="16" s="1"/>
  <c r="T93" i="16"/>
  <c r="AE91" i="16"/>
  <c r="AF90" i="16"/>
  <c r="W93" i="16"/>
  <c r="X92" i="16"/>
  <c r="AI90" i="16"/>
  <c r="AJ89" i="16"/>
  <c r="AA92" i="16"/>
  <c r="AB91" i="16"/>
  <c r="AM75" i="16"/>
  <c r="AN75" i="16" s="1"/>
  <c r="AN86" i="16" s="1"/>
  <c r="AM89" i="16" s="1"/>
  <c r="N17" i="23"/>
  <c r="AJ38" i="16"/>
  <c r="AM26" i="16"/>
  <c r="AN26" i="16" s="1"/>
  <c r="AM29" i="16"/>
  <c r="AN29" i="16" s="1"/>
  <c r="AM29" i="19"/>
  <c r="AN29" i="19" s="1"/>
  <c r="AM26" i="19"/>
  <c r="AN26" i="19" s="1"/>
  <c r="AM75" i="19"/>
  <c r="AN75" i="19" s="1"/>
  <c r="AJ38" i="19"/>
  <c r="AR14" i="16"/>
  <c r="AR22" i="16" s="1"/>
  <c r="AR62" i="19"/>
  <c r="AR70" i="19" s="1"/>
  <c r="AQ73" i="19" s="1"/>
  <c r="AR73" i="19" s="1"/>
  <c r="AR62" i="16"/>
  <c r="AR70" i="16" s="1"/>
  <c r="AQ73" i="16" s="1"/>
  <c r="AR73" i="16" s="1"/>
  <c r="AR14" i="19"/>
  <c r="AR22" i="19" s="1"/>
  <c r="T95" i="16" l="1"/>
  <c r="AB42" i="16"/>
  <c r="AC13" i="23"/>
  <c r="P95" i="19"/>
  <c r="AM14" i="23"/>
  <c r="Y17" i="4"/>
  <c r="AC8" i="23"/>
  <c r="AF89" i="19"/>
  <c r="AF97" i="19" s="1"/>
  <c r="AM15" i="23" s="1"/>
  <c r="P47" i="16"/>
  <c r="X18" i="23"/>
  <c r="P47" i="19"/>
  <c r="AH18" i="23"/>
  <c r="AB49" i="19"/>
  <c r="AC14" i="23" s="1"/>
  <c r="AM8" i="23"/>
  <c r="Y11" i="4"/>
  <c r="AI41" i="19"/>
  <c r="AI42" i="19" s="1"/>
  <c r="AJ97" i="16"/>
  <c r="D17" i="4"/>
  <c r="D18" i="23"/>
  <c r="L47" i="16"/>
  <c r="AI41" i="16"/>
  <c r="AI42" i="16" s="1"/>
  <c r="S15" i="23"/>
  <c r="K18" i="4"/>
  <c r="W44" i="19"/>
  <c r="X43" i="19"/>
  <c r="S94" i="19"/>
  <c r="T94" i="19" s="1"/>
  <c r="T93" i="19"/>
  <c r="AE42" i="16"/>
  <c r="AF41" i="16"/>
  <c r="W93" i="19"/>
  <c r="X92" i="19"/>
  <c r="AE91" i="19"/>
  <c r="AF90" i="19"/>
  <c r="AI91" i="19"/>
  <c r="AJ90" i="19"/>
  <c r="AA44" i="16"/>
  <c r="AB43" i="16"/>
  <c r="W45" i="16"/>
  <c r="X44" i="16"/>
  <c r="AE42" i="19"/>
  <c r="AF41" i="19"/>
  <c r="S46" i="19"/>
  <c r="T46" i="19" s="1"/>
  <c r="T45" i="19"/>
  <c r="AA43" i="19"/>
  <c r="AB42" i="19"/>
  <c r="AA92" i="19"/>
  <c r="AB91" i="19"/>
  <c r="S46" i="16"/>
  <c r="T46" i="16" s="1"/>
  <c r="T45" i="16"/>
  <c r="AI91" i="16"/>
  <c r="AJ90" i="16"/>
  <c r="AM90" i="16"/>
  <c r="AN89" i="16"/>
  <c r="AN97" i="16" s="1"/>
  <c r="AA93" i="16"/>
  <c r="AB92" i="16"/>
  <c r="W94" i="16"/>
  <c r="X94" i="16" s="1"/>
  <c r="X93" i="16"/>
  <c r="AE92" i="16"/>
  <c r="AF91" i="16"/>
  <c r="AQ75" i="16"/>
  <c r="AR75" i="16" s="1"/>
  <c r="AR86" i="16" s="1"/>
  <c r="AQ89" i="16" s="1"/>
  <c r="N18" i="23"/>
  <c r="AQ26" i="19"/>
  <c r="AR26" i="19" s="1"/>
  <c r="AQ29" i="19"/>
  <c r="AR29" i="19" s="1"/>
  <c r="AQ26" i="16"/>
  <c r="AR26" i="16" s="1"/>
  <c r="AQ29" i="16"/>
  <c r="AR29" i="16" s="1"/>
  <c r="AN38" i="16"/>
  <c r="AQ75" i="19"/>
  <c r="AR75" i="19" s="1"/>
  <c r="AN86" i="19"/>
  <c r="AN38" i="19"/>
  <c r="AV14" i="19"/>
  <c r="AV22" i="19" s="1"/>
  <c r="AV62" i="16"/>
  <c r="AV70" i="16" s="1"/>
  <c r="AU73" i="16" s="1"/>
  <c r="AV73" i="16" s="1"/>
  <c r="AV14" i="16"/>
  <c r="AV22" i="16" s="1"/>
  <c r="AV62" i="19"/>
  <c r="AV70" i="19" s="1"/>
  <c r="AU73" i="19" s="1"/>
  <c r="AV73" i="19" s="1"/>
  <c r="T95" i="19" l="1"/>
  <c r="AJ41" i="16"/>
  <c r="AJ49" i="16" s="1"/>
  <c r="I16" i="23" s="1"/>
  <c r="Y18" i="4"/>
  <c r="R17" i="4"/>
  <c r="AH19" i="23"/>
  <c r="X19" i="23"/>
  <c r="T47" i="19"/>
  <c r="AJ41" i="19"/>
  <c r="T47" i="16"/>
  <c r="AF49" i="19"/>
  <c r="R18" i="4" s="1"/>
  <c r="AM89" i="19"/>
  <c r="AN89" i="19" s="1"/>
  <c r="AN97" i="19" s="1"/>
  <c r="AF49" i="16"/>
  <c r="I15" i="23" s="1"/>
  <c r="X95" i="16"/>
  <c r="D19" i="23"/>
  <c r="AM16" i="23"/>
  <c r="Y19" i="4"/>
  <c r="S16" i="23"/>
  <c r="K19" i="4"/>
  <c r="AA45" i="16"/>
  <c r="AB44" i="16"/>
  <c r="AI92" i="19"/>
  <c r="AJ91" i="19"/>
  <c r="AI43" i="16"/>
  <c r="AJ42" i="16"/>
  <c r="AA44" i="19"/>
  <c r="AB43" i="19"/>
  <c r="AE92" i="19"/>
  <c r="AF91" i="19"/>
  <c r="W94" i="19"/>
  <c r="X94" i="19" s="1"/>
  <c r="X93" i="19"/>
  <c r="AI43" i="19"/>
  <c r="AJ42" i="19"/>
  <c r="AE43" i="16"/>
  <c r="AF42" i="16"/>
  <c r="AE43" i="19"/>
  <c r="AF42" i="19"/>
  <c r="AA93" i="19"/>
  <c r="AB92" i="19"/>
  <c r="AM41" i="19"/>
  <c r="AM41" i="16"/>
  <c r="W46" i="16"/>
  <c r="X46" i="16" s="1"/>
  <c r="X45" i="16"/>
  <c r="W45" i="19"/>
  <c r="X44" i="19"/>
  <c r="AQ90" i="16"/>
  <c r="AR89" i="16"/>
  <c r="AR97" i="16" s="1"/>
  <c r="AE93" i="16"/>
  <c r="AF92" i="16"/>
  <c r="AA94" i="16"/>
  <c r="AB94" i="16" s="1"/>
  <c r="AB93" i="16"/>
  <c r="AM91" i="16"/>
  <c r="AN90" i="16"/>
  <c r="AI92" i="16"/>
  <c r="AJ91" i="16"/>
  <c r="AU75" i="16"/>
  <c r="AV75" i="16" s="1"/>
  <c r="AV86" i="16" s="1"/>
  <c r="AU89" i="16" s="1"/>
  <c r="N19" i="23"/>
  <c r="AU26" i="16"/>
  <c r="AV26" i="16" s="1"/>
  <c r="AU29" i="16"/>
  <c r="AV29" i="16" s="1"/>
  <c r="AU29" i="19"/>
  <c r="AV29" i="19" s="1"/>
  <c r="AU26" i="19"/>
  <c r="AV26" i="19" s="1"/>
  <c r="AR38" i="16"/>
  <c r="AU75" i="19"/>
  <c r="AV75" i="19" s="1"/>
  <c r="AR38" i="19"/>
  <c r="AR86" i="19"/>
  <c r="AM90" i="19" l="1"/>
  <c r="AN90" i="19" s="1"/>
  <c r="AC15" i="23"/>
  <c r="X47" i="16"/>
  <c r="X95" i="19"/>
  <c r="AQ89" i="19"/>
  <c r="AR89" i="19" s="1"/>
  <c r="AR97" i="19" s="1"/>
  <c r="D19" i="4"/>
  <c r="AB95" i="16"/>
  <c r="AJ49" i="19"/>
  <c r="AQ41" i="16"/>
  <c r="AQ42" i="16" s="1"/>
  <c r="D18" i="4"/>
  <c r="S17" i="23"/>
  <c r="K20" i="4"/>
  <c r="AM17" i="23"/>
  <c r="Y20" i="4"/>
  <c r="AE44" i="16"/>
  <c r="AF43" i="16"/>
  <c r="W46" i="19"/>
  <c r="X46" i="19" s="1"/>
  <c r="X45" i="19"/>
  <c r="AI44" i="19"/>
  <c r="AJ43" i="19"/>
  <c r="AM42" i="16"/>
  <c r="AN41" i="16"/>
  <c r="AE93" i="19"/>
  <c r="AF92" i="19"/>
  <c r="AA45" i="19"/>
  <c r="AB44" i="19"/>
  <c r="AI44" i="16"/>
  <c r="AJ43" i="16"/>
  <c r="AI93" i="19"/>
  <c r="AJ92" i="19"/>
  <c r="AM42" i="19"/>
  <c r="AN41" i="19"/>
  <c r="AA94" i="19"/>
  <c r="AB94" i="19" s="1"/>
  <c r="AB93" i="19"/>
  <c r="AQ41" i="19"/>
  <c r="AE44" i="19"/>
  <c r="AF43" i="19"/>
  <c r="AA46" i="16"/>
  <c r="AB46" i="16" s="1"/>
  <c r="AB45" i="16"/>
  <c r="AU90" i="16"/>
  <c r="AV89" i="16"/>
  <c r="AU86" i="16"/>
  <c r="AE94" i="16"/>
  <c r="AF94" i="16" s="1"/>
  <c r="AF93" i="16"/>
  <c r="AI93" i="16"/>
  <c r="AJ92" i="16"/>
  <c r="AM92" i="16"/>
  <c r="AN91" i="16"/>
  <c r="AQ91" i="16"/>
  <c r="AR90" i="16"/>
  <c r="AV38" i="16"/>
  <c r="AV38" i="19"/>
  <c r="AV86" i="19"/>
  <c r="AQ90" i="19" l="1"/>
  <c r="AQ91" i="19" s="1"/>
  <c r="AM91" i="19"/>
  <c r="AM92" i="19" s="1"/>
  <c r="AB95" i="19"/>
  <c r="AN49" i="19"/>
  <c r="AC17" i="23" s="1"/>
  <c r="X47" i="19"/>
  <c r="AU89" i="19"/>
  <c r="AV89" i="19" s="1"/>
  <c r="AC16" i="23"/>
  <c r="R19" i="4"/>
  <c r="AF95" i="16"/>
  <c r="AU41" i="19"/>
  <c r="AV41" i="19" s="1"/>
  <c r="AV49" i="19" s="1"/>
  <c r="AR41" i="16"/>
  <c r="AV97" i="16"/>
  <c r="AB47" i="16"/>
  <c r="AU41" i="16"/>
  <c r="AU42" i="16" s="1"/>
  <c r="AN49" i="16"/>
  <c r="I17" i="23" s="1"/>
  <c r="AM18" i="23"/>
  <c r="Y21" i="4"/>
  <c r="S18" i="23"/>
  <c r="K21" i="4"/>
  <c r="AA46" i="19"/>
  <c r="AB46" i="19" s="1"/>
  <c r="AB45" i="19"/>
  <c r="AE45" i="19"/>
  <c r="AF44" i="19"/>
  <c r="AQ42" i="19"/>
  <c r="AR41" i="19"/>
  <c r="AE94" i="19"/>
  <c r="AF94" i="19" s="1"/>
  <c r="AF93" i="19"/>
  <c r="AM43" i="19"/>
  <c r="AN42" i="19"/>
  <c r="AM43" i="16"/>
  <c r="AN42" i="16"/>
  <c r="AI45" i="19"/>
  <c r="AJ44" i="19"/>
  <c r="AQ43" i="16"/>
  <c r="AR42" i="16"/>
  <c r="AI94" i="19"/>
  <c r="AJ94" i="19" s="1"/>
  <c r="AJ93" i="19"/>
  <c r="AI45" i="16"/>
  <c r="AJ44" i="16"/>
  <c r="AE45" i="16"/>
  <c r="AF44" i="16"/>
  <c r="AI94" i="16"/>
  <c r="AJ94" i="16" s="1"/>
  <c r="AJ93" i="16"/>
  <c r="AQ92" i="16"/>
  <c r="AR91" i="16"/>
  <c r="AM93" i="16"/>
  <c r="AN92" i="16"/>
  <c r="AU91" i="16"/>
  <c r="AV90" i="16"/>
  <c r="AR90" i="19" l="1"/>
  <c r="AN91" i="19"/>
  <c r="AU42" i="19"/>
  <c r="AU43" i="19" s="1"/>
  <c r="AJ95" i="19"/>
  <c r="R20" i="4"/>
  <c r="AF95" i="19"/>
  <c r="AB47" i="19"/>
  <c r="AV97" i="19"/>
  <c r="AM19" i="23" s="1"/>
  <c r="AU90" i="19"/>
  <c r="AU91" i="19" s="1"/>
  <c r="AR49" i="19"/>
  <c r="AC18" i="23" s="1"/>
  <c r="AJ95" i="16"/>
  <c r="D20" i="4"/>
  <c r="AV41" i="16"/>
  <c r="AR49" i="16"/>
  <c r="AC19" i="23"/>
  <c r="R22" i="4"/>
  <c r="S19" i="23"/>
  <c r="K22" i="4"/>
  <c r="K23" i="4" s="1"/>
  <c r="K26" i="4" s="1"/>
  <c r="AI46" i="16"/>
  <c r="AJ46" i="16" s="1"/>
  <c r="AJ45" i="16"/>
  <c r="AM93" i="19"/>
  <c r="AN92" i="19"/>
  <c r="AQ43" i="19"/>
  <c r="AR42" i="19"/>
  <c r="AE46" i="16"/>
  <c r="AF46" i="16" s="1"/>
  <c r="AF45" i="16"/>
  <c r="AU43" i="16"/>
  <c r="AV42" i="16"/>
  <c r="AI46" i="19"/>
  <c r="AJ46" i="19" s="1"/>
  <c r="AJ45" i="19"/>
  <c r="AM44" i="19"/>
  <c r="AN43" i="19"/>
  <c r="AQ44" i="16"/>
  <c r="AR43" i="16"/>
  <c r="AE46" i="19"/>
  <c r="AF46" i="19" s="1"/>
  <c r="AF45" i="19"/>
  <c r="AM44" i="16"/>
  <c r="AN43" i="16"/>
  <c r="AQ92" i="19"/>
  <c r="AR91" i="19"/>
  <c r="AU92" i="16"/>
  <c r="AV91" i="16"/>
  <c r="AM94" i="16"/>
  <c r="AN94" i="16" s="1"/>
  <c r="AN93" i="16"/>
  <c r="AR92" i="16"/>
  <c r="AQ93" i="16"/>
  <c r="AV90" i="19" l="1"/>
  <c r="AV42" i="19"/>
  <c r="Y22" i="4"/>
  <c r="Y23" i="4" s="1"/>
  <c r="Y26" i="4" s="1"/>
  <c r="AJ47" i="19"/>
  <c r="AJ47" i="16"/>
  <c r="AF47" i="19"/>
  <c r="R21" i="4"/>
  <c r="R23" i="4" s="1"/>
  <c r="AN95" i="16"/>
  <c r="AF47" i="16"/>
  <c r="I18" i="23"/>
  <c r="D21" i="4"/>
  <c r="AV49" i="16"/>
  <c r="K24" i="4"/>
  <c r="K25" i="4"/>
  <c r="L25" i="4"/>
  <c r="AQ93" i="19"/>
  <c r="AR92" i="19"/>
  <c r="AM45" i="16"/>
  <c r="AN44" i="16"/>
  <c r="AQ45" i="16"/>
  <c r="AR44" i="16"/>
  <c r="AU92" i="19"/>
  <c r="AV91" i="19"/>
  <c r="AM45" i="19"/>
  <c r="AN44" i="19"/>
  <c r="AU44" i="19"/>
  <c r="AV43" i="19"/>
  <c r="AU44" i="16"/>
  <c r="AV43" i="16"/>
  <c r="AQ44" i="19"/>
  <c r="AR43" i="19"/>
  <c r="AM94" i="19"/>
  <c r="AN94" i="19" s="1"/>
  <c r="AN93" i="19"/>
  <c r="AQ94" i="16"/>
  <c r="AR94" i="16" s="1"/>
  <c r="AR93" i="16"/>
  <c r="AU93" i="16"/>
  <c r="AV92" i="16"/>
  <c r="Y25" i="4" l="1"/>
  <c r="Y24" i="4"/>
  <c r="Z25" i="4"/>
  <c r="R26" i="4"/>
  <c r="R24" i="4"/>
  <c r="R25" i="4"/>
  <c r="S25" i="4"/>
  <c r="AN95" i="19"/>
  <c r="D22" i="4"/>
  <c r="I19" i="23"/>
  <c r="AR95" i="16"/>
  <c r="AQ45" i="19"/>
  <c r="AR44" i="19"/>
  <c r="AU45" i="16"/>
  <c r="AV44" i="16"/>
  <c r="AU45" i="19"/>
  <c r="AV44" i="19"/>
  <c r="AM46" i="19"/>
  <c r="AN46" i="19" s="1"/>
  <c r="AN45" i="19"/>
  <c r="AU93" i="19"/>
  <c r="AV92" i="19"/>
  <c r="AQ46" i="16"/>
  <c r="AR46" i="16" s="1"/>
  <c r="AR45" i="16"/>
  <c r="AM46" i="16"/>
  <c r="AN46" i="16" s="1"/>
  <c r="AN45" i="16"/>
  <c r="AQ94" i="19"/>
  <c r="AR94" i="19" s="1"/>
  <c r="AR93" i="19"/>
  <c r="AU94" i="16"/>
  <c r="AV94" i="16" s="1"/>
  <c r="AV93" i="16"/>
  <c r="AV95" i="16" l="1"/>
  <c r="AN47" i="19"/>
  <c r="AR95" i="19"/>
  <c r="AR47" i="16"/>
  <c r="AN47" i="16"/>
  <c r="AU94" i="19"/>
  <c r="AV94" i="19" s="1"/>
  <c r="AV93" i="19"/>
  <c r="AU46" i="19"/>
  <c r="AV46" i="19" s="1"/>
  <c r="AV45" i="19"/>
  <c r="AU46" i="16"/>
  <c r="AV46" i="16" s="1"/>
  <c r="AV45" i="16"/>
  <c r="AQ46" i="19"/>
  <c r="AR46" i="19" s="1"/>
  <c r="AR45" i="19"/>
  <c r="B23" i="4"/>
  <c r="D23" i="4"/>
  <c r="E23" i="4"/>
  <c r="B6" i="4"/>
  <c r="C6" i="4" s="1"/>
  <c r="C26" i="4" s="1"/>
  <c r="F23" i="4"/>
  <c r="AV47" i="19" l="1"/>
  <c r="E26" i="4"/>
  <c r="F26" i="4"/>
  <c r="AV47" i="16"/>
  <c r="B24" i="4"/>
  <c r="B26" i="4" s="1"/>
  <c r="C25" i="4"/>
  <c r="AV95" i="19"/>
  <c r="D26" i="4"/>
  <c r="D25" i="4"/>
  <c r="AR47" i="19"/>
  <c r="E24" i="4"/>
  <c r="E25" i="4"/>
  <c r="D24" i="4"/>
  <c r="F24" i="4"/>
  <c r="F25" i="4"/>
  <c r="B25"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tc={5F9368DE-A5B7-4AAD-8EFA-66272AD45A55}</author>
    <author>tc={1CC183A7-ED7D-4230-8E7D-297C425FDCE5}</author>
  </authors>
  <commentList>
    <comment ref="A2" authorId="0" shapeId="0" xr:uid="{5F9368DE-A5B7-4AAD-8EFA-66272AD45A55}">
      <text>
        <t>[Threaded comment]
Your version of Excel allows you to read this threaded comment; however, any edits to it will get removed if the file is opened in a newer version of Excel. Learn more: https://go.microsoft.com/fwlink/?linkid=870924
Comment:
    Updated Definition</t>
      </text>
    </comment>
    <comment ref="A8" authorId="1" shapeId="0" xr:uid="{1CC183A7-ED7D-4230-8E7D-297C425FDCE5}">
      <text>
        <t>[Threaded comment]
Your version of Excel allows you to read this threaded comment; however, any edits to it will get removed if the file is opened in a newer version of Excel. Learn more: https://go.microsoft.com/fwlink/?linkid=870924
Comment:
    Added definition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tc={556673A4-B38F-4F9B-A975-46269E5604D4}</author>
    <author>tc={3D0A98C3-454E-42FB-A7B4-3A67547B0590}</author>
    <author>tc={F06C52C6-AB87-4604-A464-EDE3003437D4}</author>
    <author>tc={9E817F0F-2E82-4903-A55C-9EF4A48575E7}</author>
    <author>tc={0B0513ED-B126-4695-AA88-ADFD2FD90937}</author>
    <author>tc={9CFB495B-D966-41B0-9C93-B531A640468F}</author>
  </authors>
  <commentList>
    <comment ref="E3" authorId="0" shapeId="0" xr:uid="{556673A4-B38F-4F9B-A975-46269E5604D4}">
      <text>
        <t>[Threaded comment]
Your version of Excel allows you to read this threaded comment; however, any edits to it will get removed if the file is opened in a newer version of Excel. Learn more: https://go.microsoft.com/fwlink/?linkid=870924
Comment:
    12 months prior column</t>
      </text>
    </comment>
    <comment ref="F3" authorId="1" shapeId="0" xr:uid="{3D0A98C3-454E-42FB-A7B4-3A67547B0590}">
      <text>
        <t>[Threaded comment]
Your version of Excel allows you to read this threaded comment; however, any edits to it will get removed if the file is opened in a newer version of Excel. Learn more: https://go.microsoft.com/fwlink/?linkid=870924
Comment:
    Current Year</t>
      </text>
    </comment>
    <comment ref="A4" authorId="2" shapeId="0" xr:uid="{F06C52C6-AB87-4604-A464-EDE3003437D4}">
      <text>
        <t>[Threaded comment]
Your version of Excel allows you to read this threaded comment; however, any edits to it will get removed if the file is opened in a newer version of Excel. Learn more: https://go.microsoft.com/fwlink/?linkid=870924
Comment:
    Do not change</t>
      </text>
    </comment>
    <comment ref="B4" authorId="3" shapeId="0" xr:uid="{9E817F0F-2E82-4903-A55C-9EF4A48575E7}">
      <text>
        <t xml:space="preserve">[Threaded comment]
Your version of Excel allows you to read this threaded comment; however, any edits to it will get removed if the file is opened in a newer version of Excel. Learn more: https://go.microsoft.com/fwlink/?linkid=870924
Comment:
    Revenue Requirement as of January 1 for prior year. Can be an advice letter or proceeding/decision number. </t>
      </text>
    </comment>
    <comment ref="E4" authorId="4" shapeId="0" xr:uid="{0B0513ED-B126-4695-AA88-ADFD2FD90937}">
      <text>
        <t>[Threaded comment]
Your version of Excel allows you to read this threaded comment; however, any edits to it will get removed if the file is opened in a newer version of Excel. Learn more: https://go.microsoft.com/fwlink/?linkid=870924
Comment:
    Input total authorized revenue at beginning of the year</t>
      </text>
    </comment>
    <comment ref="E5" authorId="5" shapeId="0" xr:uid="{9CFB495B-D966-41B0-9C93-B531A640468F}">
      <text>
        <t>[Threaded comment]
Your version of Excel allows you to read this threaded comment; however, any edits to it will get removed if the file is opened in a newer version of Excel. Learn more: https://go.microsoft.com/fwlink/?linkid=870924
Comment:
    Incremental Revenue Requirements starting this row.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<sst xmlns="http://schemas.openxmlformats.org/spreadsheetml/2006/main" count="3043" uniqueCount="224">
  <si>
    <t>BILL IMPACT COMPARISON</t>
  </si>
  <si>
    <t>Tier 1</t>
  </si>
  <si>
    <t>Tier 2</t>
  </si>
  <si>
    <t>Tier 3</t>
  </si>
  <si>
    <t>Service Charge</t>
  </si>
  <si>
    <t>Meter Size</t>
  </si>
  <si>
    <t>Usage</t>
  </si>
  <si>
    <t>Customer Class</t>
  </si>
  <si>
    <t>Tier Breakpoints (CCF)</t>
  </si>
  <si>
    <t>x</t>
  </si>
  <si>
    <t>Tier Rates (per CCF)</t>
  </si>
  <si>
    <t>5/8"</t>
  </si>
  <si>
    <t>Residential</t>
  </si>
  <si>
    <t>Non-Residential</t>
  </si>
  <si>
    <t>Yes</t>
  </si>
  <si>
    <t>No</t>
  </si>
  <si>
    <t>Service Area</t>
  </si>
  <si>
    <t>Rate</t>
  </si>
  <si>
    <t>Charge</t>
  </si>
  <si>
    <t>Tier 4</t>
  </si>
  <si>
    <t>Tier 5</t>
  </si>
  <si>
    <t>Volumetric Charge</t>
  </si>
  <si>
    <t>Surcharges</t>
  </si>
  <si>
    <t>Taxes</t>
  </si>
  <si>
    <t>CPUC Fee</t>
  </si>
  <si>
    <t>&lt;-- Select</t>
  </si>
  <si>
    <t>Percentage</t>
  </si>
  <si>
    <t>Sub-Total</t>
  </si>
  <si>
    <t>Total Bill</t>
  </si>
  <si>
    <t>Usage (CCF)</t>
  </si>
  <si>
    <t>DO NOT DELETE</t>
  </si>
  <si>
    <t>WRAM/MCBA</t>
  </si>
  <si>
    <t>Volumetric</t>
  </si>
  <si>
    <t>Usage/Base Bill</t>
  </si>
  <si>
    <t>Taxable Amount</t>
  </si>
  <si>
    <t>RSF</t>
  </si>
  <si>
    <t>DRMA Surcharge</t>
  </si>
  <si>
    <t>CoC &amp; TCJA</t>
  </si>
  <si>
    <t>Reserved</t>
  </si>
  <si>
    <t>Monthly</t>
  </si>
  <si>
    <t>Billing Frequency</t>
  </si>
  <si>
    <t>January</t>
  </si>
  <si>
    <t>February</t>
  </si>
  <si>
    <t>March</t>
  </si>
  <si>
    <t>April</t>
  </si>
  <si>
    <t>May</t>
  </si>
  <si>
    <t>June</t>
  </si>
  <si>
    <t>July</t>
  </si>
  <si>
    <t>August</t>
  </si>
  <si>
    <t>September</t>
  </si>
  <si>
    <t>October</t>
  </si>
  <si>
    <t>November</t>
  </si>
  <si>
    <t>December</t>
  </si>
  <si>
    <t>Conservation Refund</t>
  </si>
  <si>
    <t>IRMA True-Up</t>
  </si>
  <si>
    <t>Pension Cost BA</t>
  </si>
  <si>
    <t>Healthcare Cost BA</t>
  </si>
  <si>
    <t>Status</t>
  </si>
  <si>
    <t>Description</t>
  </si>
  <si>
    <t>Expiration Date</t>
  </si>
  <si>
    <t>Anticipated</t>
  </si>
  <si>
    <t>Eff. Date or Proposed Eff Date (month/year)</t>
  </si>
  <si>
    <t>Annualized</t>
  </si>
  <si>
    <t>N/A</t>
  </si>
  <si>
    <t>Year</t>
  </si>
  <si>
    <t>Years for Template</t>
  </si>
  <si>
    <t>Total</t>
  </si>
  <si>
    <t>Month</t>
  </si>
  <si>
    <t>CAP</t>
  </si>
  <si>
    <t>CAP Interim True-Up</t>
  </si>
  <si>
    <t>CAP Customer</t>
  </si>
  <si>
    <t xml:space="preserve">Incremental Revenue </t>
  </si>
  <si>
    <t>Total Projected Annual Rev Req't</t>
  </si>
  <si>
    <t>LIRA True Up</t>
  </si>
  <si>
    <t>Annual</t>
  </si>
  <si>
    <t>Input areas</t>
  </si>
  <si>
    <t>INSTRUCTIONS</t>
  </si>
  <si>
    <t>Key</t>
  </si>
  <si>
    <t>Hard coded or linked from outside the tracker</t>
  </si>
  <si>
    <t>Step by Step</t>
  </si>
  <si>
    <t>Start with "Input" Sheet</t>
  </si>
  <si>
    <t>The rest will auto populated after you press F9.</t>
  </si>
  <si>
    <t>Press F9 to refresh links after inputting data</t>
  </si>
  <si>
    <t>2. Input GRC Proposed or other known revenue requirement projections starting in row 5</t>
  </si>
  <si>
    <t xml:space="preserve">"Summary" Sheet </t>
  </si>
  <si>
    <t>End</t>
  </si>
  <si>
    <t>Years</t>
  </si>
  <si>
    <t>"Rev Req't_yrs 1-3" Sheet</t>
  </si>
  <si>
    <t>Type of Charge</t>
  </si>
  <si>
    <t>Yr. over Yr. % Increase/(Decrease)</t>
  </si>
  <si>
    <t xml:space="preserve">2. In cell B7 put Company wide connections (Dec of last recorded year). This is informational only </t>
  </si>
  <si>
    <t>and does not impact calculations.</t>
  </si>
  <si>
    <t xml:space="preserve">3. In cell B8 put Ratemaking area connections (Dec of last recorded year). This is informational only </t>
  </si>
  <si>
    <t xml:space="preserve">4. Input average use in Cells C5, C9, C10 and C11. This will be used in the bill calculators and </t>
  </si>
  <si>
    <t>summary sheet</t>
  </si>
  <si>
    <t xml:space="preserve">5. In cell A69 type the Ratemaking area (you can include sub-areas, but please note that this may </t>
  </si>
  <si>
    <t>require some formula changes for rates/surcharges if the rates differ between sub-areas).</t>
  </si>
  <si>
    <t xml:space="preserve">6. In cells S68 through S80 identify whether the surcharge is Flat, Percentage or Volumetric based </t>
  </si>
  <si>
    <t>using the drop down.</t>
  </si>
  <si>
    <t xml:space="preserve">7. Input any projected rates (and surcharges) from the GRC into the appropriate areas (the range is </t>
  </si>
  <si>
    <t>cell B14 to cell AL65).</t>
  </si>
  <si>
    <t xml:space="preserve">The important columns to complete are the Status, Proceeding or AL #, Description, </t>
  </si>
  <si>
    <t xml:space="preserve">Revenue Recovery Mechanism, Revenue Requirement, and Eff. Date or Proposed Eff </t>
  </si>
  <si>
    <t xml:space="preserve">Date (month/year). </t>
  </si>
  <si>
    <t xml:space="preserve">Although the important columns to complete are the same as item 1 above, only the </t>
  </si>
  <si>
    <t xml:space="preserve">"status", "incremental $ from base", and "eff. Date or proposed eff. Date (month/year) are </t>
  </si>
  <si>
    <t xml:space="preserve">used as part of the calculations that feed into the summary sheet. </t>
  </si>
  <si>
    <t xml:space="preserve">The tab allows for projections in any of the years of the three year cycle that the template </t>
  </si>
  <si>
    <t xml:space="preserve">is tracking. </t>
  </si>
  <si>
    <t>Non-CAP</t>
  </si>
  <si>
    <t>Base Bill</t>
  </si>
  <si>
    <t xml:space="preserve">Using the drop down on cell B4, select if you want to view the base or total bill. </t>
  </si>
  <si>
    <t xml:space="preserve">Using the drop down on cell B5, select if you want to view the bill impacts for CAP or </t>
  </si>
  <si>
    <t>Non-CAP customers</t>
  </si>
  <si>
    <t xml:space="preserve">Using the drop down on cell B6, select if you want to view the bill impact at the </t>
  </si>
  <si>
    <t xml:space="preserve">average or essential usage levels. </t>
  </si>
  <si>
    <t>Revenue Recovery Mechanism (Surcharge, Credit, Rev Req't)</t>
  </si>
  <si>
    <t>Surcharge</t>
  </si>
  <si>
    <t>Credit</t>
  </si>
  <si>
    <t>Rev Req't</t>
  </si>
  <si>
    <t>Revenue Requirement Projections</t>
  </si>
  <si>
    <t>3. Change filings from "Active" to "Superseded" if there is a new "Active" rev req't.</t>
  </si>
  <si>
    <t xml:space="preserve">1. Input Adopted Revenue Requirement (at the time of filing) into Row 5. This is the baseline, </t>
  </si>
  <si>
    <t>or starting point of the template</t>
  </si>
  <si>
    <t xml:space="preserve">*if the change occurs after the 15th of the month, please put it into the following month. </t>
  </si>
  <si>
    <t>For example, if the change is effective 4/15, please put it into May.</t>
  </si>
  <si>
    <t>Fixed</t>
  </si>
  <si>
    <t>Non-CAP Average Usage</t>
  </si>
  <si>
    <t>CAP Average Usage</t>
  </si>
  <si>
    <t>Date</t>
  </si>
  <si>
    <t>Notes</t>
  </si>
  <si>
    <t>Tab</t>
  </si>
  <si>
    <t>Cell</t>
  </si>
  <si>
    <t>Input</t>
  </si>
  <si>
    <t>C4:D11</t>
  </si>
  <si>
    <r>
      <rPr>
        <b/>
        <sz val="11"/>
        <color theme="1"/>
        <rFont val="Calibri"/>
        <family val="2"/>
        <scheme val="minor"/>
      </rPr>
      <t>Pending – Filed</t>
    </r>
    <r>
      <rPr>
        <sz val="11"/>
        <color theme="1"/>
        <rFont val="Calibri"/>
        <family val="2"/>
        <scheme val="minor"/>
      </rPr>
      <t>: Any proceeding or advice letter that has been reviewed and is awaiting a Commission decision that will impact the last adopted revenue requirement and/or customer bills.</t>
    </r>
  </si>
  <si>
    <r>
      <rPr>
        <b/>
        <sz val="11"/>
        <color theme="1"/>
        <rFont val="Calibri"/>
        <family val="2"/>
        <scheme val="minor"/>
      </rPr>
      <t>Pending – New Filing</t>
    </r>
    <r>
      <rPr>
        <sz val="11"/>
        <color theme="1"/>
        <rFont val="Calibri"/>
        <family val="2"/>
        <scheme val="minor"/>
      </rPr>
      <t>: Any proceeding or advice letter currently under review and not yet awaiting a Commission decision that will impact the Last adopted revenue requirement and/or customer bills.</t>
    </r>
  </si>
  <si>
    <r>
      <rPr>
        <b/>
        <sz val="11"/>
        <color theme="1"/>
        <rFont val="Calibri"/>
        <family val="2"/>
        <scheme val="minor"/>
      </rPr>
      <t>Anticipated</t>
    </r>
    <r>
      <rPr>
        <sz val="11"/>
        <color theme="1"/>
        <rFont val="Calibri"/>
        <family val="2"/>
        <scheme val="minor"/>
      </rPr>
      <t>: Any proceeding or advice letter, including escalation filings, attrition filings, and recovery of monies in memorandum and balancing accounts, anticipated to be filed within the next 36 months that will impact the Last adopted Revenue Requirement and/or customer bills.</t>
    </r>
  </si>
  <si>
    <t>All Residential Tabs</t>
  </si>
  <si>
    <t>Row 37 and 85</t>
  </si>
  <si>
    <t xml:space="preserve">Inserted rows due to missing additional surcharge row from input tab. </t>
  </si>
  <si>
    <t>District</t>
  </si>
  <si>
    <t xml:space="preserve">Non-CAP </t>
  </si>
  <si>
    <t>Included separate usages for CAP and Non-CAP customers. This carried over to Calculator Data Summary Tabs and all "Residential Bill" tabs.</t>
  </si>
  <si>
    <t>B46:58, B62:74</t>
  </si>
  <si>
    <t>C46:58, C62:74</t>
  </si>
  <si>
    <t>Updated input variables to match the type of surcharge. (E.g. a surcharge with a percent will automatically change input values to percentages)</t>
  </si>
  <si>
    <t>Summary</t>
  </si>
  <si>
    <t>B4:B6</t>
  </si>
  <si>
    <t>Independent drop downs for CAP and Non-CAP customer usages.</t>
  </si>
  <si>
    <t>Create separate surcharges for CAP and Non-CAP customers. Included "Types of Surcharges" next to different surcharges.</t>
  </si>
  <si>
    <r>
      <rPr>
        <b/>
        <sz val="11"/>
        <color theme="1"/>
        <rFont val="Calibri"/>
        <family val="2"/>
        <scheme val="minor"/>
      </rPr>
      <t>Superceded</t>
    </r>
    <r>
      <rPr>
        <sz val="11"/>
        <color theme="1"/>
        <rFont val="Calibri"/>
        <family val="2"/>
        <scheme val="minor"/>
      </rPr>
      <t>: A Revenue Requirement that is not active.</t>
    </r>
  </si>
  <si>
    <r>
      <rPr>
        <b/>
        <sz val="11"/>
        <color theme="1"/>
        <rFont val="Calibri"/>
        <family val="2"/>
        <scheme val="minor"/>
      </rPr>
      <t>Revenue Requirement</t>
    </r>
    <r>
      <rPr>
        <sz val="11"/>
        <color theme="1"/>
        <rFont val="Calibri"/>
        <family val="2"/>
        <scheme val="minor"/>
      </rPr>
      <t>: Adopted or proposed Revenue Requirement submitted to the Commission.</t>
    </r>
  </si>
  <si>
    <t>Conditional formatted to automatically display rates as percentages or dollars depending on surcharge/surcredit</t>
  </si>
  <si>
    <t>Updated equation to pull data from independent CAP and Non-CAP surcharges</t>
  </si>
  <si>
    <t>Changed reference to correct area in "Input" Tab</t>
  </si>
  <si>
    <t>Rows 17-48</t>
  </si>
  <si>
    <t>Rows 92, 99, 107</t>
  </si>
  <si>
    <t>Added equation for Tier 4 or Tier 5 designation if tiers change between years</t>
  </si>
  <si>
    <t>A7</t>
  </si>
  <si>
    <t>Clarification for Residential Customers</t>
  </si>
  <si>
    <t xml:space="preserve">Input </t>
  </si>
  <si>
    <t>A1</t>
  </si>
  <si>
    <t>Insert utility name. This will spread across each tab that references the utility's name</t>
  </si>
  <si>
    <t>Tiered Cells</t>
  </si>
  <si>
    <t xml:space="preserve">Corrected error when referencing incorrect cells. </t>
  </si>
  <si>
    <r>
      <rPr>
        <b/>
        <sz val="11"/>
        <color theme="1"/>
        <rFont val="Calibri"/>
        <family val="2"/>
        <scheme val="minor"/>
      </rPr>
      <t xml:space="preserve">Active: </t>
    </r>
    <r>
      <rPr>
        <sz val="11"/>
        <color theme="1"/>
        <rFont val="Calibri"/>
        <family val="2"/>
        <scheme val="minor"/>
      </rPr>
      <t xml:space="preserve">Revenue Requirement that is currently in effect. </t>
    </r>
  </si>
  <si>
    <r>
      <rPr>
        <b/>
        <sz val="11"/>
        <color theme="1"/>
        <rFont val="Calibri"/>
        <family val="2"/>
        <scheme val="minor"/>
      </rPr>
      <t>Last Adopted GRC Revenue Requirement</t>
    </r>
    <r>
      <rPr>
        <sz val="11"/>
        <color theme="1"/>
        <rFont val="Calibri"/>
        <family val="2"/>
        <scheme val="minor"/>
      </rPr>
      <t>: The Revenue Requirement filed at the beginning of the tracker from the last adopted General Rate Case proceeding</t>
    </r>
  </si>
  <si>
    <t>Updated definition of Last Adopted Revenue Requirement to Last Adopted GRC Revenue Requirement</t>
  </si>
  <si>
    <t>"Definitions" &amp; "Summary"</t>
  </si>
  <si>
    <t>Template Submission Date</t>
  </si>
  <si>
    <t>New</t>
  </si>
  <si>
    <t>Pending</t>
  </si>
  <si>
    <t>Last Adopted Revenue Requirement</t>
  </si>
  <si>
    <t>Existing</t>
  </si>
  <si>
    <t>% Increase/(Decrease) from Adopted Rev Req't</t>
  </si>
  <si>
    <t>Authorized Bill</t>
  </si>
  <si>
    <r>
      <rPr>
        <b/>
        <sz val="11"/>
        <color theme="1"/>
        <rFont val="Calibri"/>
        <family val="2"/>
        <scheme val="minor"/>
      </rPr>
      <t>Authorized Bill</t>
    </r>
    <r>
      <rPr>
        <sz val="11"/>
        <color theme="1"/>
        <rFont val="Calibri"/>
        <family val="2"/>
        <scheme val="minor"/>
      </rPr>
      <t xml:space="preserve">: A customer's bill based on rates when GRC was first adopted. </t>
    </r>
  </si>
  <si>
    <t>Included definition of "Authorized Bill"</t>
  </si>
  <si>
    <t xml:space="preserve">Created additional years if GRC is not adopted in timely manner. </t>
  </si>
  <si>
    <t>Average</t>
  </si>
  <si>
    <t>Proceeding/Decision/AL #</t>
  </si>
  <si>
    <t>Date Item Submitted</t>
  </si>
  <si>
    <t>Last Adopted GRC Revenue Requirement</t>
  </si>
  <si>
    <t>1. In cell B5 put the GRC Adoption Date</t>
  </si>
  <si>
    <t>Rows 41-46&amp;89-94</t>
  </si>
  <si>
    <t xml:space="preserve">Corrected tax calculations to calculate subtotals </t>
  </si>
  <si>
    <t xml:space="preserve">Changed date of GRC submission to GRC adoption date. Incremental Changes from there. </t>
  </si>
  <si>
    <t>Various</t>
  </si>
  <si>
    <t>Essential</t>
  </si>
  <si>
    <t>Monthly Average Bill</t>
  </si>
  <si>
    <t>Updated "Last Adopted GRC Revenue Requirement" to "Last Adopted Revenue Requirement" and definition to coincide with revenue requirement on Jan 1 prior to current year.</t>
  </si>
  <si>
    <t>Updated "Authorized Bill" definition to coincide with customer bills as of Jan 1 prior to current year</t>
  </si>
  <si>
    <t xml:space="preserve"> </t>
  </si>
  <si>
    <t>Removed "Bill_Impact" tab</t>
  </si>
  <si>
    <t>Average Usage</t>
  </si>
  <si>
    <t>Fully Loaded = Base Bill + Surcharges + CPUC Fee</t>
  </si>
  <si>
    <t>Non-CAP Essential (6 CCF) Usage</t>
  </si>
  <si>
    <t>CAP Essential (6 CCF) Usage</t>
  </si>
  <si>
    <t>Reinserted "Input" and "Residential" bill tab by average usage and 6 CCF</t>
  </si>
  <si>
    <t>Added extra year to match Energy Division's tracker.</t>
  </si>
  <si>
    <t>Total Bill Calculation</t>
  </si>
  <si>
    <t>"Taxes" Sub-total</t>
  </si>
  <si>
    <t>Created calculation for sub-total that was missing from previous versions.</t>
  </si>
  <si>
    <t>Originally didn't capture Tax Sub-total and chose "CPUC Fee" instead. Corrected issue to choose the "Taxes" subtotal</t>
  </si>
  <si>
    <t>Residential Bills_Yr 3_avg</t>
  </si>
  <si>
    <t>CAP Usage Cells (ex. C65:C69)</t>
  </si>
  <si>
    <t xml:space="preserve">Referenced cell B7 instead of B55. Corrected for all CAP "Usage" </t>
  </si>
  <si>
    <t>Row 26</t>
  </si>
  <si>
    <t>Years 2-5 referenced cell C6 instead of respective category's "Annual Authorized Bill" cell (J6, Q6, X6)</t>
  </si>
  <si>
    <t xml:space="preserve">Summary </t>
  </si>
  <si>
    <t>C40:F40</t>
  </si>
  <si>
    <t>Updated cells to reference "Authorized Adopted Revenue Requirement" cell</t>
  </si>
  <si>
    <t>Great Oaks Water Co.</t>
  </si>
  <si>
    <t>Santa Clara</t>
  </si>
  <si>
    <t>Bi-Monthly</t>
  </si>
  <si>
    <t>General BA and MA</t>
  </si>
  <si>
    <t>Groundwater Charge Rate Increase</t>
  </si>
  <si>
    <t>Company wide residental connections (Dec of 2024)</t>
  </si>
  <si>
    <t>Ratemaking area Residential connections (July 2025)</t>
  </si>
  <si>
    <t>A.24-07-001/D.26-06-011</t>
  </si>
  <si>
    <t>Escalation Year 2026-2027</t>
  </si>
  <si>
    <t>Attrition Year 2027-2028</t>
  </si>
  <si>
    <t>General Rate Case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</si>
</sst>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0"/>
    <numFmt numFmtId="165" formatCode="&quot;$&quot;#,##0.0000"/>
    <numFmt numFmtId="166" formatCode="0.000%"/>
    <numFmt numFmtId="167" formatCode="&quot;$&quot;#,##0"/>
    <numFmt numFmtId="168" formatCode="0.0%"/>
    <numFmt numFmtId="169" formatCode="0.000000"/>
  </numFmts>
  <fonts count="12" x14ac:knownFonts="1">
    <font>
      <sz val="11"/>
      <color theme="1"/>
      <name val="Calibri"/>
      <family val="2"/>
      <scheme val="minor"/>
    </font>
    <font>
      <sz val="11"/>
      <color theme="1"/>
      <name val="Calibri"/>
      <family val="2"/>
      <scheme val="minor"/>
    </font>
    <font>
      <b/>
      <sz val="11"/>
      <color theme="1"/>
      <name val="Calibri"/>
      <family val="2"/>
      <scheme val="minor"/>
    </font>
    <font>
      <sz val="11"/>
      <color rgb="FF0000FF"/>
      <name val="Calibri"/>
      <family val="2"/>
      <scheme val="minor"/>
    </font>
    <font>
      <b/>
      <sz val="11"/>
      <color rgb="FFFF0000"/>
      <name val="Calibri"/>
      <family val="2"/>
      <scheme val="minor"/>
    </font>
    <font>
      <sz val="11"/>
      <name val="Calibri"/>
      <family val="2"/>
      <scheme val="minor"/>
    </font>
    <font>
      <sz val="11"/>
      <color rgb="FFFF0000"/>
      <name val="Calibri"/>
      <family val="2"/>
      <scheme val="minor"/>
    </font>
    <font>
      <sz val="11"/>
      <color theme="0"/>
      <name val="Calibri"/>
      <family val="2"/>
      <scheme val="minor"/>
    </font>
    <font>
      <b/>
      <u/>
      <sz val="11"/>
      <color theme="1"/>
      <name val="Calibri"/>
      <family val="2"/>
      <scheme val="minor"/>
    </font>
    <font>
      <b/>
      <sz val="11"/>
      <color rgb="FF0000FF"/>
      <name val="Calibri"/>
      <family val="2"/>
      <scheme val="minor"/>
    </font>
    <font>
      <sz val="8"/>
      <name val="Calibri"/>
      <family val="2"/>
      <scheme val="minor"/>
    </font>
    <font>
      <b/>
      <sz val="12"/>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2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9" fontId="1" fillId="0" borderId="0" applyFont="0" applyFill="0" applyBorder="0" applyAlignment="0" applyProtection="0"/>
  </cellStyleXfs>
  <cellXfs count="146">
    <xf numFmtId="0" fontId="0" fillId="0" borderId="0" xfId="0"/>
    <xf numFmtId="0" fontId="2" fillId="0" borderId="0" xfId="0" applyFont="1"/>
    <xf numFmtId="0" fontId="0" fillId="0" borderId="0" xfId="0" quotePrefix="1"/>
    <xf numFmtId="0" fontId="0" fillId="0" borderId="0" xfId="0" applyAlignment="1">
      <alignment horizontal="center"/>
    </xf>
    <xf numFmtId="0" fontId="2" fillId="0" borderId="0" xfId="0" quotePrefix="1" applyFont="1" applyAlignment="1">
      <alignment horizontal="center"/>
    </xf>
    <xf numFmtId="0" fontId="2" fillId="0" borderId="0" xfId="0" applyFont="1" applyAlignment="1">
      <alignment horizontal="center"/>
    </xf>
    <xf numFmtId="0" fontId="2" fillId="0" borderId="0" xfId="0" applyFont="1" applyAlignment="1">
      <alignment horizontal="left"/>
    </xf>
    <xf numFmtId="164" fontId="0" fillId="0" borderId="0" xfId="0" applyNumberFormat="1" applyAlignment="1">
      <alignment horizontal="center"/>
    </xf>
    <xf numFmtId="165" fontId="0" fillId="0" borderId="0" xfId="0" applyNumberFormat="1" applyAlignment="1">
      <alignment horizontal="center"/>
    </xf>
    <xf numFmtId="0" fontId="2" fillId="0" borderId="1" xfId="0" applyFont="1" applyBorder="1"/>
    <xf numFmtId="0" fontId="0" fillId="0" borderId="2" xfId="0" applyBorder="1" applyAlignment="1">
      <alignment horizontal="center"/>
    </xf>
    <xf numFmtId="0" fontId="2" fillId="0" borderId="3" xfId="0" applyFont="1" applyBorder="1"/>
    <xf numFmtId="0" fontId="0" fillId="0" borderId="4" xfId="0" applyBorder="1" applyAlignment="1">
      <alignment horizontal="center"/>
    </xf>
    <xf numFmtId="0" fontId="2" fillId="0" borderId="5" xfId="0" applyFont="1" applyBorder="1"/>
    <xf numFmtId="0" fontId="0" fillId="0" borderId="3" xfId="0" applyBorder="1"/>
    <xf numFmtId="164" fontId="0" fillId="0" borderId="4" xfId="0" applyNumberFormat="1" applyBorder="1" applyAlignment="1">
      <alignment horizontal="center"/>
    </xf>
    <xf numFmtId="0" fontId="0" fillId="0" borderId="4" xfId="0" applyBorder="1"/>
    <xf numFmtId="0" fontId="2" fillId="0" borderId="3" xfId="0" applyFont="1" applyBorder="1" applyAlignment="1">
      <alignment horizontal="center"/>
    </xf>
    <xf numFmtId="0" fontId="2" fillId="0" borderId="4" xfId="0" applyFont="1" applyBorder="1" applyAlignment="1">
      <alignment horizontal="center"/>
    </xf>
    <xf numFmtId="165" fontId="0" fillId="0" borderId="3" xfId="0" applyNumberFormat="1" applyBorder="1" applyAlignment="1">
      <alignment horizontal="center"/>
    </xf>
    <xf numFmtId="164" fontId="2" fillId="0" borderId="4" xfId="0" applyNumberFormat="1" applyFont="1" applyBorder="1" applyAlignment="1">
      <alignment horizontal="center"/>
    </xf>
    <xf numFmtId="0" fontId="0" fillId="0" borderId="5" xfId="0" applyBorder="1"/>
    <xf numFmtId="0" fontId="0" fillId="0" borderId="10" xfId="0" applyBorder="1"/>
    <xf numFmtId="10" fontId="0" fillId="0" borderId="3" xfId="1" applyNumberFormat="1" applyFont="1" applyBorder="1" applyAlignment="1">
      <alignment horizontal="center"/>
    </xf>
    <xf numFmtId="2" fontId="0" fillId="0" borderId="0" xfId="0" applyNumberFormat="1" applyAlignment="1">
      <alignment horizontal="center"/>
    </xf>
    <xf numFmtId="164" fontId="2" fillId="0" borderId="6" xfId="0" applyNumberFormat="1" applyFont="1" applyBorder="1" applyAlignment="1">
      <alignment horizontal="center"/>
    </xf>
    <xf numFmtId="165" fontId="1" fillId="0" borderId="0" xfId="0" applyNumberFormat="1" applyFont="1" applyAlignment="1">
      <alignment horizontal="center"/>
    </xf>
    <xf numFmtId="0" fontId="0" fillId="0" borderId="6" xfId="0" applyBorder="1" applyAlignment="1">
      <alignment horizontal="center"/>
    </xf>
    <xf numFmtId="0" fontId="2" fillId="0" borderId="0" xfId="0" applyFont="1" applyAlignment="1">
      <alignment horizontal="center" wrapText="1"/>
    </xf>
    <xf numFmtId="165" fontId="2" fillId="0" borderId="0" xfId="0" applyNumberFormat="1" applyFont="1" applyAlignment="1">
      <alignment horizontal="center"/>
    </xf>
    <xf numFmtId="164" fontId="0" fillId="0" borderId="0" xfId="0" applyNumberFormat="1"/>
    <xf numFmtId="166" fontId="0" fillId="0" borderId="0" xfId="0" applyNumberFormat="1"/>
    <xf numFmtId="0" fontId="0" fillId="0" borderId="0" xfId="0" applyAlignment="1">
      <alignment wrapText="1"/>
    </xf>
    <xf numFmtId="0" fontId="0" fillId="3" borderId="0" xfId="0" applyFill="1"/>
    <xf numFmtId="167" fontId="0" fillId="0" borderId="0" xfId="0" applyNumberFormat="1" applyAlignment="1">
      <alignment horizontal="center"/>
    </xf>
    <xf numFmtId="167" fontId="2" fillId="0" borderId="0" xfId="0" applyNumberFormat="1" applyFont="1" applyAlignment="1">
      <alignment horizontal="center" wrapText="1"/>
    </xf>
    <xf numFmtId="167" fontId="0" fillId="3" borderId="0" xfId="0" applyNumberFormat="1" applyFill="1" applyAlignment="1">
      <alignment horizontal="center"/>
    </xf>
    <xf numFmtId="14" fontId="0" fillId="3" borderId="0" xfId="0" applyNumberFormat="1" applyFill="1" applyAlignment="1">
      <alignment horizontal="center"/>
    </xf>
    <xf numFmtId="0" fontId="0" fillId="3" borderId="0" xfId="0" applyFill="1" applyAlignment="1">
      <alignment horizontal="center"/>
    </xf>
    <xf numFmtId="0" fontId="0" fillId="2" borderId="4" xfId="0" applyFill="1" applyBorder="1" applyAlignment="1">
      <alignment horizontal="center"/>
    </xf>
    <xf numFmtId="0" fontId="2" fillId="0" borderId="12" xfId="0" applyFont="1" applyBorder="1" applyAlignment="1">
      <alignment horizontal="center" wrapText="1"/>
    </xf>
    <xf numFmtId="0" fontId="2" fillId="0" borderId="2" xfId="0" applyFont="1" applyBorder="1" applyAlignment="1">
      <alignment horizontal="center" wrapText="1"/>
    </xf>
    <xf numFmtId="0" fontId="0" fillId="0" borderId="3" xfId="0" applyBorder="1" applyAlignment="1">
      <alignment horizontal="left"/>
    </xf>
    <xf numFmtId="0" fontId="2" fillId="0" borderId="13" xfId="0" applyFont="1" applyBorder="1"/>
    <xf numFmtId="164" fontId="2" fillId="0" borderId="11" xfId="0" applyNumberFormat="1" applyFont="1" applyBorder="1" applyAlignment="1">
      <alignment horizontal="center"/>
    </xf>
    <xf numFmtId="164" fontId="2" fillId="0" borderId="14" xfId="0" applyNumberFormat="1" applyFont="1" applyBorder="1" applyAlignment="1">
      <alignment horizontal="center"/>
    </xf>
    <xf numFmtId="164" fontId="2" fillId="0" borderId="0" xfId="0" applyNumberFormat="1" applyFont="1" applyAlignment="1">
      <alignment horizontal="center"/>
    </xf>
    <xf numFmtId="0" fontId="0" fillId="4" borderId="0" xfId="0" applyFill="1"/>
    <xf numFmtId="167" fontId="0" fillId="4" borderId="0" xfId="0" applyNumberFormat="1" applyFill="1" applyAlignment="1">
      <alignment horizontal="center"/>
    </xf>
    <xf numFmtId="0" fontId="0" fillId="4" borderId="0" xfId="0" applyFill="1" applyAlignment="1">
      <alignment horizontal="center"/>
    </xf>
    <xf numFmtId="167" fontId="0" fillId="0" borderId="4" xfId="0" applyNumberFormat="1" applyBorder="1" applyAlignment="1">
      <alignment horizontal="center"/>
    </xf>
    <xf numFmtId="0" fontId="2" fillId="0" borderId="0" xfId="0" applyFont="1" applyAlignment="1">
      <alignment horizontal="centerContinuous"/>
    </xf>
    <xf numFmtId="0" fontId="2" fillId="0" borderId="3" xfId="0" applyFont="1" applyBorder="1" applyAlignment="1">
      <alignment wrapText="1"/>
    </xf>
    <xf numFmtId="0" fontId="0" fillId="0" borderId="3" xfId="0" applyBorder="1" applyAlignment="1">
      <alignment wrapText="1"/>
    </xf>
    <xf numFmtId="0" fontId="3" fillId="3" borderId="0" xfId="0" applyFont="1" applyFill="1" applyAlignment="1">
      <alignment horizontal="center"/>
    </xf>
    <xf numFmtId="165" fontId="3" fillId="3" borderId="0" xfId="0" applyNumberFormat="1" applyFont="1" applyFill="1" applyAlignment="1">
      <alignment horizontal="center"/>
    </xf>
    <xf numFmtId="165" fontId="3" fillId="3" borderId="0" xfId="0" applyNumberFormat="1" applyFont="1" applyFill="1"/>
    <xf numFmtId="164" fontId="3" fillId="3" borderId="0" xfId="0" applyNumberFormat="1" applyFont="1" applyFill="1" applyAlignment="1">
      <alignment horizontal="center"/>
    </xf>
    <xf numFmtId="164" fontId="3" fillId="3" borderId="0" xfId="0" applyNumberFormat="1" applyFont="1" applyFill="1"/>
    <xf numFmtId="0" fontId="2" fillId="0" borderId="5" xfId="0" applyFont="1" applyBorder="1" applyAlignment="1">
      <alignment wrapText="1"/>
    </xf>
    <xf numFmtId="10" fontId="3" fillId="3" borderId="0" xfId="0" applyNumberFormat="1" applyFont="1" applyFill="1" applyAlignment="1">
      <alignment horizontal="center"/>
    </xf>
    <xf numFmtId="10" fontId="5" fillId="0" borderId="0" xfId="0" applyNumberFormat="1" applyFont="1"/>
    <xf numFmtId="0" fontId="8" fillId="0" borderId="0" xfId="0" applyFont="1"/>
    <xf numFmtId="0" fontId="3" fillId="0" borderId="0" xfId="0" applyFont="1"/>
    <xf numFmtId="0" fontId="5" fillId="0" borderId="0" xfId="0" applyFont="1"/>
    <xf numFmtId="0" fontId="0" fillId="0" borderId="0" xfId="0" applyAlignment="1">
      <alignment horizontal="left" indent="2"/>
    </xf>
    <xf numFmtId="0" fontId="0" fillId="0" borderId="0" xfId="0" applyAlignment="1">
      <alignment horizontal="left" indent="7"/>
    </xf>
    <xf numFmtId="2" fontId="0" fillId="0" borderId="0" xfId="1" applyNumberFormat="1" applyFont="1"/>
    <xf numFmtId="0" fontId="7" fillId="5" borderId="0" xfId="0" applyFont="1" applyFill="1" applyAlignment="1">
      <alignment horizontal="center"/>
    </xf>
    <xf numFmtId="0" fontId="2" fillId="0" borderId="15" xfId="0" applyFont="1" applyBorder="1" applyAlignment="1">
      <alignment wrapText="1"/>
    </xf>
    <xf numFmtId="167" fontId="0" fillId="0" borderId="16" xfId="0" applyNumberFormat="1" applyBorder="1" applyAlignment="1">
      <alignment horizontal="center"/>
    </xf>
    <xf numFmtId="167" fontId="0" fillId="0" borderId="17" xfId="0" applyNumberFormat="1" applyBorder="1" applyAlignment="1">
      <alignment horizontal="center"/>
    </xf>
    <xf numFmtId="0" fontId="2" fillId="0" borderId="3" xfId="0" applyFont="1" applyBorder="1" applyAlignment="1">
      <alignment horizontal="center" wrapText="1"/>
    </xf>
    <xf numFmtId="0" fontId="2" fillId="0" borderId="12" xfId="0" applyFont="1" applyBorder="1" applyAlignment="1">
      <alignment horizontal="centerContinuous"/>
    </xf>
    <xf numFmtId="0" fontId="2" fillId="0" borderId="2" xfId="0" applyFont="1" applyBorder="1" applyAlignment="1">
      <alignment horizontal="centerContinuous"/>
    </xf>
    <xf numFmtId="9" fontId="0" fillId="0" borderId="0" xfId="1" applyFont="1" applyFill="1"/>
    <xf numFmtId="0" fontId="0" fillId="0" borderId="0" xfId="0" applyAlignment="1">
      <alignment horizontal="center" wrapText="1"/>
    </xf>
    <xf numFmtId="0" fontId="0" fillId="0" borderId="18" xfId="0" applyBorder="1" applyAlignment="1">
      <alignment horizontal="center" wrapText="1"/>
    </xf>
    <xf numFmtId="0" fontId="0" fillId="0" borderId="19" xfId="0" applyBorder="1" applyAlignment="1">
      <alignment horizontal="center" wrapText="1"/>
    </xf>
    <xf numFmtId="0" fontId="2" fillId="0" borderId="20" xfId="0" applyFont="1" applyBorder="1" applyAlignment="1">
      <alignment horizontal="center" wrapText="1"/>
    </xf>
    <xf numFmtId="164" fontId="0" fillId="0" borderId="20" xfId="0" applyNumberFormat="1" applyBorder="1" applyAlignment="1">
      <alignment horizontal="center"/>
    </xf>
    <xf numFmtId="0" fontId="0" fillId="0" borderId="21" xfId="0" applyBorder="1"/>
    <xf numFmtId="164" fontId="0" fillId="0" borderId="21" xfId="0" applyNumberFormat="1" applyBorder="1" applyAlignment="1">
      <alignment horizontal="center"/>
    </xf>
    <xf numFmtId="0" fontId="0" fillId="0" borderId="22" xfId="0" applyBorder="1"/>
    <xf numFmtId="0" fontId="2" fillId="0" borderId="23" xfId="0" applyFont="1" applyBorder="1" applyAlignment="1">
      <alignment horizontal="centerContinuous" wrapText="1"/>
    </xf>
    <xf numFmtId="0" fontId="2" fillId="0" borderId="24" xfId="0" applyFont="1" applyBorder="1"/>
    <xf numFmtId="0" fontId="0" fillId="0" borderId="24" xfId="0" applyBorder="1" applyAlignment="1">
      <alignment horizontal="left"/>
    </xf>
    <xf numFmtId="0" fontId="0" fillId="0" borderId="25" xfId="0" applyBorder="1" applyAlignment="1">
      <alignment horizontal="left"/>
    </xf>
    <xf numFmtId="0" fontId="2" fillId="6" borderId="1" xfId="0" applyFont="1" applyFill="1" applyBorder="1" applyAlignment="1">
      <alignment horizontal="centerContinuous" wrapText="1"/>
    </xf>
    <xf numFmtId="0" fontId="0" fillId="6" borderId="12" xfId="0" applyFill="1" applyBorder="1" applyAlignment="1">
      <alignment horizontal="centerContinuous"/>
    </xf>
    <xf numFmtId="0" fontId="0" fillId="6" borderId="2" xfId="0" applyFill="1" applyBorder="1" applyAlignment="1">
      <alignment horizontal="centerContinuous"/>
    </xf>
    <xf numFmtId="0" fontId="0" fillId="6" borderId="10" xfId="0" applyFill="1" applyBorder="1" applyAlignment="1">
      <alignment horizontal="centerContinuous"/>
    </xf>
    <xf numFmtId="0" fontId="0" fillId="6" borderId="6" xfId="0" applyFill="1" applyBorder="1" applyAlignment="1">
      <alignment horizontal="centerContinuous"/>
    </xf>
    <xf numFmtId="0" fontId="2" fillId="0" borderId="24" xfId="0" applyFont="1" applyBorder="1" applyAlignment="1">
      <alignment horizontal="centerContinuous" wrapText="1"/>
    </xf>
    <xf numFmtId="0" fontId="0" fillId="0" borderId="20" xfId="0" applyBorder="1" applyAlignment="1">
      <alignment horizontal="center" wrapText="1"/>
    </xf>
    <xf numFmtId="0" fontId="9" fillId="6" borderId="5" xfId="0" applyFont="1" applyFill="1" applyBorder="1" applyAlignment="1">
      <alignment horizontal="centerContinuous" wrapText="1"/>
    </xf>
    <xf numFmtId="0" fontId="6" fillId="0" borderId="0" xfId="0" applyFont="1" applyAlignment="1">
      <alignment horizontal="center"/>
    </xf>
    <xf numFmtId="0" fontId="9" fillId="0" borderId="1" xfId="0" applyFont="1" applyBorder="1" applyAlignment="1">
      <alignment horizontal="center" wrapText="1"/>
    </xf>
    <xf numFmtId="167" fontId="9" fillId="0" borderId="12" xfId="0" applyNumberFormat="1" applyFont="1" applyBorder="1" applyAlignment="1">
      <alignment horizontal="center"/>
    </xf>
    <xf numFmtId="14" fontId="0" fillId="0" borderId="0" xfId="0" applyNumberFormat="1"/>
    <xf numFmtId="0" fontId="0" fillId="0" borderId="0" xfId="0" applyAlignment="1">
      <alignment horizontal="left" vertical="center"/>
    </xf>
    <xf numFmtId="0" fontId="0" fillId="0" borderId="0" xfId="0" applyAlignment="1">
      <alignment vertical="center"/>
    </xf>
    <xf numFmtId="0" fontId="2" fillId="0" borderId="8" xfId="0" applyFont="1" applyBorder="1" applyAlignment="1">
      <alignment horizontal="center"/>
    </xf>
    <xf numFmtId="0" fontId="3" fillId="3" borderId="0" xfId="1" applyNumberFormat="1" applyFont="1" applyFill="1" applyAlignment="1">
      <alignment horizontal="center"/>
    </xf>
    <xf numFmtId="0" fontId="0" fillId="0" borderId="3" xfId="1" applyNumberFormat="1" applyFont="1" applyBorder="1" applyAlignment="1">
      <alignment horizontal="center"/>
    </xf>
    <xf numFmtId="0" fontId="5" fillId="0" borderId="0" xfId="1" applyNumberFormat="1" applyFont="1" applyFill="1" applyAlignment="1">
      <alignment horizontal="center"/>
    </xf>
    <xf numFmtId="164" fontId="2" fillId="0" borderId="10" xfId="0" applyNumberFormat="1" applyFont="1" applyBorder="1" applyAlignment="1">
      <alignment horizontal="center"/>
    </xf>
    <xf numFmtId="0" fontId="2" fillId="3" borderId="0" xfId="0" applyFont="1" applyFill="1"/>
    <xf numFmtId="0" fontId="0" fillId="3" borderId="0" xfId="0" applyFill="1" applyAlignment="1">
      <alignment horizontal="left"/>
    </xf>
    <xf numFmtId="14" fontId="0" fillId="4" borderId="0" xfId="0" applyNumberFormat="1" applyFill="1" applyAlignment="1">
      <alignment horizontal="center"/>
    </xf>
    <xf numFmtId="0" fontId="4" fillId="0" borderId="0" xfId="0" applyFont="1" applyAlignment="1">
      <alignment horizontal="center"/>
    </xf>
    <xf numFmtId="10" fontId="0" fillId="0" borderId="0" xfId="1" applyNumberFormat="1" applyFont="1" applyBorder="1" applyAlignment="1">
      <alignment horizontal="center" wrapText="1"/>
    </xf>
    <xf numFmtId="10" fontId="0" fillId="0" borderId="0" xfId="1" applyNumberFormat="1" applyFont="1" applyAlignment="1">
      <alignment horizontal="center"/>
    </xf>
    <xf numFmtId="10" fontId="0" fillId="0" borderId="4" xfId="1" applyNumberFormat="1" applyFont="1" applyBorder="1" applyAlignment="1">
      <alignment horizontal="center"/>
    </xf>
    <xf numFmtId="10" fontId="0" fillId="0" borderId="10" xfId="1" applyNumberFormat="1" applyFont="1" applyBorder="1" applyAlignment="1">
      <alignment horizontal="center"/>
    </xf>
    <xf numFmtId="10" fontId="0" fillId="0" borderId="6" xfId="1" applyNumberFormat="1" applyFont="1" applyBorder="1" applyAlignment="1">
      <alignment horizontal="center"/>
    </xf>
    <xf numFmtId="0" fontId="2" fillId="0" borderId="4" xfId="0" applyFont="1" applyBorder="1" applyAlignment="1">
      <alignment horizontal="center" wrapText="1"/>
    </xf>
    <xf numFmtId="0" fontId="2" fillId="0" borderId="26" xfId="0" applyFont="1" applyBorder="1" applyAlignment="1">
      <alignment wrapText="1"/>
    </xf>
    <xf numFmtId="168" fontId="2" fillId="0" borderId="27" xfId="1" applyNumberFormat="1" applyFont="1" applyBorder="1" applyAlignment="1">
      <alignment horizontal="center"/>
    </xf>
    <xf numFmtId="168" fontId="2" fillId="0" borderId="28" xfId="1" applyNumberFormat="1" applyFont="1" applyBorder="1" applyAlignment="1">
      <alignment horizontal="center"/>
    </xf>
    <xf numFmtId="168" fontId="2" fillId="0" borderId="11" xfId="1" applyNumberFormat="1" applyFont="1" applyBorder="1" applyAlignment="1">
      <alignment horizontal="center"/>
    </xf>
    <xf numFmtId="168" fontId="2" fillId="0" borderId="14" xfId="1" applyNumberFormat="1" applyFont="1" applyBorder="1" applyAlignment="1">
      <alignment horizontal="center"/>
    </xf>
    <xf numFmtId="0" fontId="0" fillId="0" borderId="0" xfId="0" applyAlignment="1">
      <alignment horizontal="left"/>
    </xf>
    <xf numFmtId="167" fontId="0" fillId="5" borderId="0" xfId="0" applyNumberFormat="1" applyFill="1" applyAlignment="1">
      <alignment horizontal="center"/>
    </xf>
    <xf numFmtId="0" fontId="0" fillId="0" borderId="20" xfId="0" applyBorder="1" applyAlignment="1">
      <alignment horizontal="center"/>
    </xf>
    <xf numFmtId="0" fontId="0" fillId="0" borderId="10" xfId="0" applyBorder="1" applyAlignment="1">
      <alignment horizontal="center"/>
    </xf>
    <xf numFmtId="0" fontId="4" fillId="0" borderId="3" xfId="0" applyFont="1" applyBorder="1"/>
    <xf numFmtId="0" fontId="9" fillId="0" borderId="3" xfId="0" applyFont="1" applyBorder="1"/>
    <xf numFmtId="0" fontId="0" fillId="2" borderId="0" xfId="0" applyFill="1"/>
    <xf numFmtId="0" fontId="0" fillId="2" borderId="5" xfId="0" applyFill="1" applyBorder="1"/>
    <xf numFmtId="0" fontId="0" fillId="2" borderId="10" xfId="0" applyFill="1" applyBorder="1"/>
    <xf numFmtId="164" fontId="2" fillId="2" borderId="6" xfId="0" applyNumberFormat="1" applyFont="1" applyFill="1" applyBorder="1" applyAlignment="1">
      <alignment horizontal="center"/>
    </xf>
    <xf numFmtId="164" fontId="2" fillId="2" borderId="10" xfId="0" applyNumberFormat="1" applyFont="1" applyFill="1" applyBorder="1" applyAlignment="1">
      <alignment horizontal="center"/>
    </xf>
    <xf numFmtId="0" fontId="0" fillId="2" borderId="0" xfId="0" applyFill="1" applyAlignment="1">
      <alignment horizontal="center"/>
    </xf>
    <xf numFmtId="169" fontId="3" fillId="3" borderId="0" xfId="1" applyNumberFormat="1" applyFont="1" applyFill="1" applyAlignment="1">
      <alignment horizontal="center"/>
    </xf>
    <xf numFmtId="10" fontId="5" fillId="3" borderId="0" xfId="0" applyNumberFormat="1" applyFont="1" applyFill="1"/>
    <xf numFmtId="0" fontId="2" fillId="0" borderId="0" xfId="0" applyFont="1" applyAlignment="1">
      <alignment horizontal="center"/>
    </xf>
    <xf numFmtId="0" fontId="2" fillId="0" borderId="4" xfId="0" applyFont="1" applyBorder="1" applyAlignment="1">
      <alignment horizontal="center"/>
    </xf>
    <xf numFmtId="0" fontId="11" fillId="4" borderId="1" xfId="0" applyFont="1" applyFill="1" applyBorder="1" applyAlignment="1">
      <alignment horizontal="center"/>
    </xf>
    <xf numFmtId="0" fontId="11" fillId="4" borderId="12" xfId="0" applyFont="1" applyFill="1" applyBorder="1" applyAlignment="1">
      <alignment horizontal="center"/>
    </xf>
    <xf numFmtId="0" fontId="11" fillId="4" borderId="2" xfId="0" applyFont="1" applyFill="1" applyBorder="1" applyAlignment="1">
      <alignment horizontal="center"/>
    </xf>
    <xf numFmtId="0" fontId="4" fillId="0" borderId="0" xfId="0" applyFont="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xf numFmtId="10" fontId="3" fillId="3" borderId="0" xfId="1" applyNumberFormat="1" applyFont="1" applyFill="1" applyAlignment="1">
      <alignment horizontal="right"/>
    </xf>
  </cellXfs>
  <cellStyles count="2">
    <cellStyle name="Normal" xfId="0" builtinId="0"/>
    <cellStyle name="Percent" xfId="1" builtinId="5"/>
  </cellStyles>
  <dxfs count="59">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66" formatCode="0.000%"/>
    </dxf>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Ho, Jeremy" id="{EAB395D8-8C6E-4C24-A070-C044DF280BC8}" userId="S::Jeremy.Ho@cpuc.ca.gov::b3352b81-0f0c-4bb5-9f7f-33a168ccf98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3-09-18T16:50:24.48" personId="{EAB395D8-8C6E-4C24-A070-C044DF280BC8}" id="{5F9368DE-A5B7-4AAD-8EFA-66272AD45A55}">
    <text>Updated Definition</text>
  </threadedComment>
  <threadedComment ref="A8" dT="2023-09-19T16:00:01.24" personId="{EAB395D8-8C6E-4C24-A070-C044DF280BC8}" id="{1CC183A7-ED7D-4230-8E7D-297C425FDCE5}">
    <text>Added definition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E3" dT="2023-02-08T21:58:13.76" personId="{EAB395D8-8C6E-4C24-A070-C044DF280BC8}" id="{556673A4-B38F-4F9B-A975-46269E5604D4}">
    <text>12 months prior column</text>
  </threadedComment>
  <threadedComment ref="F3" dT="2024-07-01T16:06:10.54" personId="{EAB395D8-8C6E-4C24-A070-C044DF280BC8}" id="{3D0A98C3-454E-42FB-A7B4-3A67547B0590}">
    <text>Current Year</text>
  </threadedComment>
  <threadedComment ref="A4" dT="2023-02-02T23:36:56.28" personId="{EAB395D8-8C6E-4C24-A070-C044DF280BC8}" id="{F06C52C6-AB87-4604-A464-EDE3003437D4}">
    <text>Do not change</text>
  </threadedComment>
  <threadedComment ref="B4" dT="2023-03-03T23:48:03.84" personId="{EAB395D8-8C6E-4C24-A070-C044DF280BC8}" id="{9E817F0F-2E82-4903-A55C-9EF4A48575E7}">
    <text xml:space="preserve">Revenue Requirement as of January 1 for prior year. Can be an advice letter or proceeding/decision number. </text>
  </threadedComment>
  <threadedComment ref="E4" dT="2023-02-02T23:36:31.18" personId="{EAB395D8-8C6E-4C24-A070-C044DF280BC8}" id="{0B0513ED-B126-4695-AA88-ADFD2FD90937}">
    <text>Input total authorized revenue at beginning of the year</text>
  </threadedComment>
  <threadedComment ref="E5" dT="2023-02-08T21:57:22.34" personId="{EAB395D8-8C6E-4C24-A070-C044DF280BC8}" id="{9CFB495B-D966-41B0-9C93-B531A640468F}">
    <text>Incremental Revenue Requirements starting this row.</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46"/>
  <sheetViews>
    <sheetView tabSelected="1" workbookViewId="0"/>
    <sheetView tabSelected="1" topLeftCell="A25" workbookViewId="1"/>
  </sheetViews>
  <sheetFormatPr defaultRowHeight="14.4" x14ac:dyDescent="0.3"/>
  <cols>
    <col min="1" max="1" width="15" customWidth="1"/>
    <col min="9" max="9" width="9.109375" customWidth="1"/>
  </cols>
  <sheetData>
    <row r="1" spans="1:1" x14ac:dyDescent="0.3">
      <c r="A1" s="62" t="s">
        <v>76</v>
      </c>
    </row>
    <row r="3" spans="1:1" x14ac:dyDescent="0.3">
      <c r="A3" s="62" t="s">
        <v>77</v>
      </c>
    </row>
    <row r="4" spans="1:1" x14ac:dyDescent="0.3">
      <c r="A4" s="33" t="s">
        <v>75</v>
      </c>
    </row>
    <row r="5" spans="1:1" x14ac:dyDescent="0.3">
      <c r="A5" s="63" t="s">
        <v>78</v>
      </c>
    </row>
    <row r="6" spans="1:1" x14ac:dyDescent="0.3">
      <c r="A6" s="64" t="s">
        <v>82</v>
      </c>
    </row>
    <row r="8" spans="1:1" x14ac:dyDescent="0.3">
      <c r="A8" s="62" t="s">
        <v>79</v>
      </c>
    </row>
    <row r="9" spans="1:1" x14ac:dyDescent="0.3">
      <c r="A9" s="1" t="s">
        <v>80</v>
      </c>
    </row>
    <row r="10" spans="1:1" x14ac:dyDescent="0.3">
      <c r="A10" s="65" t="s">
        <v>184</v>
      </c>
    </row>
    <row r="11" spans="1:1" x14ac:dyDescent="0.3">
      <c r="A11" s="65" t="s">
        <v>90</v>
      </c>
    </row>
    <row r="12" spans="1:1" x14ac:dyDescent="0.3">
      <c r="A12" s="65" t="s">
        <v>91</v>
      </c>
    </row>
    <row r="13" spans="1:1" x14ac:dyDescent="0.3">
      <c r="A13" s="65" t="s">
        <v>92</v>
      </c>
    </row>
    <row r="14" spans="1:1" x14ac:dyDescent="0.3">
      <c r="A14" s="65" t="s">
        <v>91</v>
      </c>
    </row>
    <row r="15" spans="1:1" x14ac:dyDescent="0.3">
      <c r="A15" s="65" t="s">
        <v>93</v>
      </c>
    </row>
    <row r="16" spans="1:1" x14ac:dyDescent="0.3">
      <c r="A16" s="65" t="s">
        <v>94</v>
      </c>
    </row>
    <row r="17" spans="1:1" x14ac:dyDescent="0.3">
      <c r="A17" s="65" t="s">
        <v>95</v>
      </c>
    </row>
    <row r="18" spans="1:1" x14ac:dyDescent="0.3">
      <c r="A18" s="65" t="s">
        <v>96</v>
      </c>
    </row>
    <row r="19" spans="1:1" x14ac:dyDescent="0.3">
      <c r="A19" s="65" t="s">
        <v>97</v>
      </c>
    </row>
    <row r="20" spans="1:1" x14ac:dyDescent="0.3">
      <c r="A20" s="65" t="s">
        <v>98</v>
      </c>
    </row>
    <row r="21" spans="1:1" x14ac:dyDescent="0.3">
      <c r="A21" s="65" t="s">
        <v>99</v>
      </c>
    </row>
    <row r="22" spans="1:1" x14ac:dyDescent="0.3">
      <c r="A22" s="65" t="s">
        <v>100</v>
      </c>
    </row>
    <row r="23" spans="1:1" x14ac:dyDescent="0.3">
      <c r="A23" s="65" t="s">
        <v>124</v>
      </c>
    </row>
    <row r="24" spans="1:1" x14ac:dyDescent="0.3">
      <c r="A24" s="65" t="s">
        <v>125</v>
      </c>
    </row>
    <row r="26" spans="1:1" x14ac:dyDescent="0.3">
      <c r="A26" s="6" t="s">
        <v>87</v>
      </c>
    </row>
    <row r="27" spans="1:1" x14ac:dyDescent="0.3">
      <c r="A27" s="65" t="s">
        <v>122</v>
      </c>
    </row>
    <row r="28" spans="1:1" x14ac:dyDescent="0.3">
      <c r="A28" s="65" t="s">
        <v>123</v>
      </c>
    </row>
    <row r="29" spans="1:1" x14ac:dyDescent="0.3">
      <c r="A29" s="66" t="s">
        <v>101</v>
      </c>
    </row>
    <row r="30" spans="1:1" x14ac:dyDescent="0.3">
      <c r="A30" s="66" t="s">
        <v>102</v>
      </c>
    </row>
    <row r="31" spans="1:1" x14ac:dyDescent="0.3">
      <c r="A31" s="66" t="s">
        <v>103</v>
      </c>
    </row>
    <row r="32" spans="1:1" x14ac:dyDescent="0.3">
      <c r="A32" s="66" t="s">
        <v>81</v>
      </c>
    </row>
    <row r="33" spans="1:1" x14ac:dyDescent="0.3">
      <c r="A33" s="65" t="s">
        <v>83</v>
      </c>
    </row>
    <row r="34" spans="1:1" x14ac:dyDescent="0.3">
      <c r="A34" s="66" t="s">
        <v>104</v>
      </c>
    </row>
    <row r="35" spans="1:1" x14ac:dyDescent="0.3">
      <c r="A35" s="66" t="s">
        <v>105</v>
      </c>
    </row>
    <row r="36" spans="1:1" x14ac:dyDescent="0.3">
      <c r="A36" s="66" t="s">
        <v>106</v>
      </c>
    </row>
    <row r="37" spans="1:1" x14ac:dyDescent="0.3">
      <c r="A37" s="66" t="s">
        <v>107</v>
      </c>
    </row>
    <row r="38" spans="1:1" x14ac:dyDescent="0.3">
      <c r="A38" s="66" t="s">
        <v>108</v>
      </c>
    </row>
    <row r="39" spans="1:1" x14ac:dyDescent="0.3">
      <c r="A39" s="65" t="s">
        <v>121</v>
      </c>
    </row>
    <row r="40" spans="1:1" x14ac:dyDescent="0.3">
      <c r="A40" s="65"/>
    </row>
    <row r="41" spans="1:1" x14ac:dyDescent="0.3">
      <c r="A41" s="1" t="s">
        <v>84</v>
      </c>
    </row>
    <row r="42" spans="1:1" x14ac:dyDescent="0.3">
      <c r="A42" s="66" t="s">
        <v>111</v>
      </c>
    </row>
    <row r="43" spans="1:1" x14ac:dyDescent="0.3">
      <c r="A43" s="66" t="s">
        <v>112</v>
      </c>
    </row>
    <row r="44" spans="1:1" x14ac:dyDescent="0.3">
      <c r="A44" s="66" t="s">
        <v>113</v>
      </c>
    </row>
    <row r="45" spans="1:1" x14ac:dyDescent="0.3">
      <c r="A45" s="66" t="s">
        <v>114</v>
      </c>
    </row>
    <row r="46" spans="1:1" x14ac:dyDescent="0.3">
      <c r="A46" s="66" t="s">
        <v>115</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AV99"/>
  <sheetViews>
    <sheetView zoomScale="85" zoomScaleNormal="85"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Input!$B$9</f>
        <v>2026</v>
      </c>
    </row>
    <row r="6" spans="1:48" x14ac:dyDescent="0.3">
      <c r="A6" s="11" t="s">
        <v>5</v>
      </c>
      <c r="B6" s="12" t="s">
        <v>11</v>
      </c>
    </row>
    <row r="7" spans="1:48" x14ac:dyDescent="0.3">
      <c r="A7" s="11" t="s">
        <v>29</v>
      </c>
      <c r="B7" s="12">
        <f>Input!C9</f>
        <v>10</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2026</v>
      </c>
      <c r="C13" s="143"/>
      <c r="D13" s="144"/>
      <c r="F13" s="142" t="str">
        <f>CONCATENATE("February"," ",$B$5)</f>
        <v>February 2026</v>
      </c>
      <c r="G13" s="143"/>
      <c r="H13" s="144"/>
      <c r="J13" s="142" t="str">
        <f>CONCATENATE("March"," ",$B$5)</f>
        <v>March 2026</v>
      </c>
      <c r="K13" s="143"/>
      <c r="L13" s="144"/>
      <c r="N13" s="142" t="str">
        <f>CONCATENATE("April"," ",$B$5)</f>
        <v>April 2026</v>
      </c>
      <c r="O13" s="143"/>
      <c r="P13" s="144"/>
      <c r="R13" s="142" t="str">
        <f>CONCATENATE("May"," ",$B$5)</f>
        <v>May 2026</v>
      </c>
      <c r="S13" s="143"/>
      <c r="T13" s="144"/>
      <c r="V13" s="142" t="str">
        <f>CONCATENATE("June"," ",$B$5)</f>
        <v>June 2026</v>
      </c>
      <c r="W13" s="143"/>
      <c r="X13" s="144"/>
      <c r="Z13" s="142" t="str">
        <f>CONCATENATE("July"," ",$B$5)</f>
        <v>July 2026</v>
      </c>
      <c r="AA13" s="143"/>
      <c r="AB13" s="144"/>
      <c r="AD13" s="142" t="str">
        <f>CONCATENATE("August"," ",$B$5)</f>
        <v>August 2026</v>
      </c>
      <c r="AE13" s="143"/>
      <c r="AF13" s="144"/>
      <c r="AH13" s="142" t="str">
        <f>CONCATENATE("September"," ",$B$5)</f>
        <v>September 2026</v>
      </c>
      <c r="AI13" s="143"/>
      <c r="AJ13" s="144"/>
      <c r="AL13" s="142" t="str">
        <f>CONCATENATE("October"," ",$B$5)</f>
        <v>October 2026</v>
      </c>
      <c r="AM13" s="143"/>
      <c r="AN13" s="144"/>
      <c r="AP13" s="142" t="str">
        <f>CONCATENATE("November"," ",$B$5)</f>
        <v>November 2026</v>
      </c>
      <c r="AQ13" s="143"/>
      <c r="AR13" s="144"/>
      <c r="AS13" s="102"/>
      <c r="AT13" s="142" t="str">
        <f>CONCATENATE("December"," ",$B$5)</f>
        <v>December 2026</v>
      </c>
      <c r="AU13" s="143"/>
      <c r="AV13" s="144"/>
    </row>
    <row r="14" spans="1:48" x14ac:dyDescent="0.3">
      <c r="A14" s="1" t="s">
        <v>4</v>
      </c>
      <c r="B14" s="14"/>
      <c r="D14" s="15">
        <f>INDEX(Input!$B$29:$AK$29,MATCH('Residential Bills_Yr 2_avg'!$B$6,Input!$A$29:$A$29,0),MATCH('Residential Bills_Yr 2_avg'!B$13,Input!$B$28:$AK$28,0))</f>
        <v>20.68</v>
      </c>
      <c r="F14" s="14"/>
      <c r="H14" s="15">
        <f>INDEX(Input!$B$29:$AK$29,MATCH('Residential Bills_Yr 2_avg'!$B$6,Input!$A$29:$A$29,0),MATCH('Residential Bills_Yr 2_avg'!F$13,Input!$B$28:$AK$28,0))</f>
        <v>20.68</v>
      </c>
      <c r="J14" s="14"/>
      <c r="L14" s="15">
        <f>INDEX(Input!$B$29:$AK$29,MATCH('Residential Bills_Yr 2_avg'!$B$6,Input!$A$29:$A$29,0),MATCH('Residential Bills_Yr 2_avg'!J$13,Input!$B$28:$AK$28,0))</f>
        <v>20.68</v>
      </c>
      <c r="N14" s="14"/>
      <c r="P14" s="15">
        <f>INDEX(Input!$B$29:$AK$29,MATCH('Residential Bills_Yr 2_avg'!$B$6,Input!$A$29:$A$29,0),MATCH('Residential Bills_Yr 2_avg'!N$13,Input!$B$28:$AK$28,0))</f>
        <v>20.68</v>
      </c>
      <c r="R14" s="14"/>
      <c r="T14" s="15">
        <f>INDEX(Input!$B$29:$AK$29,MATCH('Residential Bills_Yr 2_avg'!$B$6,Input!$A$29:$A$29,0),MATCH('Residential Bills_Yr 2_avg'!R$13,Input!$B$28:$AK$28,0))</f>
        <v>20.68</v>
      </c>
      <c r="V14" s="14"/>
      <c r="X14" s="15">
        <f>INDEX(Input!$B$29:$AK$29,MATCH('Residential Bills_Yr 2_avg'!$B$6,Input!$A$29:$A$29,0),MATCH('Residential Bills_Yr 2_avg'!V$13,Input!$B$28:$AK$28,0))</f>
        <v>20.68</v>
      </c>
      <c r="Z14" s="14"/>
      <c r="AB14" s="15">
        <f>INDEX(Input!$B$29:$AK$29,MATCH('Residential Bills_Yr 2_avg'!$B$6,Input!$A$29:$A$29,0),MATCH('Residential Bills_Yr 2_avg'!Z$13,Input!$B$28:$AK$28,0))</f>
        <v>21.21</v>
      </c>
      <c r="AD14" s="14"/>
      <c r="AF14" s="15">
        <f>INDEX(Input!$B$29:$AK$29,MATCH('Residential Bills_Yr 2_avg'!$B$6,Input!$A$29:$A$29,0),MATCH('Residential Bills_Yr 2_avg'!AD$13,Input!$B$28:$AK$28,0))</f>
        <v>21.21</v>
      </c>
      <c r="AH14" s="14"/>
      <c r="AJ14" s="15">
        <f>INDEX(Input!$B$29:$AK$29,MATCH('Residential Bills_Yr 2_avg'!$B$6,Input!$A$29:$A$29,0),MATCH('Residential Bills_Yr 2_avg'!AH$13,Input!$B$28:$AK$28,0))</f>
        <v>21.21</v>
      </c>
      <c r="AL14" s="14"/>
      <c r="AN14" s="15">
        <f>INDEX(Input!$B$29:$AK$29,MATCH('Residential Bills_Yr 2_avg'!$B$6,Input!$A$29:$A$29,0),MATCH('Residential Bills_Yr 2_avg'!AL$13,Input!$B$28:$AK$28,0))</f>
        <v>21.21</v>
      </c>
      <c r="AP14" s="14"/>
      <c r="AR14" s="15">
        <f>INDEX(Input!$B$29:$AK$29,MATCH('Residential Bills_Yr 2_avg'!$B$6,Input!$A$29:$A$29,0),MATCH('Residential Bills_Yr 2_avg'!AP$13,Input!$B$28:$AK$28,0))</f>
        <v>21.21</v>
      </c>
      <c r="AS14" s="7"/>
      <c r="AT14" s="14"/>
      <c r="AV14" s="15">
        <f>INDEX(Input!$B$29:$AK$29,MATCH('Residential Bills_Yr 2_avg'!$B$6,Input!$A$29:$A$29,0),MATCH('Residential Bills_Yr 2_avg'!AT$13,Input!$B$28:$AK$28,0))</f>
        <v>21.21</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2_avg'!$A17,Input!$A$22:$A$26,0),MATCH('Residential Bills_Yr 2_avg'!B$13,Input!$B$21:$AK$21,0))</f>
        <v>2.7187000000000001</v>
      </c>
      <c r="C17" s="3">
        <f>IF($B$7&gt;Input!F88,Input!F88,'Residential Bills_Yr 2_avg'!$B$7)</f>
        <v>6</v>
      </c>
      <c r="D17" s="15">
        <f>ROUND(IFERROR(B17*C17," "),2)</f>
        <v>16.309999999999999</v>
      </c>
      <c r="F17" s="19">
        <f>INDEX(Input!$B$22:$AK$26,MATCH('Residential Bills_Yr 2_avg'!$A17,Input!$A$22:$A$26,0),MATCH('Residential Bills_Yr 2_avg'!F$13,Input!$B$21:$AK$21,0))</f>
        <v>2.7187000000000001</v>
      </c>
      <c r="G17" s="3">
        <f>IF($B$7&gt;Input!G88,Input!G88,'Residential Bills_Yr 2_avg'!$B$7)</f>
        <v>6</v>
      </c>
      <c r="H17" s="15">
        <f>IFERROR(F17*G17," ")</f>
        <v>16.312200000000001</v>
      </c>
      <c r="J17" s="19">
        <f>INDEX(Input!$B$22:$AK$26,MATCH('Residential Bills_Yr 2_avg'!$A17,Input!$A$22:$A$26,0),MATCH('Residential Bills_Yr 2_avg'!J$13,Input!$B$21:$AK$21,0))</f>
        <v>2.7187000000000001</v>
      </c>
      <c r="K17" s="3">
        <f>IF($B$7&gt;Input!H88,Input!H88,'Residential Bills_Yr 2_avg'!$B$7)</f>
        <v>6</v>
      </c>
      <c r="L17" s="15">
        <f>IFERROR(J17*K17," ")</f>
        <v>16.312200000000001</v>
      </c>
      <c r="N17" s="19">
        <f>INDEX(Input!$B$22:$AK$26,MATCH('Residential Bills_Yr 2_avg'!$A17,Input!$A$22:$A$26,0),MATCH('Residential Bills_Yr 2_avg'!N$13,Input!$B$21:$AK$21,0))</f>
        <v>2.7187000000000001</v>
      </c>
      <c r="O17" s="3">
        <f>IF($B$7&gt;Input!I88,Input!I88,'Residential Bills_Yr 2_avg'!$B$7)</f>
        <v>6</v>
      </c>
      <c r="P17" s="15">
        <f>IFERROR(N17*O17," ")</f>
        <v>16.312200000000001</v>
      </c>
      <c r="R17" s="19">
        <f>INDEX(Input!$B$22:$AK$26,MATCH('Residential Bills_Yr 2_avg'!$A17,Input!$A$22:$A$26,0),MATCH('Residential Bills_Yr 2_avg'!R$13,Input!$B$21:$AK$21,0))</f>
        <v>2.7187000000000001</v>
      </c>
      <c r="S17" s="3">
        <f>IF($B$7&gt;Input!J88,Input!J88,'Residential Bills_Yr 2_avg'!$B$7)</f>
        <v>6</v>
      </c>
      <c r="T17" s="15">
        <f>IFERROR(R17*S17," ")</f>
        <v>16.312200000000001</v>
      </c>
      <c r="V17" s="19">
        <f>INDEX(Input!$B$22:$AK$26,MATCH('Residential Bills_Yr 2_avg'!$A17,Input!$A$22:$A$26,0),MATCH('Residential Bills_Yr 2_avg'!V$13,Input!$B$21:$AK$21,0))</f>
        <v>2.7187000000000001</v>
      </c>
      <c r="W17" s="3">
        <f>IF($B$7&gt;Input!K88,Input!K88,'Residential Bills_Yr 2_avg'!$B$7)</f>
        <v>6</v>
      </c>
      <c r="X17" s="15">
        <f>IFERROR(V17*W17," ")</f>
        <v>16.312200000000001</v>
      </c>
      <c r="Z17" s="19">
        <f>INDEX(Input!$B$22:$AK$26,MATCH('Residential Bills_Yr 2_avg'!$A17,Input!$A$22:$A$26,0),MATCH('Residential Bills_Yr 2_avg'!Z$13,Input!$B$21:$AK$21,0))</f>
        <v>3.0306999999999999</v>
      </c>
      <c r="AA17" s="3">
        <f>IF($B$7&gt;Input!L88,Input!L88,'Residential Bills_Yr 2_avg'!$B$7)</f>
        <v>6</v>
      </c>
      <c r="AB17" s="15">
        <f>IFERROR(Z17*AA17," ")</f>
        <v>18.184200000000001</v>
      </c>
      <c r="AD17" s="19">
        <f>INDEX(Input!$B$22:$AK$26,MATCH('Residential Bills_Yr 2_avg'!$A17,Input!$A$22:$A$26,0),MATCH('Residential Bills_Yr 2_avg'!AD$13,Input!$B$21:$AK$21,0))</f>
        <v>3.0306999999999999</v>
      </c>
      <c r="AE17" s="3">
        <f>IF($B$7&gt;Input!M88,Input!M88,'Residential Bills_Yr 2_avg'!$B$7)</f>
        <v>6</v>
      </c>
      <c r="AF17" s="15">
        <f>IFERROR(AD17*AE17," ")</f>
        <v>18.184200000000001</v>
      </c>
      <c r="AH17" s="19">
        <f>INDEX(Input!$B$22:$AK$26,MATCH('Residential Bills_Yr 2_avg'!$A17,Input!$A$22:$A$26,0),MATCH('Residential Bills_Yr 2_avg'!AH$13,Input!$B$21:$AK$21,0))</f>
        <v>3.0306999999999999</v>
      </c>
      <c r="AI17" s="3">
        <f>IF($B$7&gt;Input!N88,Input!N88,'Residential Bills_Yr 2_avg'!$B$7)</f>
        <v>6</v>
      </c>
      <c r="AJ17" s="15">
        <f>IFERROR(AH17*AI17," ")</f>
        <v>18.184200000000001</v>
      </c>
      <c r="AL17" s="19">
        <f>INDEX(Input!$B$22:$AK$26,MATCH('Residential Bills_Yr 2_avg'!$A17,Input!$A$22:$A$26,0),MATCH('Residential Bills_Yr 2_avg'!AL$13,Input!$B$21:$AK$21,0))</f>
        <v>3.0306999999999999</v>
      </c>
      <c r="AM17" s="3">
        <f>IF($B$7&gt;Input!O88,Input!O88,'Residential Bills_Yr 2_avg'!$B$7)</f>
        <v>6</v>
      </c>
      <c r="AN17" s="15">
        <f>IFERROR(AL17*AM17," ")</f>
        <v>18.184200000000001</v>
      </c>
      <c r="AP17" s="19">
        <f>INDEX(Input!$B$22:$AK$26,MATCH('Residential Bills_Yr 2_avg'!$A17,Input!$A$22:$A$26,0),MATCH('Residential Bills_Yr 2_avg'!AP$13,Input!$B$21:$AK$21,0))</f>
        <v>3.0306999999999999</v>
      </c>
      <c r="AQ17" s="3">
        <f>IF($B$7&gt;Input!P88,Input!P88,'Residential Bills_Yr 2_avg'!$B$7)</f>
        <v>6</v>
      </c>
      <c r="AR17" s="15">
        <f>IFERROR(AP17*AQ17," ")</f>
        <v>18.184200000000001</v>
      </c>
      <c r="AS17" s="7"/>
      <c r="AT17" s="19">
        <f>INDEX(Input!$B$22:$AK$26,MATCH('Residential Bills_Yr 2_avg'!$A17,Input!$A$22:$A$26,0),MATCH('Residential Bills_Yr 2_avg'!AT$13,Input!$B$21:$AK$21,0))</f>
        <v>3.0306999999999999</v>
      </c>
      <c r="AU17" s="3">
        <f>IF($B$7&gt;Input!Q88,Input!Q88,'Residential Bills_Yr 2_avg'!$B$7)</f>
        <v>6</v>
      </c>
      <c r="AV17" s="15">
        <f>IFERROR(AT17*AU17," ")</f>
        <v>18.184200000000001</v>
      </c>
    </row>
    <row r="18" spans="1:48" x14ac:dyDescent="0.3">
      <c r="A18" t="str">
        <f>Input!A23</f>
        <v>Tier 2</v>
      </c>
      <c r="B18" s="19">
        <f>INDEX(Input!$B$22:$AK$26,MATCH('Residential Bills_Yr 2_avg'!$A18,Input!$A$22:$A$26,0),MATCH('Residential Bills_Yr 2_avg'!B$13,Input!$B$21:$AK$21,0))</f>
        <v>4.6917999999999997</v>
      </c>
      <c r="C18" s="3">
        <f>IF(($B$7-C17)&gt;Input!F89,Input!F89,($B$7-C17))</f>
        <v>4</v>
      </c>
      <c r="D18" s="15">
        <f>ROUND(IFERROR(B18*C18," "),2)</f>
        <v>18.77</v>
      </c>
      <c r="F18" s="19">
        <f>INDEX(Input!$B$22:$AK$26,MATCH('Residential Bills_Yr 2_avg'!$A18,Input!$A$22:$A$26,0),MATCH('Residential Bills_Yr 2_avg'!F$13,Input!$B$21:$AK$21,0))</f>
        <v>4.6917999999999997</v>
      </c>
      <c r="G18" s="3">
        <f>IF(($B$7-G17)&gt;Input!G89,Input!G89,($B$7-G17))</f>
        <v>4</v>
      </c>
      <c r="H18" s="15">
        <f t="shared" ref="H18:H21" si="0">IFERROR(F18*G18," ")</f>
        <v>18.767199999999999</v>
      </c>
      <c r="J18" s="19">
        <f>INDEX(Input!$B$22:$AK$26,MATCH('Residential Bills_Yr 2_avg'!$A18,Input!$A$22:$A$26,0),MATCH('Residential Bills_Yr 2_avg'!J$13,Input!$B$21:$AK$21,0))</f>
        <v>4.6917999999999997</v>
      </c>
      <c r="K18" s="3">
        <f>IF(($B$7-K17)&gt;Input!H89,Input!H89,($B$7-K17))</f>
        <v>4</v>
      </c>
      <c r="L18" s="15">
        <f t="shared" ref="L18:L21" si="1">IFERROR(J18*K18," ")</f>
        <v>18.767199999999999</v>
      </c>
      <c r="N18" s="19">
        <f>INDEX(Input!$B$22:$AK$26,MATCH('Residential Bills_Yr 2_avg'!$A18,Input!$A$22:$A$26,0),MATCH('Residential Bills_Yr 2_avg'!N$13,Input!$B$21:$AK$21,0))</f>
        <v>4.6917999999999997</v>
      </c>
      <c r="O18" s="3">
        <f>IF(($B$7-O17)&gt;Input!I89,Input!I89,($B$7-O17))</f>
        <v>4</v>
      </c>
      <c r="P18" s="15">
        <f t="shared" ref="P18:P21" si="2">IFERROR(N18*O18," ")</f>
        <v>18.767199999999999</v>
      </c>
      <c r="R18" s="19">
        <f>INDEX(Input!$B$22:$AK$26,MATCH('Residential Bills_Yr 2_avg'!$A18,Input!$A$22:$A$26,0),MATCH('Residential Bills_Yr 2_avg'!R$13,Input!$B$21:$AK$21,0))</f>
        <v>4.6917999999999997</v>
      </c>
      <c r="S18" s="3">
        <f>IF(($B$7-S17)&gt;Input!J89,Input!J89,($B$7-S17))</f>
        <v>4</v>
      </c>
      <c r="T18" s="15">
        <f t="shared" ref="T18:T21" si="3">IFERROR(R18*S18," ")</f>
        <v>18.767199999999999</v>
      </c>
      <c r="V18" s="19">
        <f>INDEX(Input!$B$22:$AK$26,MATCH('Residential Bills_Yr 2_avg'!$A18,Input!$A$22:$A$26,0),MATCH('Residential Bills_Yr 2_avg'!V$13,Input!$B$21:$AK$21,0))</f>
        <v>4.6917999999999997</v>
      </c>
      <c r="W18" s="3">
        <f>IF(($B$7-W17)&gt;Input!K89,Input!K89,($B$7-W17))</f>
        <v>4</v>
      </c>
      <c r="X18" s="15">
        <f t="shared" ref="X18:X21" si="4">IFERROR(V18*W18," ")</f>
        <v>18.767199999999999</v>
      </c>
      <c r="Z18" s="19">
        <f>INDEX(Input!$B$22:$AK$26,MATCH('Residential Bills_Yr 2_avg'!$A18,Input!$A$22:$A$26,0),MATCH('Residential Bills_Yr 2_avg'!Z$13,Input!$B$21:$AK$21,0))</f>
        <v>5.2302999999999997</v>
      </c>
      <c r="AA18" s="3">
        <f>IF(($B$7-AA17)&gt;Input!L89,Input!L89,($B$7-AA17))</f>
        <v>4</v>
      </c>
      <c r="AB18" s="15">
        <f t="shared" ref="AB18:AB21" si="5">IFERROR(Z18*AA18," ")</f>
        <v>20.921199999999999</v>
      </c>
      <c r="AD18" s="19">
        <f>INDEX(Input!$B$22:$AK$26,MATCH('Residential Bills_Yr 2_avg'!$A18,Input!$A$22:$A$26,0),MATCH('Residential Bills_Yr 2_avg'!AD$13,Input!$B$21:$AK$21,0))</f>
        <v>5.2302999999999997</v>
      </c>
      <c r="AE18" s="3">
        <f>IF(($B$7-AE17)&gt;Input!M89,Input!M89,($B$7-AE17))</f>
        <v>4</v>
      </c>
      <c r="AF18" s="15">
        <f t="shared" ref="AF18:AF21" si="6">IFERROR(AD18*AE18," ")</f>
        <v>20.921199999999999</v>
      </c>
      <c r="AH18" s="19">
        <f>INDEX(Input!$B$22:$AK$26,MATCH('Residential Bills_Yr 2_avg'!$A18,Input!$A$22:$A$26,0),MATCH('Residential Bills_Yr 2_avg'!AH$13,Input!$B$21:$AK$21,0))</f>
        <v>5.2302999999999997</v>
      </c>
      <c r="AI18" s="3">
        <f>IF(($B$7-AI17)&gt;Input!N89,Input!N89,($B$7-AI17))</f>
        <v>4</v>
      </c>
      <c r="AJ18" s="15">
        <f t="shared" ref="AJ18:AJ21" si="7">IFERROR(AH18*AI18," ")</f>
        <v>20.921199999999999</v>
      </c>
      <c r="AL18" s="19">
        <f>INDEX(Input!$B$22:$AK$26,MATCH('Residential Bills_Yr 2_avg'!$A18,Input!$A$22:$A$26,0),MATCH('Residential Bills_Yr 2_avg'!AL$13,Input!$B$21:$AK$21,0))</f>
        <v>5.2302999999999997</v>
      </c>
      <c r="AM18" s="3">
        <f>IF(($B$7-AM17)&gt;Input!O89,Input!O89,($B$7-AM17))</f>
        <v>4</v>
      </c>
      <c r="AN18" s="15">
        <f t="shared" ref="AN18:AN21" si="8">IFERROR(AL18*AM18," ")</f>
        <v>20.921199999999999</v>
      </c>
      <c r="AP18" s="19">
        <f>INDEX(Input!$B$22:$AK$26,MATCH('Residential Bills_Yr 2_avg'!$A18,Input!$A$22:$A$26,0),MATCH('Residential Bills_Yr 2_avg'!AP$13,Input!$B$21:$AK$21,0))</f>
        <v>5.2302999999999997</v>
      </c>
      <c r="AQ18" s="3">
        <f>IF(($B$7-AQ17)&gt;Input!P89,Input!P89,($B$7-AQ17))</f>
        <v>4</v>
      </c>
      <c r="AR18" s="15">
        <f t="shared" ref="AR18:AR21" si="9">IFERROR(AP18*AQ18," ")</f>
        <v>20.921199999999999</v>
      </c>
      <c r="AS18" s="7"/>
      <c r="AT18" s="19">
        <f>INDEX(Input!$B$22:$AK$26,MATCH('Residential Bills_Yr 2_avg'!$A18,Input!$A$22:$A$26,0),MATCH('Residential Bills_Yr 2_avg'!AT$13,Input!$B$21:$AK$21,0))</f>
        <v>5.2302999999999997</v>
      </c>
      <c r="AU18" s="3">
        <f>IF(($B$7-AU17)&gt;Input!Q89,Input!Q89,($B$7-AU17))</f>
        <v>4</v>
      </c>
      <c r="AV18" s="15">
        <f t="shared" ref="AV18:AV21" si="10">IFERROR(AT18*AU18," ")</f>
        <v>20.921199999999999</v>
      </c>
    </row>
    <row r="19" spans="1:48" x14ac:dyDescent="0.3">
      <c r="A19" t="str">
        <f>Input!A24</f>
        <v>Tier 3</v>
      </c>
      <c r="B19" s="19">
        <f>INDEX(Input!$B$22:$AK$26,MATCH('Residential Bills_Yr 2_avg'!$A19,Input!$A$22:$A$26,0),MATCH('Residential Bills_Yr 2_avg'!B$13,Input!$B$21:$AK$21,0))</f>
        <v>6.4775</v>
      </c>
      <c r="C19" s="3">
        <f>IF(OR(Input!F86="Tier 4",Input!F86="Tier 5"),IF(('Residential Bills_Yr 2_avg'!$B$7-'Residential Bills_Yr 2_avg'!C17-'Residential Bills_Yr 2_avg'!C18)&gt;Input!F90,Input!F90,('Residential Bills_Yr 2_avg'!$B$7-'Residential Bills_Yr 2_avg'!C17-'Residential Bills_Yr 2_avg'!C18)),('Residential Bills_Yr 2_avg'!$B$7-'Residential Bills_Yr 2_avg'!C17-'Residential Bills_Yr 2_avg'!C18))</f>
        <v>0</v>
      </c>
      <c r="D19" s="15">
        <f>ROUND(IFERROR(B19*C19," "),2)</f>
        <v>0</v>
      </c>
      <c r="F19" s="19">
        <f>INDEX(Input!$B$22:$AK$26,MATCH('Residential Bills_Yr 2_avg'!$A19,Input!$A$22:$A$26,0),MATCH('Residential Bills_Yr 2_avg'!F$13,Input!$B$21:$AK$21,0))</f>
        <v>6.4775</v>
      </c>
      <c r="G19" s="3">
        <f>IF(OR(Input!G86="Tier 4",Input!G86="Tier 5"),IF(('Residential Bills_Yr 2_avg'!$B$7-'Residential Bills_Yr 2_avg'!G17-'Residential Bills_Yr 2_avg'!G18)&gt;Input!G90,Input!G90,('Residential Bills_Yr 2_avg'!$B$7-'Residential Bills_Yr 2_avg'!G17-'Residential Bills_Yr 2_avg'!G18)),('Residential Bills_Yr 2_avg'!$B$7-'Residential Bills_Yr 2_avg'!G17-'Residential Bills_Yr 2_avg'!G18))</f>
        <v>0</v>
      </c>
      <c r="H19" s="15">
        <f t="shared" si="0"/>
        <v>0</v>
      </c>
      <c r="J19" s="19">
        <f>INDEX(Input!$B$22:$AK$26,MATCH('Residential Bills_Yr 2_avg'!$A19,Input!$A$22:$A$26,0),MATCH('Residential Bills_Yr 2_avg'!J$13,Input!$B$21:$AK$21,0))</f>
        <v>6.4775</v>
      </c>
      <c r="K19" s="3">
        <f>IF(OR(Input!H86="Tier 4",Input!H86="Tier 5"),IF(('Residential Bills_Yr 2_avg'!$B$7-'Residential Bills_Yr 2_avg'!K17-'Residential Bills_Yr 2_avg'!K18)&gt;Input!H90,Input!H90,('Residential Bills_Yr 2_avg'!$B$7-'Residential Bills_Yr 2_avg'!K17-'Residential Bills_Yr 2_avg'!K18)),('Residential Bills_Yr 2_avg'!$B$7-'Residential Bills_Yr 2_avg'!K17-'Residential Bills_Yr 2_avg'!K18))</f>
        <v>0</v>
      </c>
      <c r="L19" s="15">
        <f t="shared" si="1"/>
        <v>0</v>
      </c>
      <c r="N19" s="19">
        <f>INDEX(Input!$B$22:$AK$26,MATCH('Residential Bills_Yr 2_avg'!$A19,Input!$A$22:$A$26,0),MATCH('Residential Bills_Yr 2_avg'!N$13,Input!$B$21:$AK$21,0))</f>
        <v>6.4775</v>
      </c>
      <c r="O19" s="3">
        <f>IF(OR(Input!I86="Tier 4",Input!I86="Tier 5"),IF(('Residential Bills_Yr 2_avg'!$B$7-'Residential Bills_Yr 2_avg'!O17-'Residential Bills_Yr 2_avg'!O18)&gt;Input!I90,Input!I90,('Residential Bills_Yr 2_avg'!$B$7-'Residential Bills_Yr 2_avg'!O17-'Residential Bills_Yr 2_avg'!O18)),('Residential Bills_Yr 2_avg'!$B$7-'Residential Bills_Yr 2_avg'!O17-'Residential Bills_Yr 2_avg'!O18))</f>
        <v>0</v>
      </c>
      <c r="P19" s="15">
        <f t="shared" si="2"/>
        <v>0</v>
      </c>
      <c r="R19" s="19">
        <f>INDEX(Input!$B$22:$AK$26,MATCH('Residential Bills_Yr 2_avg'!$A19,Input!$A$22:$A$26,0),MATCH('Residential Bills_Yr 2_avg'!R$13,Input!$B$21:$AK$21,0))</f>
        <v>6.4775</v>
      </c>
      <c r="S19" s="3">
        <f>IF(OR(Input!J86="Tier 4",Input!J86="Tier 5"),IF(('Residential Bills_Yr 2_avg'!$B$7-'Residential Bills_Yr 2_avg'!S17-'Residential Bills_Yr 2_avg'!S18)&gt;Input!J90,Input!J90,('Residential Bills_Yr 2_avg'!$B$7-'Residential Bills_Yr 2_avg'!S17-'Residential Bills_Yr 2_avg'!S18)),('Residential Bills_Yr 2_avg'!$B$7-'Residential Bills_Yr 2_avg'!S17-'Residential Bills_Yr 2_avg'!S18))</f>
        <v>0</v>
      </c>
      <c r="T19" s="15">
        <f t="shared" si="3"/>
        <v>0</v>
      </c>
      <c r="V19" s="19">
        <f>INDEX(Input!$B$22:$AK$26,MATCH('Residential Bills_Yr 2_avg'!$A19,Input!$A$22:$A$26,0),MATCH('Residential Bills_Yr 2_avg'!V$13,Input!$B$21:$AK$21,0))</f>
        <v>6.4775</v>
      </c>
      <c r="W19" s="3">
        <f>IF(OR(Input!K86="Tier 4",Input!K86="Tier 5"),IF(('Residential Bills_Yr 2_avg'!$B$7-'Residential Bills_Yr 2_avg'!W17-'Residential Bills_Yr 2_avg'!W18)&gt;Input!K90,Input!K90,('Residential Bills_Yr 2_avg'!$B$7-'Residential Bills_Yr 2_avg'!W17-'Residential Bills_Yr 2_avg'!W18)),('Residential Bills_Yr 2_avg'!$B$7-'Residential Bills_Yr 2_avg'!W17-'Residential Bills_Yr 2_avg'!W18))</f>
        <v>0</v>
      </c>
      <c r="X19" s="15">
        <f t="shared" si="4"/>
        <v>0</v>
      </c>
      <c r="Z19" s="19">
        <f>INDEX(Input!$B$22:$AK$26,MATCH('Residential Bills_Yr 2_avg'!$A19,Input!$A$22:$A$26,0),MATCH('Residential Bills_Yr 2_avg'!Z$13,Input!$B$21:$AK$21,0))</f>
        <v>7.2209000000000003</v>
      </c>
      <c r="AA19" s="3">
        <f>IF(OR(Input!L86="Tier 4",Input!L86="Tier 5"),IF(('Residential Bills_Yr 2_avg'!$B$7-'Residential Bills_Yr 2_avg'!AA17-'Residential Bills_Yr 2_avg'!AA18)&gt;Input!L90,Input!L90,('Residential Bills_Yr 2_avg'!$B$7-'Residential Bills_Yr 2_avg'!AA17-'Residential Bills_Yr 2_avg'!AA18)),('Residential Bills_Yr 2_avg'!$B$7-'Residential Bills_Yr 2_avg'!AA17-'Residential Bills_Yr 2_avg'!AA18))</f>
        <v>0</v>
      </c>
      <c r="AB19" s="15">
        <f t="shared" si="5"/>
        <v>0</v>
      </c>
      <c r="AD19" s="19">
        <f>INDEX(Input!$B$22:$AK$26,MATCH('Residential Bills_Yr 2_avg'!$A19,Input!$A$22:$A$26,0),MATCH('Residential Bills_Yr 2_avg'!AD$13,Input!$B$21:$AK$21,0))</f>
        <v>7.2209000000000003</v>
      </c>
      <c r="AE19" s="3">
        <f>IF(OR(Input!M86="Tier 4",Input!M86="Tier 5"),IF(('Residential Bills_Yr 2_avg'!$B$7-'Residential Bills_Yr 2_avg'!AE17-'Residential Bills_Yr 2_avg'!AE18)&gt;Input!M90,Input!M90,('Residential Bills_Yr 2_avg'!$B$7-'Residential Bills_Yr 2_avg'!AE17-'Residential Bills_Yr 2_avg'!AE18)),('Residential Bills_Yr 2_avg'!$B$7-'Residential Bills_Yr 2_avg'!AE17-'Residential Bills_Yr 2_avg'!AE18))</f>
        <v>0</v>
      </c>
      <c r="AF19" s="15">
        <f t="shared" si="6"/>
        <v>0</v>
      </c>
      <c r="AH19" s="19">
        <f>INDEX(Input!$B$22:$AK$26,MATCH('Residential Bills_Yr 2_avg'!$A19,Input!$A$22:$A$26,0),MATCH('Residential Bills_Yr 2_avg'!AH$13,Input!$B$21:$AK$21,0))</f>
        <v>7.2209000000000003</v>
      </c>
      <c r="AI19" s="3">
        <f>IF(OR(Input!N86="Tier 4",Input!N86="Tier 5"),IF(('Residential Bills_Yr 2_avg'!$B$7-'Residential Bills_Yr 2_avg'!AI17-'Residential Bills_Yr 2_avg'!AI18)&gt;Input!N90,Input!N90,('Residential Bills_Yr 2_avg'!$B$7-'Residential Bills_Yr 2_avg'!AI17-'Residential Bills_Yr 2_avg'!AI18)),('Residential Bills_Yr 2_avg'!$B$7-'Residential Bills_Yr 2_avg'!AI17-'Residential Bills_Yr 2_avg'!AI18))</f>
        <v>0</v>
      </c>
      <c r="AJ19" s="15">
        <f t="shared" si="7"/>
        <v>0</v>
      </c>
      <c r="AL19" s="19">
        <f>INDEX(Input!$B$22:$AK$26,MATCH('Residential Bills_Yr 2_avg'!$A19,Input!$A$22:$A$26,0),MATCH('Residential Bills_Yr 2_avg'!AL$13,Input!$B$21:$AK$21,0))</f>
        <v>7.2209000000000003</v>
      </c>
      <c r="AM19" s="3">
        <f>IF(OR(Input!O86="Tier 4",Input!O86="Tier 5"),IF(('Residential Bills_Yr 2_avg'!$B$7-'Residential Bills_Yr 2_avg'!AM17-'Residential Bills_Yr 2_avg'!AM18)&gt;Input!O90,Input!O90,('Residential Bills_Yr 2_avg'!$B$7-'Residential Bills_Yr 2_avg'!AM17-'Residential Bills_Yr 2_avg'!AM18)),('Residential Bills_Yr 2_avg'!$B$7-'Residential Bills_Yr 2_avg'!AM17-'Residential Bills_Yr 2_avg'!AM18))</f>
        <v>0</v>
      </c>
      <c r="AN19" s="15">
        <f t="shared" si="8"/>
        <v>0</v>
      </c>
      <c r="AP19" s="19">
        <f>INDEX(Input!$B$22:$AK$26,MATCH('Residential Bills_Yr 2_avg'!$A19,Input!$A$22:$A$26,0),MATCH('Residential Bills_Yr 2_avg'!AP$13,Input!$B$21:$AK$21,0))</f>
        <v>7.2209000000000003</v>
      </c>
      <c r="AQ19" s="3">
        <f>IF(OR(Input!P86="Tier 4",Input!P86="Tier 5"),IF(('Residential Bills_Yr 2_avg'!$B$7-'Residential Bills_Yr 2_avg'!AQ17-'Residential Bills_Yr 2_avg'!AQ18)&gt;Input!P90,Input!P90,('Residential Bills_Yr 2_avg'!$B$7-'Residential Bills_Yr 2_avg'!AQ17-'Residential Bills_Yr 2_avg'!AQ18)),('Residential Bills_Yr 2_avg'!$B$7-'Residential Bills_Yr 2_avg'!AQ17-'Residential Bills_Yr 2_avg'!AQ18))</f>
        <v>0</v>
      </c>
      <c r="AR19" s="15">
        <f t="shared" si="9"/>
        <v>0</v>
      </c>
      <c r="AS19" s="7"/>
      <c r="AT19" s="19">
        <f>INDEX(Input!$B$22:$AK$26,MATCH('Residential Bills_Yr 2_avg'!$A19,Input!$A$22:$A$26,0),MATCH('Residential Bills_Yr 2_avg'!AT$13,Input!$B$21:$AK$21,0))</f>
        <v>7.2209000000000003</v>
      </c>
      <c r="AU19" s="3">
        <f>IF(OR(Input!Q86="Tier 4",Input!Q86="Tier 5"),IF(('Residential Bills_Yr 2_avg'!$B$7-'Residential Bills_Yr 2_avg'!AU17-'Residential Bills_Yr 2_avg'!AU18)&gt;Input!Q90,Input!Q90,('Residential Bills_Yr 2_avg'!$B$7-'Residential Bills_Yr 2_avg'!AU17-'Residential Bills_Yr 2_avg'!AU18)),('Residential Bills_Yr 2_avg'!$B$7-'Residential Bills_Yr 2_avg'!AU17-'Residential Bills_Yr 2_avg'!AU18))</f>
        <v>0</v>
      </c>
      <c r="AV19" s="15">
        <f t="shared" si="10"/>
        <v>0</v>
      </c>
    </row>
    <row r="20" spans="1:48" ht="14.4" hidden="1" customHeight="1" x14ac:dyDescent="0.3">
      <c r="A20" t="str">
        <f>Input!A25</f>
        <v>Tier 4</v>
      </c>
      <c r="B20" s="19">
        <f>INDEX(Input!$B$22:$AK$26,MATCH('Residential Bills_Yr 2_avg'!$A20,Input!$A$22:$A$26,0),MATCH('Residential Bills_Yr 2_avg'!B$13,Input!$B$21:$AK$21,0))</f>
        <v>0</v>
      </c>
      <c r="C20" s="3" t="str">
        <f>IF(Input!F86="Tier 4",($B$7-C17-C18-C19),IF(Input!F86="Tier 5",IF(('Residential Bills_Yr 2_avg'!$B$7-'Residential Bills_Yr 2_avg'!C17-'Residential Bills_Yr 2_avg'!C18-'Residential Bills_Yr 2_avg'!C19)&gt;Input!F91,Input!F91,('Residential Bills_Yr 2_avg'!$B$7-'Residential Bills_Yr 2_avg'!C17-'Residential Bills_Yr 2_avg'!C18-'Residential Bills_Yr 2_avg'!C19))," "))</f>
        <v xml:space="preserve"> </v>
      </c>
      <c r="D20" s="15" t="str">
        <f t="shared" ref="D20:D21" si="11">IFERROR(B20*C20," ")</f>
        <v xml:space="preserve"> </v>
      </c>
      <c r="F20" s="19">
        <f>INDEX(Input!$B$22:$AK$26,MATCH('Residential Bills_Yr 2_avg'!$A20,Input!$A$22:$A$26,0),MATCH('Residential Bills_Yr 2_avg'!F$13,Input!$B$21:$AK$21,0))</f>
        <v>0</v>
      </c>
      <c r="G20" s="3" t="str">
        <f>IF(Input!G86="Tier 4",($B$7-G17-G18-G19),IF(Input!G86="Tier 5",IF(('Residential Bills_Yr 2_avg'!$B$7-'Residential Bills_Yr 2_avg'!G17-'Residential Bills_Yr 2_avg'!G18-'Residential Bills_Yr 2_avg'!G19)&gt;Input!G91,Input!G91,('Residential Bills_Yr 2_avg'!$B$7-'Residential Bills_Yr 2_avg'!G17-'Residential Bills_Yr 2_avg'!G18-'Residential Bills_Yr 2_avg'!G19))," "))</f>
        <v xml:space="preserve"> </v>
      </c>
      <c r="H20" s="15" t="str">
        <f t="shared" si="0"/>
        <v xml:space="preserve"> </v>
      </c>
      <c r="J20" s="19">
        <f>INDEX(Input!$B$22:$AK$26,MATCH('Residential Bills_Yr 2_avg'!$A20,Input!$A$22:$A$26,0),MATCH('Residential Bills_Yr 2_avg'!J$13,Input!$B$21:$AK$21,0))</f>
        <v>0</v>
      </c>
      <c r="K20" s="3" t="str">
        <f>IF(Input!H86="Tier 4",($B$7-K17-K18-K19),IF(Input!H86="Tier 5",IF(('Residential Bills_Yr 2_avg'!$B$7-'Residential Bills_Yr 2_avg'!K17-'Residential Bills_Yr 2_avg'!K18-'Residential Bills_Yr 2_avg'!K19)&gt;Input!H91,Input!H91,('Residential Bills_Yr 2_avg'!$B$7-'Residential Bills_Yr 2_avg'!K17-'Residential Bills_Yr 2_avg'!K18-'Residential Bills_Yr 2_avg'!K19))," "))</f>
        <v xml:space="preserve"> </v>
      </c>
      <c r="L20" s="15" t="str">
        <f t="shared" si="1"/>
        <v xml:space="preserve"> </v>
      </c>
      <c r="N20" s="19">
        <f>INDEX(Input!$B$22:$AK$26,MATCH('Residential Bills_Yr 2_avg'!$A20,Input!$A$22:$A$26,0),MATCH('Residential Bills_Yr 2_avg'!N$13,Input!$B$21:$AK$21,0))</f>
        <v>0</v>
      </c>
      <c r="O20" s="3" t="str">
        <f>IF(Input!I86="Tier 4",($B$7-O17-O18-O19),IF(Input!I86="Tier 5",IF(('Residential Bills_Yr 2_avg'!$B$7-'Residential Bills_Yr 2_avg'!O17-'Residential Bills_Yr 2_avg'!O18-'Residential Bills_Yr 2_avg'!O19)&gt;Input!I91,Input!I91,('Residential Bills_Yr 2_avg'!$B$7-'Residential Bills_Yr 2_avg'!O17-'Residential Bills_Yr 2_avg'!O18-'Residential Bills_Yr 2_avg'!O19))," "))</f>
        <v xml:space="preserve"> </v>
      </c>
      <c r="P20" s="15" t="str">
        <f t="shared" si="2"/>
        <v xml:space="preserve"> </v>
      </c>
      <c r="R20" s="19">
        <f>INDEX(Input!$B$22:$AK$26,MATCH('Residential Bills_Yr 2_avg'!$A20,Input!$A$22:$A$26,0),MATCH('Residential Bills_Yr 2_avg'!R$13,Input!$B$21:$AK$21,0))</f>
        <v>0</v>
      </c>
      <c r="S20" s="3" t="str">
        <f>IF(Input!J86="Tier 4",($B$7-S17-S18-S19),IF(Input!J86="Tier 5",IF(('Residential Bills_Yr 2_avg'!$B$7-'Residential Bills_Yr 2_avg'!S17-'Residential Bills_Yr 2_avg'!S18-'Residential Bills_Yr 2_avg'!S19)&gt;Input!J91,Input!J91,('Residential Bills_Yr 2_avg'!$B$7-'Residential Bills_Yr 2_avg'!S17-'Residential Bills_Yr 2_avg'!S18-'Residential Bills_Yr 2_avg'!S19))," "))</f>
        <v xml:space="preserve"> </v>
      </c>
      <c r="T20" s="15" t="str">
        <f t="shared" si="3"/>
        <v xml:space="preserve"> </v>
      </c>
      <c r="V20" s="19">
        <f>INDEX(Input!$B$22:$AK$26,MATCH('Residential Bills_Yr 2_avg'!$A20,Input!$A$22:$A$26,0),MATCH('Residential Bills_Yr 2_avg'!V$13,Input!$B$21:$AK$21,0))</f>
        <v>0</v>
      </c>
      <c r="W20" s="3" t="str">
        <f>IF(Input!K86="Tier 4",($B$7-W17-W18-W19),IF(Input!K86="Tier 5",IF(('Residential Bills_Yr 2_avg'!$B$7-'Residential Bills_Yr 2_avg'!W17-'Residential Bills_Yr 2_avg'!W18-'Residential Bills_Yr 2_avg'!W19)&gt;Input!K91,Input!K91,('Residential Bills_Yr 2_avg'!$B$7-'Residential Bills_Yr 2_avg'!W17-'Residential Bills_Yr 2_avg'!W18-'Residential Bills_Yr 2_avg'!W19))," "))</f>
        <v xml:space="preserve"> </v>
      </c>
      <c r="X20" s="15" t="str">
        <f t="shared" si="4"/>
        <v xml:space="preserve"> </v>
      </c>
      <c r="Z20" s="19">
        <f>INDEX(Input!$B$22:$AK$26,MATCH('Residential Bills_Yr 2_avg'!$A20,Input!$A$22:$A$26,0),MATCH('Residential Bills_Yr 2_avg'!Z$13,Input!$B$21:$AK$21,0))</f>
        <v>0</v>
      </c>
      <c r="AA20" s="3" t="str">
        <f>IF(Input!L86="Tier 4",($B$7-AA17-AA18-AA19),IF(Input!L86="Tier 5",IF(('Residential Bills_Yr 2_avg'!$B$7-'Residential Bills_Yr 2_avg'!AA17-'Residential Bills_Yr 2_avg'!AA18-'Residential Bills_Yr 2_avg'!AA19)&gt;Input!L91,Input!L91,('Residential Bills_Yr 2_avg'!$B$7-'Residential Bills_Yr 2_avg'!AA17-'Residential Bills_Yr 2_avg'!AA18-'Residential Bills_Yr 2_avg'!AA19))," "))</f>
        <v xml:space="preserve"> </v>
      </c>
      <c r="AB20" s="15" t="str">
        <f t="shared" si="5"/>
        <v xml:space="preserve"> </v>
      </c>
      <c r="AD20" s="19">
        <f>INDEX(Input!$B$22:$AK$26,MATCH('Residential Bills_Yr 2_avg'!$A20,Input!$A$22:$A$26,0),MATCH('Residential Bills_Yr 2_avg'!AD$13,Input!$B$21:$AK$21,0))</f>
        <v>0</v>
      </c>
      <c r="AE20" s="3" t="str">
        <f>IF(Input!M86="Tier 4",($B$7-AE17-AE18-AE19),IF(Input!M86="Tier 5",IF(('Residential Bills_Yr 2_avg'!$B$7-'Residential Bills_Yr 2_avg'!AE17-'Residential Bills_Yr 2_avg'!AE18-'Residential Bills_Yr 2_avg'!AE19)&gt;Input!M91,Input!M91,('Residential Bills_Yr 2_avg'!$B$7-'Residential Bills_Yr 2_avg'!AE17-'Residential Bills_Yr 2_avg'!AE18-'Residential Bills_Yr 2_avg'!AE19))," "))</f>
        <v xml:space="preserve"> </v>
      </c>
      <c r="AF20" s="15" t="str">
        <f t="shared" si="6"/>
        <v xml:space="preserve"> </v>
      </c>
      <c r="AH20" s="19">
        <f>INDEX(Input!$B$22:$AK$26,MATCH('Residential Bills_Yr 2_avg'!$A20,Input!$A$22:$A$26,0),MATCH('Residential Bills_Yr 2_avg'!AH$13,Input!$B$21:$AK$21,0))</f>
        <v>0</v>
      </c>
      <c r="AI20" s="3" t="str">
        <f>IF(Input!N86="Tier 4",($B$7-AI17-AI18-AI19),IF(Input!N86="Tier 5",IF(('Residential Bills_Yr 2_avg'!$B$7-'Residential Bills_Yr 2_avg'!AI17-'Residential Bills_Yr 2_avg'!AI18-'Residential Bills_Yr 2_avg'!AI19)&gt;Input!N91,Input!N91,('Residential Bills_Yr 2_avg'!$B$7-'Residential Bills_Yr 2_avg'!AI17-'Residential Bills_Yr 2_avg'!AI18-'Residential Bills_Yr 2_avg'!AI19))," "))</f>
        <v xml:space="preserve"> </v>
      </c>
      <c r="AJ20" s="15" t="str">
        <f t="shared" si="7"/>
        <v xml:space="preserve"> </v>
      </c>
      <c r="AL20" s="19">
        <f>INDEX(Input!$B$22:$AK$26,MATCH('Residential Bills_Yr 2_avg'!$A20,Input!$A$22:$A$26,0),MATCH('Residential Bills_Yr 2_avg'!AL$13,Input!$B$21:$AK$21,0))</f>
        <v>0</v>
      </c>
      <c r="AM20" s="3" t="str">
        <f>IF(Input!O86="Tier 4",($B$7-AM17-AM18-AM19),IF(Input!O86="Tier 5",IF(('Residential Bills_Yr 2_avg'!$B$7-'Residential Bills_Yr 2_avg'!AM17-'Residential Bills_Yr 2_avg'!AM18-'Residential Bills_Yr 2_avg'!AM19)&gt;Input!O91,Input!O91,('Residential Bills_Yr 2_avg'!$B$7-'Residential Bills_Yr 2_avg'!AM17-'Residential Bills_Yr 2_avg'!AM18-'Residential Bills_Yr 2_avg'!AM19))," "))</f>
        <v xml:space="preserve"> </v>
      </c>
      <c r="AN20" s="15" t="str">
        <f t="shared" si="8"/>
        <v xml:space="preserve"> </v>
      </c>
      <c r="AP20" s="19">
        <f>INDEX(Input!$B$22:$AK$26,MATCH('Residential Bills_Yr 2_avg'!$A20,Input!$A$22:$A$26,0),MATCH('Residential Bills_Yr 2_avg'!AP$13,Input!$B$21:$AK$21,0))</f>
        <v>0</v>
      </c>
      <c r="AQ20" s="3" t="str">
        <f>IF(Input!P86="Tier 4",($B$7-AQ17-AQ18-AQ19),IF(Input!P86="Tier 5",IF(('Residential Bills_Yr 2_avg'!$B$7-'Residential Bills_Yr 2_avg'!AQ17-'Residential Bills_Yr 2_avg'!AQ18-'Residential Bills_Yr 2_avg'!AQ19)&gt;Input!P91,Input!P91,('Residential Bills_Yr 2_avg'!$B$7-'Residential Bills_Yr 2_avg'!AQ17-'Residential Bills_Yr 2_avg'!AQ18-'Residential Bills_Yr 2_avg'!AQ19))," "))</f>
        <v xml:space="preserve"> </v>
      </c>
      <c r="AR20" s="15" t="str">
        <f t="shared" si="9"/>
        <v xml:space="preserve"> </v>
      </c>
      <c r="AS20" s="7"/>
      <c r="AT20" s="19">
        <f>INDEX(Input!$B$22:$AK$26,MATCH('Residential Bills_Yr 2_avg'!$A20,Input!$A$22:$A$26,0),MATCH('Residential Bills_Yr 2_avg'!AT$13,Input!$B$21:$AK$21,0))</f>
        <v>0</v>
      </c>
      <c r="AU20" s="3" t="str">
        <f>IF(Input!Q86="Tier 4",($B$7-AU17-AU18-AU19),IF(Input!Q86="Tier 5",IF(('Residential Bills_Yr 2_avg'!$B$7-'Residential Bills_Yr 2_avg'!AU17-'Residential Bills_Yr 2_avg'!AU18-'Residential Bills_Yr 2_avg'!AU19)&gt;Input!Q91,Input!Q91,('Residential Bills_Yr 2_avg'!$B$7-'Residential Bills_Yr 2_avg'!AU17-'Residential Bills_Yr 2_avg'!AU18-'Residential Bills_Yr 2_avg'!AU19))," "))</f>
        <v xml:space="preserve"> </v>
      </c>
      <c r="AV20" s="15" t="str">
        <f t="shared" si="10"/>
        <v xml:space="preserve"> </v>
      </c>
    </row>
    <row r="21" spans="1:48" ht="14.4" hidden="1" customHeight="1" x14ac:dyDescent="0.3">
      <c r="A21" t="str">
        <f>Input!A26</f>
        <v>Tier 5</v>
      </c>
      <c r="B21" s="19">
        <f>INDEX(Input!$B$22:$AK$26,MATCH('Residential Bills_Yr 2_avg'!$A21,Input!$A$22:$A$26,0),MATCH('Residential Bills_Yr 2_avg'!B$13,Input!$B$21:$AK$21,0))</f>
        <v>0</v>
      </c>
      <c r="C21" s="3" t="str">
        <f>IF(Input!F86="Tier 5",('Residential Bills_Yr 2_avg'!$B$7-'Residential Bills_Yr 2_avg'!C17-'Residential Bills_Yr 2_avg'!C18-'Residential Bills_Yr 2_avg'!C19-'Residential Bills_Yr 2_avg'!C20)," ")</f>
        <v xml:space="preserve"> </v>
      </c>
      <c r="D21" s="15" t="str">
        <f t="shared" si="11"/>
        <v xml:space="preserve"> </v>
      </c>
      <c r="F21" s="19">
        <f>INDEX(Input!$B$22:$AK$26,MATCH('Residential Bills_Yr 2_avg'!$A21,Input!$A$22:$A$26,0),MATCH('Residential Bills_Yr 2_avg'!F$13,Input!$B$21:$AK$21,0))</f>
        <v>0</v>
      </c>
      <c r="G21" s="3" t="str">
        <f>IF(Input!G86="Tier 5",('Residential Bills_Yr 2_avg'!$B$7-'Residential Bills_Yr 2_avg'!G17-'Residential Bills_Yr 2_avg'!G18-'Residential Bills_Yr 2_avg'!G19-'Residential Bills_Yr 2_avg'!G20)," ")</f>
        <v xml:space="preserve"> </v>
      </c>
      <c r="H21" s="15" t="str">
        <f t="shared" si="0"/>
        <v xml:space="preserve"> </v>
      </c>
      <c r="J21" s="19">
        <f>INDEX(Input!$B$22:$AK$26,MATCH('Residential Bills_Yr 2_avg'!$A21,Input!$A$22:$A$26,0),MATCH('Residential Bills_Yr 2_avg'!J$13,Input!$B$21:$AK$21,0))</f>
        <v>0</v>
      </c>
      <c r="K21" s="3" t="str">
        <f>IF(Input!H86="Tier 5",('Residential Bills_Yr 2_avg'!$B$7-'Residential Bills_Yr 2_avg'!K$17-'Residential Bills_Yr 2_avg'!K$18-'Residential Bills_Yr 2_avg'!K$19-'Residential Bills_Yr 2_avg'!K$20)," ")</f>
        <v xml:space="preserve"> </v>
      </c>
      <c r="L21" s="15" t="str">
        <f t="shared" si="1"/>
        <v xml:space="preserve"> </v>
      </c>
      <c r="N21" s="19">
        <f>INDEX(Input!$B$22:$AK$26,MATCH('Residential Bills_Yr 2_avg'!$A21,Input!$A$22:$A$26,0),MATCH('Residential Bills_Yr 2_avg'!N$13,Input!$B$21:$AK$21,0))</f>
        <v>0</v>
      </c>
      <c r="O21" s="3" t="str">
        <f>IF(Input!I86="Tier 5",('Residential Bills_Yr 2_avg'!$B$7-'Residential Bills_Yr 2_avg'!O$17-'Residential Bills_Yr 2_avg'!O$18-'Residential Bills_Yr 2_avg'!O$19-'Residential Bills_Yr 2_avg'!O$20)," ")</f>
        <v xml:space="preserve"> </v>
      </c>
      <c r="P21" s="15" t="str">
        <f t="shared" si="2"/>
        <v xml:space="preserve"> </v>
      </c>
      <c r="R21" s="19">
        <f>INDEX(Input!$B$22:$AK$26,MATCH('Residential Bills_Yr 2_avg'!$A21,Input!$A$22:$A$26,0),MATCH('Residential Bills_Yr 2_avg'!R$13,Input!$B$21:$AK$21,0))</f>
        <v>0</v>
      </c>
      <c r="S21" s="3" t="str">
        <f>IF(Input!J86="Tier 5",('Residential Bills_Yr 2_avg'!$B$7-'Residential Bills_Yr 2_avg'!S$17-'Residential Bills_Yr 2_avg'!S$18-'Residential Bills_Yr 2_avg'!S$19-'Residential Bills_Yr 2_avg'!S$20)," ")</f>
        <v xml:space="preserve"> </v>
      </c>
      <c r="T21" s="15" t="str">
        <f t="shared" si="3"/>
        <v xml:space="preserve"> </v>
      </c>
      <c r="V21" s="19">
        <f>INDEX(Input!$B$22:$AK$26,MATCH('Residential Bills_Yr 2_avg'!$A21,Input!$A$22:$A$26,0),MATCH('Residential Bills_Yr 2_avg'!V$13,Input!$B$21:$AK$21,0))</f>
        <v>0</v>
      </c>
      <c r="W21" s="3" t="str">
        <f>IF(Input!K86="Tier 5",('Residential Bills_Yr 2_avg'!$B$7-'Residential Bills_Yr 2_avg'!W$17-'Residential Bills_Yr 2_avg'!W$18-'Residential Bills_Yr 2_avg'!W$19-'Residential Bills_Yr 2_avg'!W$20)," ")</f>
        <v xml:space="preserve"> </v>
      </c>
      <c r="X21" s="15" t="str">
        <f t="shared" si="4"/>
        <v xml:space="preserve"> </v>
      </c>
      <c r="Z21" s="19">
        <f>INDEX(Input!$B$22:$AK$26,MATCH('Residential Bills_Yr 2_avg'!$A21,Input!$A$22:$A$26,0),MATCH('Residential Bills_Yr 2_avg'!Z$13,Input!$B$21:$AK$21,0))</f>
        <v>0</v>
      </c>
      <c r="AA21" s="3" t="str">
        <f>IF(Input!L86="Tier 5",('Residential Bills_Yr 2_avg'!$B$7-'Residential Bills_Yr 2_avg'!AA$17-'Residential Bills_Yr 2_avg'!AA$18-'Residential Bills_Yr 2_avg'!AA$19-'Residential Bills_Yr 2_avg'!AA$20)," ")</f>
        <v xml:space="preserve"> </v>
      </c>
      <c r="AB21" s="15" t="str">
        <f t="shared" si="5"/>
        <v xml:space="preserve"> </v>
      </c>
      <c r="AD21" s="19">
        <f>INDEX(Input!$B$22:$AK$26,MATCH('Residential Bills_Yr 2_avg'!$A21,Input!$A$22:$A$26,0),MATCH('Residential Bills_Yr 2_avg'!AD$13,Input!$B$21:$AK$21,0))</f>
        <v>0</v>
      </c>
      <c r="AE21" s="3" t="str">
        <f>IF(Input!M86="Tier 5",('Residential Bills_Yr 2_avg'!$B$7-'Residential Bills_Yr 2_avg'!AE$17-'Residential Bills_Yr 2_avg'!AE$18-'Residential Bills_Yr 2_avg'!AE$19-'Residential Bills_Yr 2_avg'!AE$20)," ")</f>
        <v xml:space="preserve"> </v>
      </c>
      <c r="AF21" s="15" t="str">
        <f t="shared" si="6"/>
        <v xml:space="preserve"> </v>
      </c>
      <c r="AH21" s="19">
        <f>INDEX(Input!$B$22:$AK$26,MATCH('Residential Bills_Yr 2_avg'!$A21,Input!$A$22:$A$26,0),MATCH('Residential Bills_Yr 2_avg'!AH$13,Input!$B$21:$AK$21,0))</f>
        <v>0</v>
      </c>
      <c r="AI21" s="3" t="str">
        <f>IF(Input!N86="Tier 5",('Residential Bills_Yr 2_avg'!$B$7-'Residential Bills_Yr 2_avg'!AI$17-'Residential Bills_Yr 2_avg'!AI$18-'Residential Bills_Yr 2_avg'!AI$19-'Residential Bills_Yr 2_avg'!AI$20)," ")</f>
        <v xml:space="preserve"> </v>
      </c>
      <c r="AJ21" s="15" t="str">
        <f t="shared" si="7"/>
        <v xml:space="preserve"> </v>
      </c>
      <c r="AL21" s="19">
        <f>INDEX(Input!$B$22:$AK$26,MATCH('Residential Bills_Yr 2_avg'!$A21,Input!$A$22:$A$26,0),MATCH('Residential Bills_Yr 2_avg'!AL$13,Input!$B$21:$AK$21,0))</f>
        <v>0</v>
      </c>
      <c r="AM21" s="3" t="str">
        <f>IF(Input!O86="Tier 5",('Residential Bills_Yr 2_avg'!$B$7-'Residential Bills_Yr 2_avg'!AM$17-'Residential Bills_Yr 2_avg'!AM$18-'Residential Bills_Yr 2_avg'!AM$19-'Residential Bills_Yr 2_avg'!AM$20)," ")</f>
        <v xml:space="preserve"> </v>
      </c>
      <c r="AN21" s="15" t="str">
        <f t="shared" si="8"/>
        <v xml:space="preserve"> </v>
      </c>
      <c r="AP21" s="19">
        <f>INDEX(Input!$B$22:$AK$26,MATCH('Residential Bills_Yr 2_avg'!$A21,Input!$A$22:$A$26,0),MATCH('Residential Bills_Yr 2_avg'!AP$13,Input!$B$21:$AK$21,0))</f>
        <v>0</v>
      </c>
      <c r="AQ21" s="3" t="str">
        <f>IF(Input!P86="Tier 5",('Residential Bills_Yr 2_avg'!$B$7-'Residential Bills_Yr 2_avg'!AQ$17-'Residential Bills_Yr 2_avg'!AQ$18-'Residential Bills_Yr 2_avg'!AQ$19-'Residential Bills_Yr 2_avg'!AQ$20)," ")</f>
        <v xml:space="preserve"> </v>
      </c>
      <c r="AR21" s="15" t="str">
        <f t="shared" si="9"/>
        <v xml:space="preserve"> </v>
      </c>
      <c r="AS21" s="7"/>
      <c r="AT21" s="19">
        <f>INDEX(Input!$B$22:$AK$26,MATCH('Residential Bills_Yr 2_avg'!$A21,Input!$A$22:$A$26,0),MATCH('Residential Bills_Yr 2_avg'!AT$13,Input!$B$21:$AK$21,0))</f>
        <v>0</v>
      </c>
      <c r="AU21" s="3" t="str">
        <f>IF(Input!Q86="Tier 5",('Residential Bills_Yr 2_avg'!$B$7-'Residential Bills_Yr 2_avg'!AU$17-'Residential Bills_Yr 2_avg'!AU$18-'Residential Bills_Yr 2_avg'!AU$19-'Residential Bills_Yr 2_avg'!AU$20)," ")</f>
        <v xml:space="preserve"> </v>
      </c>
      <c r="AV21" s="15" t="str">
        <f t="shared" si="10"/>
        <v xml:space="preserve"> </v>
      </c>
    </row>
    <row r="22" spans="1:48" x14ac:dyDescent="0.3">
      <c r="A22" t="s">
        <v>27</v>
      </c>
      <c r="B22" s="14"/>
      <c r="C22" s="3">
        <f>SUM(C17:C21)</f>
        <v>10</v>
      </c>
      <c r="D22" s="20">
        <f>SUM(D17:D21)+D14</f>
        <v>55.76</v>
      </c>
      <c r="F22" s="14"/>
      <c r="G22" s="3">
        <f>SUM(G17:G21)</f>
        <v>10</v>
      </c>
      <c r="H22" s="20">
        <f>SUM(H17:H21)+H14</f>
        <v>55.759399999999999</v>
      </c>
      <c r="J22" s="14"/>
      <c r="K22" s="3">
        <f>SUM(K17:K21)</f>
        <v>10</v>
      </c>
      <c r="L22" s="20">
        <f>SUM(L17:L21)+L14</f>
        <v>55.759399999999999</v>
      </c>
      <c r="N22" s="14"/>
      <c r="O22" s="3">
        <f>SUM(O17:O21)</f>
        <v>10</v>
      </c>
      <c r="P22" s="20">
        <f>SUM(P17:P21)+P14</f>
        <v>55.759399999999999</v>
      </c>
      <c r="R22" s="14"/>
      <c r="S22" s="3">
        <f>SUM(S17:S21)</f>
        <v>10</v>
      </c>
      <c r="T22" s="20">
        <f>SUM(T17:T21)+T14</f>
        <v>55.759399999999999</v>
      </c>
      <c r="V22" s="14"/>
      <c r="W22" s="3">
        <f>SUM(W17:W21)</f>
        <v>10</v>
      </c>
      <c r="X22" s="20">
        <f>SUM(X17:X21)+X14</f>
        <v>55.759399999999999</v>
      </c>
      <c r="Z22" s="14"/>
      <c r="AA22" s="3">
        <f>SUM(AA17:AA21)</f>
        <v>10</v>
      </c>
      <c r="AB22" s="20">
        <f>SUM(AB17:AB21)+AB14</f>
        <v>60.315400000000004</v>
      </c>
      <c r="AD22" s="14"/>
      <c r="AE22" s="3">
        <f>SUM(AE17:AE21)</f>
        <v>10</v>
      </c>
      <c r="AF22" s="20">
        <f>SUM(AF17:AF21)+AF14</f>
        <v>60.315400000000004</v>
      </c>
      <c r="AH22" s="14"/>
      <c r="AI22" s="3">
        <f>SUM(AI17:AI21)</f>
        <v>10</v>
      </c>
      <c r="AJ22" s="20">
        <f>SUM(AJ17:AJ21)+AJ14</f>
        <v>60.315400000000004</v>
      </c>
      <c r="AL22" s="14"/>
      <c r="AM22" s="3">
        <f>SUM(AM17:AM21)</f>
        <v>10</v>
      </c>
      <c r="AN22" s="20">
        <f>SUM(AN17:AN21)+AN14</f>
        <v>60.315400000000004</v>
      </c>
      <c r="AP22" s="14"/>
      <c r="AQ22" s="3">
        <f>SUM(AQ17:AQ21)</f>
        <v>10</v>
      </c>
      <c r="AR22" s="20">
        <f>SUM(AR17:AR21)+AR14</f>
        <v>60.315400000000004</v>
      </c>
      <c r="AS22" s="46"/>
      <c r="AT22" s="14"/>
      <c r="AU22" s="3">
        <f>SUM(AU17:AU21)</f>
        <v>10</v>
      </c>
      <c r="AV22" s="20">
        <f>SUM(AV17:AV21)+AV14</f>
        <v>60.315400000000004</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0.15970000000000001</v>
      </c>
      <c r="C25" s="24">
        <f>IF(VLOOKUP($A25,Input!$A$33:$B$45,2,FALSE)="Percentage",D$22,IF(VLOOKUP($A25,Input!$A$33:$B$45,2,FALSE)="Fixed","Fixed",(C$22)))</f>
        <v>10</v>
      </c>
      <c r="D25" s="15">
        <f t="shared" ref="D25:D36" si="12">ROUND(IF(C25="Fixed",B25,(B25*C25)),2)</f>
        <v>1.6</v>
      </c>
      <c r="F25" s="104">
        <f>INDEX(Input!$C$33:$AL$45,MATCH($A25,Input!$A$33:$A$45,0),MATCH(F$13,Input!$C$32:$AL$32,0))</f>
        <v>0.15970000000000001</v>
      </c>
      <c r="G25" s="24">
        <f>IF(VLOOKUP($A25,Input!$A$33:$B$45,2,FALSE)="Percentage",H$22,IF(VLOOKUP($A25,Input!$A$33:$B$45,2,FALSE)="Fixed","Fixed",(G$22)))</f>
        <v>10</v>
      </c>
      <c r="H25" s="15">
        <f t="shared" ref="H25:H36" si="13">ROUND(IF(G25="Fixed",F25,(F25*G25)),2)</f>
        <v>1.6</v>
      </c>
      <c r="J25" s="104">
        <f>INDEX(Input!$C$33:$AL$45,MATCH($A25,Input!$A$33:$A$45,0),MATCH(J$13,Input!$C$32:$AL$32,0))</f>
        <v>0.15970000000000001</v>
      </c>
      <c r="K25" s="24">
        <f>IF(VLOOKUP($A25,Input!$A$33:$B$45,2,FALSE)="Percentage",L$22,IF(VLOOKUP($A25,Input!$A$33:$B$45,2,FALSE)="Fixed","Fixed",(K$22)))</f>
        <v>10</v>
      </c>
      <c r="L25" s="15">
        <f t="shared" ref="L25:L36" si="14">ROUND(IF(K25="Fixed",J25,(J25*K25)),2)</f>
        <v>1.6</v>
      </c>
      <c r="N25" s="104">
        <f>INDEX(Input!$C$33:$AL$45,MATCH($A25,Input!$A$33:$A$45,0),MATCH(N$13,Input!$C$32:$AL$32,0))</f>
        <v>0.15970000000000001</v>
      </c>
      <c r="O25" s="24">
        <f>IF(VLOOKUP($A25,Input!$A$33:$B$45,2,FALSE)="Percentage",P$22,IF(VLOOKUP($A25,Input!$A$33:$B$45,2,FALSE)="Fixed","Fixed",(O$22)))</f>
        <v>10</v>
      </c>
      <c r="P25" s="15">
        <f t="shared" ref="P25:P36" si="15">ROUND(IF(O25="Fixed",N25,(N25*O25)),2)</f>
        <v>1.6</v>
      </c>
      <c r="R25" s="104">
        <f>INDEX(Input!$C$33:$AL$45,MATCH($A25,Input!$A$33:$A$45,0),MATCH(R$13,Input!$C$32:$AL$32,0))</f>
        <v>0.15970000000000001</v>
      </c>
      <c r="S25" s="24">
        <f>IF(VLOOKUP($A25,Input!$A$33:$B$45,2,FALSE)="Percentage",T$22,IF(VLOOKUP($A25,Input!$A$33:$B$45,2,FALSE)="Fixed","Fixed",(S$22)))</f>
        <v>10</v>
      </c>
      <c r="T25" s="15">
        <f t="shared" ref="T25:T36" si="16">ROUND(IF(S25="Fixed",R25,(R25*S25)),2)</f>
        <v>1.6</v>
      </c>
      <c r="V25" s="104">
        <f>INDEX(Input!$C$33:$AL$45,MATCH($A25,Input!$A$33:$A$45,0),MATCH(V$13,Input!$C$32:$AL$32,0))</f>
        <v>0.15970000000000001</v>
      </c>
      <c r="W25" s="24">
        <f>IF(VLOOKUP($A25,Input!$A$33:$B$45,2,FALSE)="Percentage",X$22,IF(VLOOKUP($A25,Input!$A$33:$B$45,2,FALSE)="Fixed","Fixed",(W$22)))</f>
        <v>10</v>
      </c>
      <c r="X25" s="15">
        <f t="shared" ref="X25:X36" si="17">ROUND(IF(W25="Fixed",V25,(V25*W25)),2)</f>
        <v>1.6</v>
      </c>
      <c r="Z25" s="104">
        <f>INDEX(Input!$C$33:$AL$45,MATCH($A25,Input!$A$33:$A$45,0),MATCH(Z$13,Input!$C$32:$AL$32,0))</f>
        <v>0.17567000000000002</v>
      </c>
      <c r="AA25" s="24">
        <f>IF(VLOOKUP($A25,Input!$A$33:$B$45,2,FALSE)="Percentage",AB$22,IF(VLOOKUP($A25,Input!$A$33:$B$45,2,FALSE)="Fixed","Fixed",(AA$22)))</f>
        <v>10</v>
      </c>
      <c r="AB25" s="15">
        <f t="shared" ref="AB25:AB36" si="18">ROUND(IF(AA25="Fixed",Z25,(Z25*AA25)),2)</f>
        <v>1.76</v>
      </c>
      <c r="AD25" s="104">
        <f>INDEX(Input!$C$33:$AL$45,MATCH($A25,Input!$A$33:$A$45,0),MATCH(AD$13,Input!$C$32:$AL$32,0))</f>
        <v>0.17567000000000002</v>
      </c>
      <c r="AE25" s="24">
        <f>IF(VLOOKUP($A25,Input!$A$33:$B$45,2,FALSE)="Percentage",AF$22,IF(VLOOKUP($A25,Input!$A$33:$B$45,2,FALSE)="Fixed","Fixed",(AE$22)))</f>
        <v>10</v>
      </c>
      <c r="AF25" s="15">
        <f t="shared" ref="AF25:AF36" si="19">ROUND(IF(AE25="Fixed",AD25,(AD25*AE25)),2)</f>
        <v>1.76</v>
      </c>
      <c r="AH25" s="104">
        <f>INDEX(Input!$C$33:$AL$45,MATCH($A25,Input!$A$33:$A$45,0),MATCH(AH$13,Input!$C$32:$AL$32,0))</f>
        <v>0.17567000000000002</v>
      </c>
      <c r="AI25" s="24">
        <f>IF(VLOOKUP($A25,Input!$A$33:$B$45,2,FALSE)="Percentage",AJ$22,IF(VLOOKUP($A25,Input!$A$33:$B$45,2,FALSE)="Fixed","Fixed",(AI$22)))</f>
        <v>10</v>
      </c>
      <c r="AJ25" s="15">
        <f t="shared" ref="AJ25:AJ36" si="20">ROUND(IF(AI25="Fixed",AH25,(AH25*AI25)),2)</f>
        <v>1.76</v>
      </c>
      <c r="AL25" s="104">
        <f>INDEX(Input!$C$33:$AL$45,MATCH($A25,Input!$A$33:$A$45,0),MATCH(AL$13,Input!$C$32:$AL$32,0))</f>
        <v>0.17567000000000002</v>
      </c>
      <c r="AM25" s="24">
        <f>IF(VLOOKUP($A25,Input!$A$33:$B$45,2,FALSE)="Percentage",AN$22,IF(VLOOKUP($A25,Input!$A$33:$B$45,2,FALSE)="Fixed","Fixed",(AM$22)))</f>
        <v>10</v>
      </c>
      <c r="AN25" s="15">
        <f t="shared" ref="AN25:AN36" si="21">ROUND(IF(AM25="Fixed",AL25,(AL25*AM25)),2)</f>
        <v>1.76</v>
      </c>
      <c r="AP25" s="104">
        <f>INDEX(Input!$C$33:$AL$45,MATCH($A25,Input!$A$33:$A$45,0),MATCH(AP$13,Input!$C$32:$AL$32,0))</f>
        <v>0.17567000000000002</v>
      </c>
      <c r="AQ25" s="24">
        <f>IF(VLOOKUP($A25,Input!$A$33:$B$45,2,FALSE)="Percentage",AR$22,IF(VLOOKUP($A25,Input!$A$33:$B$45,2,FALSE)="Fixed","Fixed",(AQ$22)))</f>
        <v>10</v>
      </c>
      <c r="AR25" s="15">
        <f t="shared" ref="AR25:AR36" si="22">ROUND(IF(AQ25="Fixed",AP25,(AP25*AQ25)),2)</f>
        <v>1.76</v>
      </c>
      <c r="AT25" s="104">
        <f>INDEX(Input!$C$33:$AL$45,MATCH($A25,Input!$A$33:$A$45,0),MATCH(AT$13,Input!$C$32:$AL$32,0))</f>
        <v>0.17567000000000002</v>
      </c>
      <c r="AU25" s="24">
        <f>IF(VLOOKUP($A25,Input!$A$33:$B$45,2,FALSE)="Percentage",AV$22,IF(VLOOKUP($A25,Input!$A$33:$B$45,2,FALSE)="Fixed","Fixed",(AU$22)))</f>
        <v>10</v>
      </c>
      <c r="AV25" s="15">
        <f t="shared" ref="AV25:AV36" si="23">ROUND(IF(AU25="Fixed",AT25,(AT25*AU25)),2)</f>
        <v>1.76</v>
      </c>
    </row>
    <row r="26" spans="1:48" x14ac:dyDescent="0.3">
      <c r="A26" t="str">
        <f>Input!A34</f>
        <v>WRAM/MCBA</v>
      </c>
      <c r="B26" s="104">
        <f>INDEX(Input!$C$33:$AL$45,MATCH($A26,Input!$A$33:$A$45,0),MATCH(B$13,Input!$C$32:$AL$32,0))</f>
        <v>0</v>
      </c>
      <c r="C26" s="24">
        <f>IF(VLOOKUP($A26,Input!$A$33:$B$45,2,FALSE)="Percentage",D$22,IF(VLOOKUP($A26,Input!$A$33:$B$45,2,FALSE)="Fixed","Fixed",(C$22)))</f>
        <v>55.76</v>
      </c>
      <c r="D26" s="15">
        <f t="shared" si="12"/>
        <v>0</v>
      </c>
      <c r="F26" s="104">
        <f>INDEX(Input!$C$33:$AL$45,MATCH($A26,Input!$A$33:$A$45,0),MATCH(F$13,Input!$C$32:$AL$32,0))</f>
        <v>0</v>
      </c>
      <c r="G26" s="24">
        <f>IF(VLOOKUP($A26,Input!$A$33:$B$45,2,FALSE)="Percentage",H$22,IF(VLOOKUP($A26,Input!$A$33:$B$45,2,FALSE)="Fixed","Fixed",(G$22)))</f>
        <v>55.759399999999999</v>
      </c>
      <c r="H26" s="15">
        <f t="shared" si="13"/>
        <v>0</v>
      </c>
      <c r="J26" s="104">
        <f>INDEX(Input!$C$33:$AL$45,MATCH($A26,Input!$A$33:$A$45,0),MATCH(J$13,Input!$C$32:$AL$32,0))</f>
        <v>0</v>
      </c>
      <c r="K26" s="24">
        <f>IF(VLOOKUP($A26,Input!$A$33:$B$45,2,FALSE)="Percentage",L$22,IF(VLOOKUP($A26,Input!$A$33:$B$45,2,FALSE)="Fixed","Fixed",(K$22)))</f>
        <v>55.759399999999999</v>
      </c>
      <c r="L26" s="15">
        <f t="shared" si="14"/>
        <v>0</v>
      </c>
      <c r="N26" s="104">
        <f>INDEX(Input!$C$33:$AL$45,MATCH($A26,Input!$A$33:$A$45,0),MATCH(N$13,Input!$C$32:$AL$32,0))</f>
        <v>0</v>
      </c>
      <c r="O26" s="24">
        <f>IF(VLOOKUP($A26,Input!$A$33:$B$45,2,FALSE)="Percentage",P$22,IF(VLOOKUP($A26,Input!$A$33:$B$45,2,FALSE)="Fixed","Fixed",(O$22)))</f>
        <v>55.759399999999999</v>
      </c>
      <c r="P26" s="15">
        <f t="shared" si="15"/>
        <v>0</v>
      </c>
      <c r="R26" s="104">
        <f>INDEX(Input!$C$33:$AL$45,MATCH($A26,Input!$A$33:$A$45,0),MATCH(R$13,Input!$C$32:$AL$32,0))</f>
        <v>0</v>
      </c>
      <c r="S26" s="24">
        <f>IF(VLOOKUP($A26,Input!$A$33:$B$45,2,FALSE)="Percentage",T$22,IF(VLOOKUP($A26,Input!$A$33:$B$45,2,FALSE)="Fixed","Fixed",(S$22)))</f>
        <v>55.759399999999999</v>
      </c>
      <c r="T26" s="15">
        <f t="shared" si="16"/>
        <v>0</v>
      </c>
      <c r="V26" s="104">
        <f>INDEX(Input!$C$33:$AL$45,MATCH($A26,Input!$A$33:$A$45,0),MATCH(V$13,Input!$C$32:$AL$32,0))</f>
        <v>0</v>
      </c>
      <c r="W26" s="24">
        <f>IF(VLOOKUP($A26,Input!$A$33:$B$45,2,FALSE)="Percentage",X$22,IF(VLOOKUP($A26,Input!$A$33:$B$45,2,FALSE)="Fixed","Fixed",(W$22)))</f>
        <v>55.759399999999999</v>
      </c>
      <c r="X26" s="15">
        <f t="shared" si="17"/>
        <v>0</v>
      </c>
      <c r="Z26" s="104">
        <f>INDEX(Input!$C$33:$AL$45,MATCH($A26,Input!$A$33:$A$45,0),MATCH(Z$13,Input!$C$32:$AL$32,0))</f>
        <v>0</v>
      </c>
      <c r="AA26" s="24">
        <f>IF(VLOOKUP($A26,Input!$A$33:$B$45,2,FALSE)="Percentage",AB$22,IF(VLOOKUP($A26,Input!$A$33:$B$45,2,FALSE)="Fixed","Fixed",(AA$22)))</f>
        <v>60.315400000000004</v>
      </c>
      <c r="AB26" s="15">
        <f t="shared" si="18"/>
        <v>0</v>
      </c>
      <c r="AD26" s="104">
        <f>INDEX(Input!$C$33:$AL$45,MATCH($A26,Input!$A$33:$A$45,0),MATCH(AD$13,Input!$C$32:$AL$32,0))</f>
        <v>0</v>
      </c>
      <c r="AE26" s="24">
        <f>IF(VLOOKUP($A26,Input!$A$33:$B$45,2,FALSE)="Percentage",AF$22,IF(VLOOKUP($A26,Input!$A$33:$B$45,2,FALSE)="Fixed","Fixed",(AE$22)))</f>
        <v>60.315400000000004</v>
      </c>
      <c r="AF26" s="15">
        <f t="shared" si="19"/>
        <v>0</v>
      </c>
      <c r="AH26" s="104">
        <f>INDEX(Input!$C$33:$AL$45,MATCH($A26,Input!$A$33:$A$45,0),MATCH(AH$13,Input!$C$32:$AL$32,0))</f>
        <v>0</v>
      </c>
      <c r="AI26" s="24">
        <f>IF(VLOOKUP($A26,Input!$A$33:$B$45,2,FALSE)="Percentage",AJ$22,IF(VLOOKUP($A26,Input!$A$33:$B$45,2,FALSE)="Fixed","Fixed",(AI$22)))</f>
        <v>60.315400000000004</v>
      </c>
      <c r="AJ26" s="15">
        <f t="shared" si="20"/>
        <v>0</v>
      </c>
      <c r="AL26" s="104">
        <f>INDEX(Input!$C$33:$AL$45,MATCH($A26,Input!$A$33:$A$45,0),MATCH(AL$13,Input!$C$32:$AL$32,0))</f>
        <v>0</v>
      </c>
      <c r="AM26" s="24">
        <f>IF(VLOOKUP($A26,Input!$A$33:$B$45,2,FALSE)="Percentage",AN$22,IF(VLOOKUP($A26,Input!$A$33:$B$45,2,FALSE)="Fixed","Fixed",(AM$22)))</f>
        <v>60.315400000000004</v>
      </c>
      <c r="AN26" s="15">
        <f t="shared" si="21"/>
        <v>0</v>
      </c>
      <c r="AP26" s="104">
        <f>INDEX(Input!$C$33:$AL$45,MATCH($A26,Input!$A$33:$A$45,0),MATCH(AP$13,Input!$C$32:$AL$32,0))</f>
        <v>0</v>
      </c>
      <c r="AQ26" s="24">
        <f>IF(VLOOKUP($A26,Input!$A$33:$B$45,2,FALSE)="Percentage",AR$22,IF(VLOOKUP($A26,Input!$A$33:$B$45,2,FALSE)="Fixed","Fixed",(AQ$22)))</f>
        <v>60.315400000000004</v>
      </c>
      <c r="AR26" s="15">
        <f t="shared" si="22"/>
        <v>0</v>
      </c>
      <c r="AT26" s="104">
        <f>INDEX(Input!$C$33:$AL$45,MATCH($A26,Input!$A$33:$A$45,0),MATCH(AT$13,Input!$C$32:$AL$32,0))</f>
        <v>0</v>
      </c>
      <c r="AU26" s="24">
        <f>IF(VLOOKUP($A26,Input!$A$33:$B$45,2,FALSE)="Percentage",AV$22,IF(VLOOKUP($A26,Input!$A$33:$B$45,2,FALSE)="Fixed","Fixed",(AU$22)))</f>
        <v>60.315400000000004</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55.76</v>
      </c>
      <c r="D29" s="15">
        <f t="shared" si="12"/>
        <v>0</v>
      </c>
      <c r="F29" s="104">
        <f>INDEX(Input!$C$33:$AL$45,MATCH($A29,Input!$A$33:$A$45,0),MATCH(F$13,Input!$C$32:$AL$32,0))</f>
        <v>0</v>
      </c>
      <c r="G29" s="24">
        <f>IF(VLOOKUP($A29,Input!$A$33:$B$45,2,FALSE)="Percentage",H$22,IF(VLOOKUP($A29,Input!$A$33:$B$45,2,FALSE)="Fixed","Fixed",(G$22)))</f>
        <v>55.759399999999999</v>
      </c>
      <c r="H29" s="15">
        <f t="shared" si="13"/>
        <v>0</v>
      </c>
      <c r="J29" s="104">
        <f>INDEX(Input!$C$33:$AL$45,MATCH($A29,Input!$A$33:$A$45,0),MATCH(J$13,Input!$C$32:$AL$32,0))</f>
        <v>0</v>
      </c>
      <c r="K29" s="24">
        <f>IF(VLOOKUP($A29,Input!$A$33:$B$45,2,FALSE)="Percentage",L$22,IF(VLOOKUP($A29,Input!$A$33:$B$45,2,FALSE)="Fixed","Fixed",(K$22)))</f>
        <v>55.759399999999999</v>
      </c>
      <c r="L29" s="15">
        <f t="shared" si="14"/>
        <v>0</v>
      </c>
      <c r="N29" s="104">
        <f>INDEX(Input!$C$33:$AL$45,MATCH($A29,Input!$A$33:$A$45,0),MATCH(N$13,Input!$C$32:$AL$32,0))</f>
        <v>0</v>
      </c>
      <c r="O29" s="24">
        <f>IF(VLOOKUP($A29,Input!$A$33:$B$45,2,FALSE)="Percentage",P$22,IF(VLOOKUP($A29,Input!$A$33:$B$45,2,FALSE)="Fixed","Fixed",(O$22)))</f>
        <v>55.759399999999999</v>
      </c>
      <c r="P29" s="15">
        <f t="shared" si="15"/>
        <v>0</v>
      </c>
      <c r="R29" s="104">
        <f>INDEX(Input!$C$33:$AL$45,MATCH($A29,Input!$A$33:$A$45,0),MATCH(R$13,Input!$C$32:$AL$32,0))</f>
        <v>0</v>
      </c>
      <c r="S29" s="24">
        <f>IF(VLOOKUP($A29,Input!$A$33:$B$45,2,FALSE)="Percentage",T$22,IF(VLOOKUP($A29,Input!$A$33:$B$45,2,FALSE)="Fixed","Fixed",(S$22)))</f>
        <v>55.759399999999999</v>
      </c>
      <c r="T29" s="15">
        <f t="shared" si="16"/>
        <v>0</v>
      </c>
      <c r="V29" s="104">
        <f>INDEX(Input!$C$33:$AL$45,MATCH($A29,Input!$A$33:$A$45,0),MATCH(V$13,Input!$C$32:$AL$32,0))</f>
        <v>0</v>
      </c>
      <c r="W29" s="24">
        <f>IF(VLOOKUP($A29,Input!$A$33:$B$45,2,FALSE)="Percentage",X$22,IF(VLOOKUP($A29,Input!$A$33:$B$45,2,FALSE)="Fixed","Fixed",(W$22)))</f>
        <v>55.759399999999999</v>
      </c>
      <c r="X29" s="15">
        <f t="shared" si="17"/>
        <v>0</v>
      </c>
      <c r="Z29" s="104">
        <f>INDEX(Input!$C$33:$AL$45,MATCH($A29,Input!$A$33:$A$45,0),MATCH(Z$13,Input!$C$32:$AL$32,0))</f>
        <v>0</v>
      </c>
      <c r="AA29" s="24">
        <f>IF(VLOOKUP($A29,Input!$A$33:$B$45,2,FALSE)="Percentage",AB$22,IF(VLOOKUP($A29,Input!$A$33:$B$45,2,FALSE)="Fixed","Fixed",(AA$22)))</f>
        <v>60.315400000000004</v>
      </c>
      <c r="AB29" s="15">
        <f t="shared" si="18"/>
        <v>0</v>
      </c>
      <c r="AD29" s="104">
        <f>INDEX(Input!$C$33:$AL$45,MATCH($A29,Input!$A$33:$A$45,0),MATCH(AD$13,Input!$C$32:$AL$32,0))</f>
        <v>0</v>
      </c>
      <c r="AE29" s="24">
        <f>IF(VLOOKUP($A29,Input!$A$33:$B$45,2,FALSE)="Percentage",AF$22,IF(VLOOKUP($A29,Input!$A$33:$B$45,2,FALSE)="Fixed","Fixed",(AE$22)))</f>
        <v>60.315400000000004</v>
      </c>
      <c r="AF29" s="15">
        <f t="shared" si="19"/>
        <v>0</v>
      </c>
      <c r="AH29" s="104">
        <f>INDEX(Input!$C$33:$AL$45,MATCH($A29,Input!$A$33:$A$45,0),MATCH(AH$13,Input!$C$32:$AL$32,0))</f>
        <v>0</v>
      </c>
      <c r="AI29" s="24">
        <f>IF(VLOOKUP($A29,Input!$A$33:$B$45,2,FALSE)="Percentage",AJ$22,IF(VLOOKUP($A29,Input!$A$33:$B$45,2,FALSE)="Fixed","Fixed",(AI$22)))</f>
        <v>60.315400000000004</v>
      </c>
      <c r="AJ29" s="15">
        <f t="shared" si="20"/>
        <v>0</v>
      </c>
      <c r="AL29" s="104">
        <f>INDEX(Input!$C$33:$AL$45,MATCH($A29,Input!$A$33:$A$45,0),MATCH(AL$13,Input!$C$32:$AL$32,0))</f>
        <v>0</v>
      </c>
      <c r="AM29" s="24">
        <f>IF(VLOOKUP($A29,Input!$A$33:$B$45,2,FALSE)="Percentage",AN$22,IF(VLOOKUP($A29,Input!$A$33:$B$45,2,FALSE)="Fixed","Fixed",(AM$22)))</f>
        <v>60.315400000000004</v>
      </c>
      <c r="AN29" s="15">
        <f t="shared" si="21"/>
        <v>0</v>
      </c>
      <c r="AP29" s="104">
        <f>INDEX(Input!$C$33:$AL$45,MATCH($A29,Input!$A$33:$A$45,0),MATCH(AP$13,Input!$C$32:$AL$32,0))</f>
        <v>0</v>
      </c>
      <c r="AQ29" s="24">
        <f>IF(VLOOKUP($A29,Input!$A$33:$B$45,2,FALSE)="Percentage",AR$22,IF(VLOOKUP($A29,Input!$A$33:$B$45,2,FALSE)="Fixed","Fixed",(AQ$22)))</f>
        <v>60.315400000000004</v>
      </c>
      <c r="AR29" s="15">
        <f t="shared" si="22"/>
        <v>0</v>
      </c>
      <c r="AT29" s="104">
        <f>INDEX(Input!$C$33:$AL$45,MATCH($A29,Input!$A$33:$A$45,0),MATCH(AT$13,Input!$C$32:$AL$32,0))</f>
        <v>0</v>
      </c>
      <c r="AU29" s="24">
        <f>IF(VLOOKUP($A29,Input!$A$33:$B$45,2,FALSE)="Percentage",AV$22,IF(VLOOKUP($A29,Input!$A$33:$B$45,2,FALSE)="Fixed","Fixed",(AU$22)))</f>
        <v>60.315400000000004</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-9.49</v>
      </c>
      <c r="C31" s="24" t="str">
        <f>IF(VLOOKUP($A31,Input!$A$33:$B$45,2,FALSE)="Percentage",D$22,IF(VLOOKUP($A31,Input!$A$33:$B$45,2,FALSE)="Fixed","Fixed",(C$22)))</f>
        <v>Fixed</v>
      </c>
      <c r="D31" s="15">
        <f t="shared" si="12"/>
        <v>-9.49</v>
      </c>
      <c r="F31" s="104">
        <f>INDEX(Input!$C$33:$AL$45,MATCH($A31,Input!$A$33:$A$45,0),MATCH(F$13,Input!$C$32:$AL$32,0))</f>
        <v>-9.49</v>
      </c>
      <c r="G31" s="24" t="str">
        <f>IF(VLOOKUP($A31,Input!$A$33:$B$45,2,FALSE)="Percentage",H$22,IF(VLOOKUP($A31,Input!$A$33:$B$45,2,FALSE)="Fixed","Fixed",(G$22)))</f>
        <v>Fixed</v>
      </c>
      <c r="H31" s="15">
        <f t="shared" si="13"/>
        <v>-9.49</v>
      </c>
      <c r="J31" s="104">
        <f>INDEX(Input!$C$33:$AL$45,MATCH($A31,Input!$A$33:$A$45,0),MATCH(J$13,Input!$C$32:$AL$32,0))</f>
        <v>-9.49</v>
      </c>
      <c r="K31" s="24" t="str">
        <f>IF(VLOOKUP($A31,Input!$A$33:$B$45,2,FALSE)="Percentage",L$22,IF(VLOOKUP($A31,Input!$A$33:$B$45,2,FALSE)="Fixed","Fixed",(K$22)))</f>
        <v>Fixed</v>
      </c>
      <c r="L31" s="15">
        <f t="shared" si="14"/>
        <v>-9.49</v>
      </c>
      <c r="N31" s="104">
        <f>INDEX(Input!$C$33:$AL$45,MATCH($A31,Input!$A$33:$A$45,0),MATCH(N$13,Input!$C$32:$AL$32,0))</f>
        <v>-9.49</v>
      </c>
      <c r="O31" s="24" t="str">
        <f>IF(VLOOKUP($A31,Input!$A$33:$B$45,2,FALSE)="Percentage",P$22,IF(VLOOKUP($A31,Input!$A$33:$B$45,2,FALSE)="Fixed","Fixed",(O$22)))</f>
        <v>Fixed</v>
      </c>
      <c r="P31" s="15">
        <f t="shared" si="15"/>
        <v>-9.49</v>
      </c>
      <c r="R31" s="104">
        <f>INDEX(Input!$C$33:$AL$45,MATCH($A31,Input!$A$33:$A$45,0),MATCH(R$13,Input!$C$32:$AL$32,0))</f>
        <v>-9.49</v>
      </c>
      <c r="S31" s="24" t="str">
        <f>IF(VLOOKUP($A31,Input!$A$33:$B$45,2,FALSE)="Percentage",T$22,IF(VLOOKUP($A31,Input!$A$33:$B$45,2,FALSE)="Fixed","Fixed",(S$22)))</f>
        <v>Fixed</v>
      </c>
      <c r="T31" s="15">
        <f t="shared" si="16"/>
        <v>-9.49</v>
      </c>
      <c r="V31" s="104">
        <f>INDEX(Input!$C$33:$AL$45,MATCH($A31,Input!$A$33:$A$45,0),MATCH(V$13,Input!$C$32:$AL$32,0))</f>
        <v>-9.49</v>
      </c>
      <c r="W31" s="24" t="str">
        <f>IF(VLOOKUP($A31,Input!$A$33:$B$45,2,FALSE)="Percentage",X$22,IF(VLOOKUP($A31,Input!$A$33:$B$45,2,FALSE)="Fixed","Fixed",(W$22)))</f>
        <v>Fixed</v>
      </c>
      <c r="X31" s="15">
        <f t="shared" si="17"/>
        <v>-9.49</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ref="D37" si="24">ROUND(IF(C37="Fixed",B37,(B37*C37)),2)</f>
        <v>0</v>
      </c>
      <c r="F37" s="104">
        <f>INDEX(Input!$C$33:$AL$45,MATCH($A37,Input!$A$33:$A$45,0),MATCH(F$13,Input!$C$32:$AL$32,0))</f>
        <v>0</v>
      </c>
      <c r="G37" s="24">
        <f>IF(VLOOKUP($A37,Input!$A$33:$B$45,2,FALSE)="Percentage",H$22,IF(VLOOKUP($A37,Input!$A$33:$B$45,2,FALSE)="Fixed","Fixed",(G$22)))</f>
        <v>10</v>
      </c>
      <c r="H37" s="15">
        <f t="shared" ref="H37" si="25">ROUND(IF(G37="Fixed",F37,(F37*G37)),2)</f>
        <v>0</v>
      </c>
      <c r="J37" s="104">
        <f>INDEX(Input!$C$33:$AL$45,MATCH($A37,Input!$A$33:$A$45,0),MATCH(J$13,Input!$C$32:$AL$32,0))</f>
        <v>0</v>
      </c>
      <c r="K37" s="24">
        <f>IF(VLOOKUP($A37,Input!$A$33:$B$45,2,FALSE)="Percentage",L$22,IF(VLOOKUP($A37,Input!$A$33:$B$45,2,FALSE)="Fixed","Fixed",(K$22)))</f>
        <v>10</v>
      </c>
      <c r="L37" s="15">
        <f t="shared" ref="L37" si="26">ROUND(IF(K37="Fixed",J37,(J37*K37)),2)</f>
        <v>0</v>
      </c>
      <c r="N37" s="104">
        <f>INDEX(Input!$C$33:$AL$45,MATCH($A37,Input!$A$33:$A$45,0),MATCH(N$13,Input!$C$32:$AL$32,0))</f>
        <v>0</v>
      </c>
      <c r="O37" s="24">
        <f>IF(VLOOKUP($A37,Input!$A$33:$B$45,2,FALSE)="Percentage",P$22,IF(VLOOKUP($A37,Input!$A$33:$B$45,2,FALSE)="Fixed","Fixed",(O$22)))</f>
        <v>10</v>
      </c>
      <c r="P37" s="15">
        <f t="shared" ref="P37" si="27">ROUND(IF(O37="Fixed",N37,(N37*O37)),2)</f>
        <v>0</v>
      </c>
      <c r="R37" s="104">
        <f>INDEX(Input!$C$33:$AL$45,MATCH($A37,Input!$A$33:$A$45,0),MATCH(R$13,Input!$C$32:$AL$32,0))</f>
        <v>0</v>
      </c>
      <c r="S37" s="24">
        <f>IF(VLOOKUP($A37,Input!$A$33:$B$45,2,FALSE)="Percentage",T$22,IF(VLOOKUP($A37,Input!$A$33:$B$45,2,FALSE)="Fixed","Fixed",(S$22)))</f>
        <v>10</v>
      </c>
      <c r="T37" s="15">
        <f t="shared" ref="T37" si="28">ROUND(IF(S37="Fixed",R37,(R37*S37)),2)</f>
        <v>0</v>
      </c>
      <c r="V37" s="104">
        <f>INDEX(Input!$C$33:$AL$45,MATCH($A37,Input!$A$33:$A$45,0),MATCH(V$13,Input!$C$32:$AL$32,0))</f>
        <v>0</v>
      </c>
      <c r="W37" s="24">
        <f>IF(VLOOKUP($A37,Input!$A$33:$B$45,2,FALSE)="Percentage",X$22,IF(VLOOKUP($A37,Input!$A$33:$B$45,2,FALSE)="Fixed","Fixed",(W$22)))</f>
        <v>10</v>
      </c>
      <c r="X37" s="15">
        <f t="shared" ref="X37" si="29">ROUND(IF(W37="Fixed",V37,(V37*W37)),2)</f>
        <v>0</v>
      </c>
      <c r="Z37" s="104">
        <f>INDEX(Input!$C$33:$AL$45,MATCH($A37,Input!$A$33:$A$45,0),MATCH(Z$13,Input!$C$32:$AL$32,0))</f>
        <v>0</v>
      </c>
      <c r="AA37" s="24">
        <f>IF(VLOOKUP($A37,Input!$A$33:$B$45,2,FALSE)="Percentage",AB$22,IF(VLOOKUP($A37,Input!$A$33:$B$45,2,FALSE)="Fixed","Fixed",(AA$22)))</f>
        <v>10</v>
      </c>
      <c r="AB37" s="15">
        <f t="shared" ref="AB37" si="30">ROUND(IF(AA37="Fixed",Z37,(Z37*AA37)),2)</f>
        <v>0</v>
      </c>
      <c r="AD37" s="104">
        <f>INDEX(Input!$C$33:$AL$45,MATCH($A37,Input!$A$33:$A$45,0),MATCH(AD$13,Input!$C$32:$AL$32,0))</f>
        <v>0</v>
      </c>
      <c r="AE37" s="24">
        <f>IF(VLOOKUP($A37,Input!$A$33:$B$45,2,FALSE)="Percentage",AF$22,IF(VLOOKUP($A37,Input!$A$33:$B$45,2,FALSE)="Fixed","Fixed",(AE$22)))</f>
        <v>10</v>
      </c>
      <c r="AF37" s="15">
        <f t="shared" ref="AF37" si="31">ROUND(IF(AE37="Fixed",AD37,(AD37*AE37)),2)</f>
        <v>0</v>
      </c>
      <c r="AH37" s="104">
        <f>INDEX(Input!$C$33:$AL$45,MATCH($A37,Input!$A$33:$A$45,0),MATCH(AH$13,Input!$C$32:$AL$32,0))</f>
        <v>0</v>
      </c>
      <c r="AI37" s="24">
        <f>IF(VLOOKUP($A37,Input!$A$33:$B$45,2,FALSE)="Percentage",AJ$22,IF(VLOOKUP($A37,Input!$A$33:$B$45,2,FALSE)="Fixed","Fixed",(AI$22)))</f>
        <v>10</v>
      </c>
      <c r="AJ37" s="15">
        <f t="shared" ref="AJ37" si="32">ROUND(IF(AI37="Fixed",AH37,(AH37*AI37)),2)</f>
        <v>0</v>
      </c>
      <c r="AL37" s="104">
        <f>INDEX(Input!$C$33:$AL$45,MATCH($A37,Input!$A$33:$A$45,0),MATCH(AL$13,Input!$C$32:$AL$32,0))</f>
        <v>0</v>
      </c>
      <c r="AM37" s="24">
        <f>IF(VLOOKUP($A37,Input!$A$33:$B$45,2,FALSE)="Percentage",AN$22,IF(VLOOKUP($A37,Input!$A$33:$B$45,2,FALSE)="Fixed","Fixed",(AM$22)))</f>
        <v>10</v>
      </c>
      <c r="AN37" s="15">
        <f t="shared" ref="AN37" si="33">ROUND(IF(AM37="Fixed",AL37,(AL37*AM37)),2)</f>
        <v>0</v>
      </c>
      <c r="AP37" s="104">
        <f>INDEX(Input!$C$33:$AL$45,MATCH($A37,Input!$A$33:$A$45,0),MATCH(AP$13,Input!$C$32:$AL$32,0))</f>
        <v>0</v>
      </c>
      <c r="AQ37" s="24">
        <f>IF(VLOOKUP($A37,Input!$A$33:$B$45,2,FALSE)="Percentage",AR$22,IF(VLOOKUP($A37,Input!$A$33:$B$45,2,FALSE)="Fixed","Fixed",(AQ$22)))</f>
        <v>10</v>
      </c>
      <c r="AR37" s="15">
        <f t="shared" ref="AR37" si="34">ROUND(IF(AQ37="Fixed",AP37,(AP37*AQ37)),2)</f>
        <v>0</v>
      </c>
      <c r="AS37" s="7"/>
      <c r="AT37" s="104">
        <f>INDEX(Input!$C$33:$AL$45,MATCH($A37,Input!$A$33:$A$45,0),MATCH(AT$13,Input!$C$32:$AL$32,0))</f>
        <v>0</v>
      </c>
      <c r="AU37" s="24">
        <f>IF(VLOOKUP($A37,Input!$A$33:$B$45,2,FALSE)="Percentage",AV$22,IF(VLOOKUP($A37,Input!$A$33:$B$45,2,FALSE)="Fixed","Fixed",(AU$22)))</f>
        <v>10</v>
      </c>
      <c r="AV37" s="15">
        <f t="shared" ref="AV37" si="35">ROUND(IF(AU37="Fixed",AT37,(AT37*AU37)),2)</f>
        <v>0</v>
      </c>
    </row>
    <row r="38" spans="1:48" x14ac:dyDescent="0.3">
      <c r="A38" t="s">
        <v>27</v>
      </c>
      <c r="B38" s="14"/>
      <c r="D38" s="20">
        <f>SUM(D25:D37)</f>
        <v>-7.8900000000000006</v>
      </c>
      <c r="F38" s="14"/>
      <c r="H38" s="20">
        <f>SUM(H25:H37)</f>
        <v>-7.8900000000000006</v>
      </c>
      <c r="J38" s="14"/>
      <c r="L38" s="20">
        <f>SUM(L25:L37)</f>
        <v>-7.8900000000000006</v>
      </c>
      <c r="N38" s="14"/>
      <c r="P38" s="20">
        <f>SUM(P25:P37)</f>
        <v>-7.8900000000000006</v>
      </c>
      <c r="R38" s="14"/>
      <c r="T38" s="20">
        <f>SUM(T25:T37)</f>
        <v>-7.8900000000000006</v>
      </c>
      <c r="V38" s="14"/>
      <c r="X38" s="20">
        <f>SUM(X25:X37)</f>
        <v>-7.8900000000000006</v>
      </c>
      <c r="Z38" s="14"/>
      <c r="AB38" s="20">
        <f>SUM(AB25:AB37)</f>
        <v>1.76</v>
      </c>
      <c r="AD38" s="14"/>
      <c r="AF38" s="20">
        <f>SUM(AF25:AF37)</f>
        <v>1.76</v>
      </c>
      <c r="AH38" s="14"/>
      <c r="AJ38" s="20">
        <f>SUM(AJ25:AJ37)</f>
        <v>1.76</v>
      </c>
      <c r="AL38" s="14"/>
      <c r="AN38" s="20">
        <f>SUM(AN25:AN37)</f>
        <v>1.76</v>
      </c>
      <c r="AP38" s="14"/>
      <c r="AR38" s="20">
        <f>SUM(AR25:AR37)</f>
        <v>1.76</v>
      </c>
      <c r="AS38" s="46"/>
      <c r="AT38" s="14"/>
      <c r="AV38" s="20">
        <f>SUM(AV25:AV37)</f>
        <v>1.76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7.0000000000000001E-3</v>
      </c>
      <c r="C41" s="7">
        <f>D38+D22</f>
        <v>47.87</v>
      </c>
      <c r="D41" s="15">
        <f>ROUND(B41*C41,2)</f>
        <v>0.34</v>
      </c>
      <c r="F41" s="23" cm="1">
        <f t="array" ref="F41">SUMPRODUCT(($A41=Input!$A$64:$A$69)*(F$13=Input!$B$63:$BI$63)*(Input!$B$64:$BI$69))</f>
        <v>7.0000000000000001E-3</v>
      </c>
      <c r="G41" s="7">
        <f>H38+H22</f>
        <v>47.869399999999999</v>
      </c>
      <c r="H41" s="15">
        <f>ROUND(F41*G41,2)</f>
        <v>0.34</v>
      </c>
      <c r="J41" s="23" cm="1">
        <f t="array" ref="J41">SUMPRODUCT(($A41=Input!$A$64:$A$69)*(J$13=Input!$B$63:$BI$63)*(Input!$B$64:$BI$69))</f>
        <v>7.0000000000000001E-3</v>
      </c>
      <c r="K41" s="7">
        <f>L38+L22</f>
        <v>47.869399999999999</v>
      </c>
      <c r="L41" s="15">
        <f>ROUND(J41*K41,2)</f>
        <v>0.34</v>
      </c>
      <c r="N41" s="23" cm="1">
        <f t="array" ref="N41">SUMPRODUCT(($A41=Input!$A$64:$A$69)*(N$13=Input!$B$63:$BI$63)*(Input!$B$64:$BI$69))</f>
        <v>7.0000000000000001E-3</v>
      </c>
      <c r="O41" s="7">
        <f>P38+P22</f>
        <v>47.869399999999999</v>
      </c>
      <c r="P41" s="15">
        <f>ROUND(N41*O41,2)</f>
        <v>0.34</v>
      </c>
      <c r="R41" s="23" cm="1">
        <f t="array" ref="R41">SUMPRODUCT(($A41=Input!$A$64:$A$69)*(R$13=Input!$B$63:$BI$63)*(Input!$B$64:$BI$69))</f>
        <v>7.0000000000000001E-3</v>
      </c>
      <c r="S41" s="7">
        <f>T38+T22</f>
        <v>47.869399999999999</v>
      </c>
      <c r="T41" s="15">
        <f>ROUND(R41*S41,2)</f>
        <v>0.34</v>
      </c>
      <c r="V41" s="23" cm="1">
        <f t="array" ref="V41">SUMPRODUCT(($A41=Input!$A$64:$A$69)*(V$13=Input!$B$63:$BI$63)*(Input!$B$64:$BI$69))</f>
        <v>7.0000000000000001E-3</v>
      </c>
      <c r="W41" s="7">
        <f>X38+X22</f>
        <v>47.869399999999999</v>
      </c>
      <c r="X41" s="15">
        <f>ROUND(V41*W41,2)</f>
        <v>0.34</v>
      </c>
      <c r="Z41" s="23" cm="1">
        <f t="array" ref="Z41">SUMPRODUCT(($A41=Input!$A$64:$A$69)*(Z$13=Input!$B$63:$BI$63)*(Input!$B$64:$BI$69))</f>
        <v>7.0000000000000001E-3</v>
      </c>
      <c r="AA41" s="7">
        <f>AB38+AB22</f>
        <v>62.075400000000002</v>
      </c>
      <c r="AB41" s="15">
        <f>ROUND(Z41*AA41,2)</f>
        <v>0.43</v>
      </c>
      <c r="AD41" s="23" cm="1">
        <f t="array" ref="AD41">SUMPRODUCT(($A41=Input!$A$64:$A$69)*(AD$13=Input!$B$63:$BI$63)*(Input!$B$64:$BI$69))</f>
        <v>7.0000000000000001E-3</v>
      </c>
      <c r="AE41" s="7">
        <f>AF38+AF22</f>
        <v>62.075400000000002</v>
      </c>
      <c r="AF41" s="15">
        <f>ROUND(AD41*AE41,2)</f>
        <v>0.43</v>
      </c>
      <c r="AH41" s="23" cm="1">
        <f t="array" ref="AH41">SUMPRODUCT(($A41=Input!$A$64:$A$69)*(AH$13=Input!$B$63:$BI$63)*(Input!$B$64:$BI$69))</f>
        <v>7.0000000000000001E-3</v>
      </c>
      <c r="AI41" s="7">
        <f>AJ38+AJ22</f>
        <v>62.075400000000002</v>
      </c>
      <c r="AJ41" s="15">
        <f>ROUND(AH41*AI41,2)</f>
        <v>0.43</v>
      </c>
      <c r="AL41" s="23" cm="1">
        <f t="array" ref="AL41">SUMPRODUCT(($A41=Input!$A$64:$A$69)*(AL$13=Input!$B$63:$BI$63)*(Input!$B$64:$BI$69))</f>
        <v>7.0000000000000001E-3</v>
      </c>
      <c r="AM41" s="7">
        <f>AN38+AN22</f>
        <v>62.075400000000002</v>
      </c>
      <c r="AN41" s="15">
        <f>ROUND(AL41*AM41,2)</f>
        <v>0.43</v>
      </c>
      <c r="AP41" s="23" cm="1">
        <f t="array" ref="AP41">SUMPRODUCT(($A41=Input!$A$64:$A$69)*(AP$13=Input!$B$63:$BI$63)*(Input!$B$64:$BI$69))</f>
        <v>7.0000000000000001E-3</v>
      </c>
      <c r="AQ41" s="7">
        <f>AR38+AR22</f>
        <v>62.075400000000002</v>
      </c>
      <c r="AR41" s="15">
        <f>ROUND(AP41*AQ41,2)</f>
        <v>0.43</v>
      </c>
      <c r="AS41" s="7"/>
      <c r="AT41" s="23" cm="1">
        <f t="array" ref="AT41">SUMPRODUCT(($A41=Input!$A$64:$A$69)*(AT$13=Input!$B$63:$BI$63)*(Input!$B$64:$BI$69))</f>
        <v>7.0000000000000001E-3</v>
      </c>
      <c r="AU41" s="7">
        <f>AV38+AV22</f>
        <v>62.075400000000002</v>
      </c>
      <c r="AV41" s="15">
        <f>ROUND(AT41*AU41,2)</f>
        <v>0.43</v>
      </c>
    </row>
    <row r="42" spans="1:48" ht="14.4" hidden="1" customHeight="1" x14ac:dyDescent="0.3">
      <c r="A42" t="str">
        <f>+Input!A65</f>
        <v>Reserved</v>
      </c>
      <c r="B42" s="23" cm="1">
        <f t="array" ref="B42">SUMPRODUCT(($A42=Input!$A$64:$A$69)*(B$13=Input!$B$63:$BI$63)*(Input!$B$64:$BI$69))</f>
        <v>0</v>
      </c>
      <c r="C42" s="7">
        <f>C41</f>
        <v>47.87</v>
      </c>
      <c r="D42" s="15">
        <f t="shared" ref="D42:D46" si="36">ROUND(B42*C42,2)</f>
        <v>0</v>
      </c>
      <c r="F42" s="23" cm="1">
        <f t="array" ref="F42">SUMPRODUCT(($A42=Input!$A$64:$A$69)*(F$13=Input!$B$63:$BI$63)*(Input!$B$64:$BI$69))</f>
        <v>0</v>
      </c>
      <c r="G42" s="7">
        <f>G41</f>
        <v>47.869399999999999</v>
      </c>
      <c r="H42" s="15">
        <f t="shared" ref="H42:H46" si="37">ROUND(F42*G42,2)</f>
        <v>0</v>
      </c>
      <c r="J42" s="23" cm="1">
        <f t="array" ref="J42">SUMPRODUCT(($A42=Input!$A$64:$A$69)*(J$13=Input!$B$63:$BI$63)*(Input!$B$64:$BI$69))</f>
        <v>0</v>
      </c>
      <c r="K42" s="7">
        <f>K41</f>
        <v>47.869399999999999</v>
      </c>
      <c r="L42" s="15">
        <f t="shared" ref="L42:L46" si="38">ROUND(J42*K42,2)</f>
        <v>0</v>
      </c>
      <c r="N42" s="23" cm="1">
        <f t="array" ref="N42">SUMPRODUCT(($A42=Input!$A$64:$A$69)*(N$13=Input!$B$63:$BI$63)*(Input!$B$64:$BI$69))</f>
        <v>0</v>
      </c>
      <c r="O42" s="7">
        <f>O41</f>
        <v>47.869399999999999</v>
      </c>
      <c r="P42" s="15">
        <f t="shared" ref="P42:P46" si="39">ROUND(N42*O42,2)</f>
        <v>0</v>
      </c>
      <c r="R42" s="23" cm="1">
        <f t="array" ref="R42">SUMPRODUCT(($A42=Input!$A$64:$A$69)*(R$13=Input!$B$63:$BI$63)*(Input!$B$64:$BI$69))</f>
        <v>0</v>
      </c>
      <c r="S42" s="7">
        <f>S41</f>
        <v>47.869399999999999</v>
      </c>
      <c r="T42" s="15">
        <f t="shared" ref="T42:T46" si="40">ROUND(R42*S42,2)</f>
        <v>0</v>
      </c>
      <c r="V42" s="23" cm="1">
        <f t="array" ref="V42">SUMPRODUCT(($A42=Input!$A$64:$A$69)*(V$13=Input!$B$63:$BI$63)*(Input!$B$64:$BI$69))</f>
        <v>0</v>
      </c>
      <c r="W42" s="7">
        <f>W41</f>
        <v>47.869399999999999</v>
      </c>
      <c r="X42" s="15">
        <f t="shared" ref="X42:X46" si="41">ROUND(V42*W42,2)</f>
        <v>0</v>
      </c>
      <c r="Z42" s="23" cm="1">
        <f t="array" ref="Z42">SUMPRODUCT(($A42=Input!$A$64:$A$69)*(Z$13=Input!$B$63:$BI$63)*(Input!$B$64:$BI$69))</f>
        <v>0</v>
      </c>
      <c r="AA42" s="7">
        <f>AA41</f>
        <v>62.075400000000002</v>
      </c>
      <c r="AB42" s="15">
        <f t="shared" ref="AB42:AB46" si="42">ROUND(Z42*AA42,2)</f>
        <v>0</v>
      </c>
      <c r="AD42" s="23" cm="1">
        <f t="array" ref="AD42">SUMPRODUCT(($A42=Input!$A$64:$A$69)*(AD$13=Input!$B$63:$BI$63)*(Input!$B$64:$BI$69))</f>
        <v>0</v>
      </c>
      <c r="AE42" s="7">
        <f>AE41</f>
        <v>62.075400000000002</v>
      </c>
      <c r="AF42" s="15">
        <f t="shared" ref="AF42:AF46" si="43">ROUND(AD42*AE42,2)</f>
        <v>0</v>
      </c>
      <c r="AH42" s="23" cm="1">
        <f t="array" ref="AH42">SUMPRODUCT(($A42=Input!$A$64:$A$69)*(AH$13=Input!$B$63:$BI$63)*(Input!$B$64:$BI$69))</f>
        <v>0</v>
      </c>
      <c r="AI42" s="7">
        <f>AI41</f>
        <v>62.075400000000002</v>
      </c>
      <c r="AJ42" s="15">
        <f t="shared" ref="AJ42:AJ46" si="44">ROUND(AH42*AI42,2)</f>
        <v>0</v>
      </c>
      <c r="AL42" s="23" cm="1">
        <f t="array" ref="AL42">SUMPRODUCT(($A42=Input!$A$64:$A$69)*(AL$13=Input!$B$63:$BI$63)*(Input!$B$64:$BI$69))</f>
        <v>0</v>
      </c>
      <c r="AM42" s="7">
        <f>AM41</f>
        <v>62.075400000000002</v>
      </c>
      <c r="AN42" s="15">
        <f t="shared" ref="AN42:AN46" si="45">ROUND(AL42*AM42,2)</f>
        <v>0</v>
      </c>
      <c r="AP42" s="23" cm="1">
        <f t="array" ref="AP42">SUMPRODUCT(($A42=Input!$A$64:$A$69)*(AP$13=Input!$B$63:$BI$63)*(Input!$B$64:$BI$69))</f>
        <v>0</v>
      </c>
      <c r="AQ42" s="7">
        <f>AQ41</f>
        <v>62.075400000000002</v>
      </c>
      <c r="AR42" s="15">
        <f t="shared" ref="AR42:AR46" si="46">ROUND(AP42*AQ42,2)</f>
        <v>0</v>
      </c>
      <c r="AT42" s="23" cm="1">
        <f t="array" ref="AT42">SUMPRODUCT(($A42=Input!$A$64:$A$69)*(AT$13=Input!$B$63:$BI$63)*(Input!$B$64:$BI$69))</f>
        <v>0</v>
      </c>
      <c r="AU42" s="7">
        <f>AU41</f>
        <v>62.075400000000002</v>
      </c>
      <c r="AV42" s="15">
        <f t="shared" ref="AV42:AV46" si="47">ROUND(AT42*AU42,2)</f>
        <v>0</v>
      </c>
    </row>
    <row r="43" spans="1:48" ht="14.4" hidden="1" customHeight="1" x14ac:dyDescent="0.3">
      <c r="A43" t="str">
        <f>+Input!A66</f>
        <v>Reserved</v>
      </c>
      <c r="B43" s="23" cm="1">
        <f t="array" ref="B43">SUMPRODUCT(($A43=Input!$A$64:$A$69)*(B$13=Input!$B$63:$BI$63)*(Input!$B$64:$BI$69))</f>
        <v>0</v>
      </c>
      <c r="C43" s="7">
        <f t="shared" ref="C43:C46" si="48">C42</f>
        <v>47.87</v>
      </c>
      <c r="D43" s="15">
        <f t="shared" si="36"/>
        <v>0</v>
      </c>
      <c r="F43" s="23" cm="1">
        <f t="array" ref="F43">SUMPRODUCT(($A43=Input!$A$64:$A$69)*(F$13=Input!$B$63:$BI$63)*(Input!$B$64:$BI$69))</f>
        <v>0</v>
      </c>
      <c r="G43" s="7">
        <f t="shared" ref="G43:G46" si="49">G42</f>
        <v>47.869399999999999</v>
      </c>
      <c r="H43" s="15">
        <f t="shared" si="37"/>
        <v>0</v>
      </c>
      <c r="J43" s="23" cm="1">
        <f t="array" ref="J43">SUMPRODUCT(($A43=Input!$A$64:$A$69)*(J$13=Input!$B$63:$BI$63)*(Input!$B$64:$BI$69))</f>
        <v>0</v>
      </c>
      <c r="K43" s="7">
        <f t="shared" ref="K43:K46" si="50">K42</f>
        <v>47.869399999999999</v>
      </c>
      <c r="L43" s="15">
        <f t="shared" si="38"/>
        <v>0</v>
      </c>
      <c r="N43" s="23" cm="1">
        <f t="array" ref="N43">SUMPRODUCT(($A43=Input!$A$64:$A$69)*(N$13=Input!$B$63:$BI$63)*(Input!$B$64:$BI$69))</f>
        <v>0</v>
      </c>
      <c r="O43" s="7">
        <f t="shared" ref="O43:O46" si="51">O42</f>
        <v>47.869399999999999</v>
      </c>
      <c r="P43" s="15">
        <f t="shared" si="39"/>
        <v>0</v>
      </c>
      <c r="R43" s="23" cm="1">
        <f t="array" ref="R43">SUMPRODUCT(($A43=Input!$A$64:$A$69)*(R$13=Input!$B$63:$BI$63)*(Input!$B$64:$BI$69))</f>
        <v>0</v>
      </c>
      <c r="S43" s="7">
        <f t="shared" ref="S43:S46" si="52">S42</f>
        <v>47.869399999999999</v>
      </c>
      <c r="T43" s="15">
        <f t="shared" si="40"/>
        <v>0</v>
      </c>
      <c r="V43" s="23" cm="1">
        <f t="array" ref="V43">SUMPRODUCT(($A43=Input!$A$64:$A$69)*(V$13=Input!$B$63:$BI$63)*(Input!$B$64:$BI$69))</f>
        <v>0</v>
      </c>
      <c r="W43" s="7">
        <f t="shared" ref="W43:W46" si="53">W42</f>
        <v>47.869399999999999</v>
      </c>
      <c r="X43" s="15">
        <f t="shared" si="41"/>
        <v>0</v>
      </c>
      <c r="Z43" s="23" cm="1">
        <f t="array" ref="Z43">SUMPRODUCT(($A43=Input!$A$64:$A$69)*(Z$13=Input!$B$63:$BI$63)*(Input!$B$64:$BI$69))</f>
        <v>0</v>
      </c>
      <c r="AA43" s="7">
        <f t="shared" ref="AA43:AA46" si="54">AA42</f>
        <v>62.075400000000002</v>
      </c>
      <c r="AB43" s="15">
        <f t="shared" si="42"/>
        <v>0</v>
      </c>
      <c r="AD43" s="23" cm="1">
        <f t="array" ref="AD43">SUMPRODUCT(($A43=Input!$A$64:$A$69)*(AD$13=Input!$B$63:$BI$63)*(Input!$B$64:$BI$69))</f>
        <v>0</v>
      </c>
      <c r="AE43" s="7">
        <f t="shared" ref="AE43:AE46" si="55">AE42</f>
        <v>62.075400000000002</v>
      </c>
      <c r="AF43" s="15">
        <f t="shared" si="43"/>
        <v>0</v>
      </c>
      <c r="AH43" s="23" cm="1">
        <f t="array" ref="AH43">SUMPRODUCT(($A43=Input!$A$64:$A$69)*(AH$13=Input!$B$63:$BI$63)*(Input!$B$64:$BI$69))</f>
        <v>0</v>
      </c>
      <c r="AI43" s="7">
        <f t="shared" ref="AI43:AI46" si="56">AI42</f>
        <v>62.075400000000002</v>
      </c>
      <c r="AJ43" s="15">
        <f t="shared" si="44"/>
        <v>0</v>
      </c>
      <c r="AL43" s="23" cm="1">
        <f t="array" ref="AL43">SUMPRODUCT(($A43=Input!$A$64:$A$69)*(AL$13=Input!$B$63:$BI$63)*(Input!$B$64:$BI$69))</f>
        <v>0</v>
      </c>
      <c r="AM43" s="7">
        <f t="shared" ref="AM43:AM46" si="57">AM42</f>
        <v>62.075400000000002</v>
      </c>
      <c r="AN43" s="15">
        <f t="shared" si="45"/>
        <v>0</v>
      </c>
      <c r="AP43" s="23" cm="1">
        <f t="array" ref="AP43">SUMPRODUCT(($A43=Input!$A$64:$A$69)*(AP$13=Input!$B$63:$BI$63)*(Input!$B$64:$BI$69))</f>
        <v>0</v>
      </c>
      <c r="AQ43" s="7">
        <f t="shared" ref="AQ43:AQ46" si="58">AQ42</f>
        <v>62.075400000000002</v>
      </c>
      <c r="AR43" s="15">
        <f t="shared" si="46"/>
        <v>0</v>
      </c>
      <c r="AT43" s="23" cm="1">
        <f t="array" ref="AT43">SUMPRODUCT(($A43=Input!$A$64:$A$69)*(AT$13=Input!$B$63:$BI$63)*(Input!$B$64:$BI$69))</f>
        <v>0</v>
      </c>
      <c r="AU43" s="7">
        <f t="shared" ref="AU43:AU46" si="59">AU42</f>
        <v>62.075400000000002</v>
      </c>
      <c r="AV43" s="15">
        <f t="shared" si="47"/>
        <v>0</v>
      </c>
    </row>
    <row r="44" spans="1:48" ht="14.4" hidden="1" customHeight="1" x14ac:dyDescent="0.3">
      <c r="A44" t="str">
        <f>+Input!A67</f>
        <v>Reserved</v>
      </c>
      <c r="B44" s="23" cm="1">
        <f t="array" ref="B44">SUMPRODUCT(($A44=Input!$A$64:$A$69)*(B$13=Input!$B$63:$BI$63)*(Input!$B$64:$BI$69))</f>
        <v>0</v>
      </c>
      <c r="C44" s="7">
        <f t="shared" si="48"/>
        <v>47.87</v>
      </c>
      <c r="D44" s="15">
        <f t="shared" si="36"/>
        <v>0</v>
      </c>
      <c r="F44" s="23" cm="1">
        <f t="array" ref="F44">SUMPRODUCT(($A44=Input!$A$64:$A$69)*(F$13=Input!$B$63:$BI$63)*(Input!$B$64:$BI$69))</f>
        <v>0</v>
      </c>
      <c r="G44" s="7">
        <f t="shared" si="49"/>
        <v>47.869399999999999</v>
      </c>
      <c r="H44" s="15">
        <f t="shared" si="37"/>
        <v>0</v>
      </c>
      <c r="J44" s="23" cm="1">
        <f t="array" ref="J44">SUMPRODUCT(($A44=Input!$A$64:$A$69)*(J$13=Input!$B$63:$BI$63)*(Input!$B$64:$BI$69))</f>
        <v>0</v>
      </c>
      <c r="K44" s="7">
        <f t="shared" si="50"/>
        <v>47.869399999999999</v>
      </c>
      <c r="L44" s="15">
        <f t="shared" si="38"/>
        <v>0</v>
      </c>
      <c r="N44" s="23" cm="1">
        <f t="array" ref="N44">SUMPRODUCT(($A44=Input!$A$64:$A$69)*(N$13=Input!$B$63:$BI$63)*(Input!$B$64:$BI$69))</f>
        <v>0</v>
      </c>
      <c r="O44" s="7">
        <f t="shared" si="51"/>
        <v>47.869399999999999</v>
      </c>
      <c r="P44" s="15">
        <f t="shared" si="39"/>
        <v>0</v>
      </c>
      <c r="R44" s="23" cm="1">
        <f t="array" ref="R44">SUMPRODUCT(($A44=Input!$A$64:$A$69)*(R$13=Input!$B$63:$BI$63)*(Input!$B$64:$BI$69))</f>
        <v>0</v>
      </c>
      <c r="S44" s="7">
        <f t="shared" si="52"/>
        <v>47.869399999999999</v>
      </c>
      <c r="T44" s="15">
        <f t="shared" si="40"/>
        <v>0</v>
      </c>
      <c r="V44" s="23" cm="1">
        <f t="array" ref="V44">SUMPRODUCT(($A44=Input!$A$64:$A$69)*(V$13=Input!$B$63:$BI$63)*(Input!$B$64:$BI$69))</f>
        <v>0</v>
      </c>
      <c r="W44" s="7">
        <f t="shared" si="53"/>
        <v>47.869399999999999</v>
      </c>
      <c r="X44" s="15">
        <f t="shared" si="41"/>
        <v>0</v>
      </c>
      <c r="Z44" s="23" cm="1">
        <f t="array" ref="Z44">SUMPRODUCT(($A44=Input!$A$64:$A$69)*(Z$13=Input!$B$63:$BI$63)*(Input!$B$64:$BI$69))</f>
        <v>0</v>
      </c>
      <c r="AA44" s="7">
        <f t="shared" si="54"/>
        <v>62.075400000000002</v>
      </c>
      <c r="AB44" s="15">
        <f t="shared" si="42"/>
        <v>0</v>
      </c>
      <c r="AD44" s="23" cm="1">
        <f t="array" ref="AD44">SUMPRODUCT(($A44=Input!$A$64:$A$69)*(AD$13=Input!$B$63:$BI$63)*(Input!$B$64:$BI$69))</f>
        <v>0</v>
      </c>
      <c r="AE44" s="7">
        <f t="shared" si="55"/>
        <v>62.075400000000002</v>
      </c>
      <c r="AF44" s="15">
        <f t="shared" si="43"/>
        <v>0</v>
      </c>
      <c r="AH44" s="23" cm="1">
        <f t="array" ref="AH44">SUMPRODUCT(($A44=Input!$A$64:$A$69)*(AH$13=Input!$B$63:$BI$63)*(Input!$B$64:$BI$69))</f>
        <v>0</v>
      </c>
      <c r="AI44" s="7">
        <f t="shared" si="56"/>
        <v>62.075400000000002</v>
      </c>
      <c r="AJ44" s="15">
        <f t="shared" si="44"/>
        <v>0</v>
      </c>
      <c r="AL44" s="23" cm="1">
        <f t="array" ref="AL44">SUMPRODUCT(($A44=Input!$A$64:$A$69)*(AL$13=Input!$B$63:$BI$63)*(Input!$B$64:$BI$69))</f>
        <v>0</v>
      </c>
      <c r="AM44" s="7">
        <f t="shared" si="57"/>
        <v>62.075400000000002</v>
      </c>
      <c r="AN44" s="15">
        <f t="shared" si="45"/>
        <v>0</v>
      </c>
      <c r="AP44" s="23" cm="1">
        <f t="array" ref="AP44">SUMPRODUCT(($A44=Input!$A$64:$A$69)*(AP$13=Input!$B$63:$BI$63)*(Input!$B$64:$BI$69))</f>
        <v>0</v>
      </c>
      <c r="AQ44" s="7">
        <f t="shared" si="58"/>
        <v>62.075400000000002</v>
      </c>
      <c r="AR44" s="15">
        <f t="shared" si="46"/>
        <v>0</v>
      </c>
      <c r="AT44" s="23" cm="1">
        <f t="array" ref="AT44">SUMPRODUCT(($A44=Input!$A$64:$A$69)*(AT$13=Input!$B$63:$BI$63)*(Input!$B$64:$BI$69))</f>
        <v>0</v>
      </c>
      <c r="AU44" s="7">
        <f t="shared" si="59"/>
        <v>62.075400000000002</v>
      </c>
      <c r="AV44" s="15">
        <f t="shared" si="47"/>
        <v>0</v>
      </c>
    </row>
    <row r="45" spans="1:48" ht="14.4" hidden="1" customHeight="1" x14ac:dyDescent="0.3">
      <c r="A45" t="str">
        <f>+Input!A68</f>
        <v>Reserved</v>
      </c>
      <c r="B45" s="23" cm="1">
        <f t="array" ref="B45">SUMPRODUCT(($A45=Input!$A$64:$A$69)*(B$13=Input!$B$63:$BI$63)*(Input!$B$64:$BI$69))</f>
        <v>0</v>
      </c>
      <c r="C45" s="7">
        <f t="shared" si="48"/>
        <v>47.87</v>
      </c>
      <c r="D45" s="15">
        <f t="shared" si="36"/>
        <v>0</v>
      </c>
      <c r="F45" s="23" cm="1">
        <f t="array" ref="F45">SUMPRODUCT(($A45=Input!$A$64:$A$69)*(F$13=Input!$B$63:$BI$63)*(Input!$B$64:$BI$69))</f>
        <v>0</v>
      </c>
      <c r="G45" s="7">
        <f t="shared" si="49"/>
        <v>47.869399999999999</v>
      </c>
      <c r="H45" s="15">
        <f t="shared" si="37"/>
        <v>0</v>
      </c>
      <c r="J45" s="23" cm="1">
        <f t="array" ref="J45">SUMPRODUCT(($A45=Input!$A$64:$A$69)*(J$13=Input!$B$63:$BI$63)*(Input!$B$64:$BI$69))</f>
        <v>0</v>
      </c>
      <c r="K45" s="7">
        <f t="shared" si="50"/>
        <v>47.869399999999999</v>
      </c>
      <c r="L45" s="15">
        <f t="shared" si="38"/>
        <v>0</v>
      </c>
      <c r="N45" s="23" cm="1">
        <f t="array" ref="N45">SUMPRODUCT(($A45=Input!$A$64:$A$69)*(N$13=Input!$B$63:$BI$63)*(Input!$B$64:$BI$69))</f>
        <v>0</v>
      </c>
      <c r="O45" s="7">
        <f t="shared" si="51"/>
        <v>47.869399999999999</v>
      </c>
      <c r="P45" s="15">
        <f t="shared" si="39"/>
        <v>0</v>
      </c>
      <c r="R45" s="23" cm="1">
        <f t="array" ref="R45">SUMPRODUCT(($A45=Input!$A$64:$A$69)*(R$13=Input!$B$63:$BI$63)*(Input!$B$64:$BI$69))</f>
        <v>0</v>
      </c>
      <c r="S45" s="7">
        <f t="shared" si="52"/>
        <v>47.869399999999999</v>
      </c>
      <c r="T45" s="15">
        <f t="shared" si="40"/>
        <v>0</v>
      </c>
      <c r="V45" s="23" cm="1">
        <f t="array" ref="V45">SUMPRODUCT(($A45=Input!$A$64:$A$69)*(V$13=Input!$B$63:$BI$63)*(Input!$B$64:$BI$69))</f>
        <v>0</v>
      </c>
      <c r="W45" s="7">
        <f t="shared" si="53"/>
        <v>47.869399999999999</v>
      </c>
      <c r="X45" s="15">
        <f t="shared" si="41"/>
        <v>0</v>
      </c>
      <c r="Z45" s="23" cm="1">
        <f t="array" ref="Z45">SUMPRODUCT(($A45=Input!$A$64:$A$69)*(Z$13=Input!$B$63:$BI$63)*(Input!$B$64:$BI$69))</f>
        <v>0</v>
      </c>
      <c r="AA45" s="7">
        <f t="shared" si="54"/>
        <v>62.075400000000002</v>
      </c>
      <c r="AB45" s="15">
        <f t="shared" si="42"/>
        <v>0</v>
      </c>
      <c r="AD45" s="23" cm="1">
        <f t="array" ref="AD45">SUMPRODUCT(($A45=Input!$A$64:$A$69)*(AD$13=Input!$B$63:$BI$63)*(Input!$B$64:$BI$69))</f>
        <v>0</v>
      </c>
      <c r="AE45" s="7">
        <f t="shared" si="55"/>
        <v>62.075400000000002</v>
      </c>
      <c r="AF45" s="15">
        <f t="shared" si="43"/>
        <v>0</v>
      </c>
      <c r="AH45" s="23" cm="1">
        <f t="array" ref="AH45">SUMPRODUCT(($A45=Input!$A$64:$A$69)*(AH$13=Input!$B$63:$BI$63)*(Input!$B$64:$BI$69))</f>
        <v>0</v>
      </c>
      <c r="AI45" s="7">
        <f t="shared" si="56"/>
        <v>62.075400000000002</v>
      </c>
      <c r="AJ45" s="15">
        <f t="shared" si="44"/>
        <v>0</v>
      </c>
      <c r="AL45" s="23" cm="1">
        <f t="array" ref="AL45">SUMPRODUCT(($A45=Input!$A$64:$A$69)*(AL$13=Input!$B$63:$BI$63)*(Input!$B$64:$BI$69))</f>
        <v>0</v>
      </c>
      <c r="AM45" s="7">
        <f t="shared" si="57"/>
        <v>62.075400000000002</v>
      </c>
      <c r="AN45" s="15">
        <f t="shared" si="45"/>
        <v>0</v>
      </c>
      <c r="AP45" s="23" cm="1">
        <f t="array" ref="AP45">SUMPRODUCT(($A45=Input!$A$64:$A$69)*(AP$13=Input!$B$63:$BI$63)*(Input!$B$64:$BI$69))</f>
        <v>0</v>
      </c>
      <c r="AQ45" s="7">
        <f t="shared" si="58"/>
        <v>62.075400000000002</v>
      </c>
      <c r="AR45" s="15">
        <f t="shared" si="46"/>
        <v>0</v>
      </c>
      <c r="AT45" s="23" cm="1">
        <f t="array" ref="AT45">SUMPRODUCT(($A45=Input!$A$64:$A$69)*(AT$13=Input!$B$63:$BI$63)*(Input!$B$64:$BI$69))</f>
        <v>0</v>
      </c>
      <c r="AU45" s="7">
        <f t="shared" si="59"/>
        <v>62.075400000000002</v>
      </c>
      <c r="AV45" s="15">
        <f t="shared" si="47"/>
        <v>0</v>
      </c>
    </row>
    <row r="46" spans="1:48" ht="14.4" hidden="1" customHeight="1" x14ac:dyDescent="0.3">
      <c r="A46" t="str">
        <f>+Input!A69</f>
        <v>Reserved</v>
      </c>
      <c r="B46" s="23" cm="1">
        <f t="array" ref="B46">SUMPRODUCT(($A46=Input!$A$64:$A$69)*(B$13=Input!$B$63:$BI$63)*(Input!$B$64:$BI$69))</f>
        <v>0</v>
      </c>
      <c r="C46" s="7">
        <f t="shared" si="48"/>
        <v>47.87</v>
      </c>
      <c r="D46" s="15">
        <f t="shared" si="36"/>
        <v>0</v>
      </c>
      <c r="F46" s="23" cm="1">
        <f t="array" ref="F46">SUMPRODUCT(($A46=Input!$A$64:$A$69)*(F$13=Input!$B$63:$BI$63)*(Input!$B$64:$BI$69))</f>
        <v>0</v>
      </c>
      <c r="G46" s="7">
        <f t="shared" si="49"/>
        <v>47.869399999999999</v>
      </c>
      <c r="H46" s="15">
        <f t="shared" si="37"/>
        <v>0</v>
      </c>
      <c r="J46" s="23" cm="1">
        <f t="array" ref="J46">SUMPRODUCT(($A46=Input!$A$64:$A$69)*(J$13=Input!$B$63:$BI$63)*(Input!$B$64:$BI$69))</f>
        <v>0</v>
      </c>
      <c r="K46" s="7">
        <f t="shared" si="50"/>
        <v>47.869399999999999</v>
      </c>
      <c r="L46" s="15">
        <f t="shared" si="38"/>
        <v>0</v>
      </c>
      <c r="N46" s="23" cm="1">
        <f t="array" ref="N46">SUMPRODUCT(($A46=Input!$A$64:$A$69)*(N$13=Input!$B$63:$BI$63)*(Input!$B$64:$BI$69))</f>
        <v>0</v>
      </c>
      <c r="O46" s="7">
        <f t="shared" si="51"/>
        <v>47.869399999999999</v>
      </c>
      <c r="P46" s="15">
        <f t="shared" si="39"/>
        <v>0</v>
      </c>
      <c r="R46" s="23" cm="1">
        <f t="array" ref="R46">SUMPRODUCT(($A46=Input!$A$64:$A$69)*(R$13=Input!$B$63:$BI$63)*(Input!$B$64:$BI$69))</f>
        <v>0</v>
      </c>
      <c r="S46" s="7">
        <f t="shared" si="52"/>
        <v>47.869399999999999</v>
      </c>
      <c r="T46" s="15">
        <f t="shared" si="40"/>
        <v>0</v>
      </c>
      <c r="V46" s="23" cm="1">
        <f t="array" ref="V46">SUMPRODUCT(($A46=Input!$A$64:$A$69)*(V$13=Input!$B$63:$BI$63)*(Input!$B$64:$BI$69))</f>
        <v>0</v>
      </c>
      <c r="W46" s="7">
        <f t="shared" si="53"/>
        <v>47.869399999999999</v>
      </c>
      <c r="X46" s="15">
        <f t="shared" si="41"/>
        <v>0</v>
      </c>
      <c r="Z46" s="23" cm="1">
        <f t="array" ref="Z46">SUMPRODUCT(($A46=Input!$A$64:$A$69)*(Z$13=Input!$B$63:$BI$63)*(Input!$B$64:$BI$69))</f>
        <v>0</v>
      </c>
      <c r="AA46" s="7">
        <f t="shared" si="54"/>
        <v>62.075400000000002</v>
      </c>
      <c r="AB46" s="15">
        <f t="shared" si="42"/>
        <v>0</v>
      </c>
      <c r="AD46" s="23" cm="1">
        <f t="array" ref="AD46">SUMPRODUCT(($A46=Input!$A$64:$A$69)*(AD$13=Input!$B$63:$BI$63)*(Input!$B$64:$BI$69))</f>
        <v>0</v>
      </c>
      <c r="AE46" s="7">
        <f t="shared" si="55"/>
        <v>62.075400000000002</v>
      </c>
      <c r="AF46" s="15">
        <f t="shared" si="43"/>
        <v>0</v>
      </c>
      <c r="AH46" s="23" cm="1">
        <f t="array" ref="AH46">SUMPRODUCT(($A46=Input!$A$64:$A$69)*(AH$13=Input!$B$63:$BI$63)*(Input!$B$64:$BI$69))</f>
        <v>0</v>
      </c>
      <c r="AI46" s="7">
        <f t="shared" si="56"/>
        <v>62.075400000000002</v>
      </c>
      <c r="AJ46" s="15">
        <f t="shared" si="44"/>
        <v>0</v>
      </c>
      <c r="AL46" s="23" cm="1">
        <f t="array" ref="AL46">SUMPRODUCT(($A46=Input!$A$64:$A$69)*(AL$13=Input!$B$63:$BI$63)*(Input!$B$64:$BI$69))</f>
        <v>0</v>
      </c>
      <c r="AM46" s="7">
        <f t="shared" si="57"/>
        <v>62.075400000000002</v>
      </c>
      <c r="AN46" s="15">
        <f t="shared" si="45"/>
        <v>0</v>
      </c>
      <c r="AP46" s="23" cm="1">
        <f t="array" ref="AP46">SUMPRODUCT(($A46=Input!$A$64:$A$69)*(AP$13=Input!$B$63:$BI$63)*(Input!$B$64:$BI$69))</f>
        <v>0</v>
      </c>
      <c r="AQ46" s="7">
        <f t="shared" si="58"/>
        <v>62.075400000000002</v>
      </c>
      <c r="AR46" s="15">
        <f t="shared" si="46"/>
        <v>0</v>
      </c>
      <c r="AT46" s="23" cm="1">
        <f t="array" ref="AT46">SUMPRODUCT(($A46=Input!$A$64:$A$69)*(AT$13=Input!$B$63:$BI$63)*(Input!$B$64:$BI$69))</f>
        <v>0</v>
      </c>
      <c r="AU46" s="7">
        <f t="shared" si="59"/>
        <v>62.075400000000002</v>
      </c>
      <c r="AV46" s="15">
        <f t="shared" si="47"/>
        <v>0</v>
      </c>
    </row>
    <row r="47" spans="1:48" x14ac:dyDescent="0.3">
      <c r="A47" t="s">
        <v>27</v>
      </c>
      <c r="B47" s="14"/>
      <c r="D47" s="15"/>
      <c r="F47" s="14"/>
      <c r="H47" s="16"/>
      <c r="J47" s="14"/>
      <c r="L47" s="16"/>
      <c r="N47" s="14"/>
      <c r="P47" s="16"/>
      <c r="R47" s="14"/>
      <c r="T47" s="16"/>
      <c r="V47" s="14"/>
      <c r="X47" s="16"/>
      <c r="Z47" s="14"/>
      <c r="AB47" s="16"/>
      <c r="AD47" s="14"/>
      <c r="AF47" s="16"/>
      <c r="AH47" s="14"/>
      <c r="AJ47" s="16"/>
      <c r="AL47" s="14"/>
      <c r="AN47" s="16"/>
      <c r="AP47" s="14"/>
      <c r="AR47" s="16"/>
      <c r="AT47" s="14"/>
      <c r="AV47" s="16"/>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47.87</v>
      </c>
      <c r="F49" s="21"/>
      <c r="G49" s="22"/>
      <c r="H49" s="25">
        <f>H22+H38+H41</f>
        <v>48.209400000000002</v>
      </c>
      <c r="J49" s="21"/>
      <c r="K49" s="22"/>
      <c r="L49" s="25">
        <f>L22+L38+L41</f>
        <v>48.209400000000002</v>
      </c>
      <c r="N49" s="21"/>
      <c r="O49" s="22"/>
      <c r="P49" s="25">
        <f>P22+P38+P41</f>
        <v>48.209400000000002</v>
      </c>
      <c r="R49" s="21"/>
      <c r="S49" s="22"/>
      <c r="T49" s="25">
        <f>T22+T38+T41</f>
        <v>48.209400000000002</v>
      </c>
      <c r="V49" s="21"/>
      <c r="W49" s="22"/>
      <c r="X49" s="25">
        <f>X22+X38+X41</f>
        <v>48.209400000000002</v>
      </c>
      <c r="Z49" s="21"/>
      <c r="AA49" s="22"/>
      <c r="AB49" s="25">
        <f>AB22+AB38+AB41</f>
        <v>62.505400000000002</v>
      </c>
      <c r="AD49" s="21"/>
      <c r="AE49" s="22"/>
      <c r="AF49" s="25">
        <f>AF22+AF38+AF41</f>
        <v>62.505400000000002</v>
      </c>
      <c r="AH49" s="21"/>
      <c r="AI49" s="22"/>
      <c r="AJ49" s="25">
        <f>AJ22+AJ38+AJ41</f>
        <v>62.505400000000002</v>
      </c>
      <c r="AL49" s="21"/>
      <c r="AM49" s="22"/>
      <c r="AN49" s="25">
        <f>AN22+AN38+AN41</f>
        <v>62.505400000000002</v>
      </c>
      <c r="AP49" s="21"/>
      <c r="AQ49" s="22"/>
      <c r="AR49" s="25">
        <f>AR22+AR38+AR41</f>
        <v>62.505400000000002</v>
      </c>
      <c r="AS49" s="106"/>
      <c r="AT49" s="21"/>
      <c r="AU49" s="22"/>
      <c r="AV49" s="25">
        <f>AV22+AV38+AV41</f>
        <v>62.505400000000002</v>
      </c>
    </row>
    <row r="51" spans="1:48" x14ac:dyDescent="0.3">
      <c r="A51" t="s">
        <v>62</v>
      </c>
    </row>
    <row r="52" spans="1:48" ht="15" thickBot="1" x14ac:dyDescent="0.35"/>
    <row r="53" spans="1:48" x14ac:dyDescent="0.3">
      <c r="A53" s="9" t="s">
        <v>64</v>
      </c>
      <c r="B53" s="10">
        <f>Input!$B$9</f>
        <v>2026</v>
      </c>
    </row>
    <row r="54" spans="1:48" x14ac:dyDescent="0.3">
      <c r="A54" s="11" t="s">
        <v>5</v>
      </c>
      <c r="B54" s="12" t="str">
        <f>B6</f>
        <v>5/8"</v>
      </c>
    </row>
    <row r="55" spans="1:48" x14ac:dyDescent="0.3">
      <c r="A55" s="11" t="s">
        <v>29</v>
      </c>
      <c r="B55" s="12">
        <f>Input!D9</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2026</v>
      </c>
      <c r="C61" s="143"/>
      <c r="D61" s="144"/>
      <c r="F61" s="142" t="str">
        <f>CONCATENATE("February"," ",$B$5)</f>
        <v>February 2026</v>
      </c>
      <c r="G61" s="143"/>
      <c r="H61" s="144"/>
      <c r="J61" s="142" t="str">
        <f>CONCATENATE("March"," ",$B$5)</f>
        <v>March 2026</v>
      </c>
      <c r="K61" s="143"/>
      <c r="L61" s="144"/>
      <c r="N61" s="142" t="str">
        <f>CONCATENATE("April"," ",$B$5)</f>
        <v>April 2026</v>
      </c>
      <c r="O61" s="143"/>
      <c r="P61" s="144"/>
      <c r="R61" s="142" t="str">
        <f>CONCATENATE("May"," ",$B$5)</f>
        <v>May 2026</v>
      </c>
      <c r="S61" s="143"/>
      <c r="T61" s="144"/>
      <c r="V61" s="142" t="str">
        <f>CONCATENATE("June"," ",$B$5)</f>
        <v>June 2026</v>
      </c>
      <c r="W61" s="143"/>
      <c r="X61" s="144"/>
      <c r="Z61" s="142" t="str">
        <f>CONCATENATE("July"," ",$B$5)</f>
        <v>July 2026</v>
      </c>
      <c r="AA61" s="143"/>
      <c r="AB61" s="144"/>
      <c r="AD61" s="142" t="str">
        <f>CONCATENATE("August"," ",$B$5)</f>
        <v>August 2026</v>
      </c>
      <c r="AE61" s="143"/>
      <c r="AF61" s="144"/>
      <c r="AH61" s="142" t="str">
        <f>CONCATENATE("September"," ",$B$5)</f>
        <v>September 2026</v>
      </c>
      <c r="AI61" s="143"/>
      <c r="AJ61" s="144"/>
      <c r="AL61" s="142" t="str">
        <f>CONCATENATE("October"," ",$B$5)</f>
        <v>October 2026</v>
      </c>
      <c r="AM61" s="143"/>
      <c r="AN61" s="144"/>
      <c r="AP61" s="142" t="str">
        <f>CONCATENATE("November"," ",$B$5)</f>
        <v>November 2026</v>
      </c>
      <c r="AQ61" s="143"/>
      <c r="AR61" s="144"/>
      <c r="AS61" s="102"/>
      <c r="AT61" s="142" t="str">
        <f>CONCATENATE("December"," ",$B$5)</f>
        <v>December 2026</v>
      </c>
      <c r="AU61" s="143"/>
      <c r="AV61" s="144"/>
    </row>
    <row r="62" spans="1:48" x14ac:dyDescent="0.3">
      <c r="A62" s="1" t="s">
        <v>4</v>
      </c>
      <c r="B62" s="14"/>
      <c r="D62" s="15">
        <f>INDEX(Input!$B$29:$AK$29,MATCH('Residential Bills_Yr 2_avg'!$B$54,Input!$A$29:$A$29,0),MATCH('Residential Bills_Yr 2_avg'!B$61,Input!$B$28:$AK$28,0))</f>
        <v>20.68</v>
      </c>
      <c r="F62" s="14"/>
      <c r="H62" s="15">
        <f>INDEX(Input!$B$29:$AK$29,MATCH('Residential Bills_Yr 2_avg'!$B$54,Input!$A$29:$A$29,0),MATCH('Residential Bills_Yr 2_avg'!F$61,Input!$B$28:$AK$28,0))</f>
        <v>20.68</v>
      </c>
      <c r="J62" s="14"/>
      <c r="L62" s="15">
        <f>INDEX(Input!$B$29:$AK$29,MATCH('Residential Bills_Yr 2_avg'!$B$54,Input!$A$29:$A$29,0),MATCH('Residential Bills_Yr 2_avg'!J$61,Input!$B$28:$AK$28,0))</f>
        <v>20.68</v>
      </c>
      <c r="N62" s="14"/>
      <c r="P62" s="15">
        <f>INDEX(Input!$B$29:$AK$29,MATCH('Residential Bills_Yr 2_avg'!$B$54,Input!$A$29:$A$29,0),MATCH('Residential Bills_Yr 2_avg'!N$61,Input!$B$28:$AK$28,0))</f>
        <v>20.68</v>
      </c>
      <c r="R62" s="14"/>
      <c r="T62" s="15">
        <f>INDEX(Input!$B$29:$AK$29,MATCH('Residential Bills_Yr 2_avg'!$B$54,Input!$A$29:$A$29,0),MATCH('Residential Bills_Yr 2_avg'!R$61,Input!$B$28:$AK$28,0))</f>
        <v>20.68</v>
      </c>
      <c r="V62" s="14"/>
      <c r="X62" s="15">
        <f>INDEX(Input!$B$29:$AK$29,MATCH('Residential Bills_Yr 2_avg'!$B$54,Input!$A$29:$A$29,0),MATCH('Residential Bills_Yr 2_avg'!V$61,Input!$B$28:$AK$28,0))</f>
        <v>20.68</v>
      </c>
      <c r="Z62" s="14"/>
      <c r="AB62" s="15">
        <f>INDEX(Input!$B$29:$AK$29,MATCH('Residential Bills_Yr 2_avg'!$B$54,Input!$A$29:$A$29,0),MATCH('Residential Bills_Yr 2_avg'!Z$61,Input!$B$28:$AK$28,0))</f>
        <v>21.21</v>
      </c>
      <c r="AD62" s="14"/>
      <c r="AF62" s="15">
        <f>INDEX(Input!$B$29:$AK$29,MATCH('Residential Bills_Yr 2_avg'!$B$54,Input!$A$29:$A$29,0),MATCH('Residential Bills_Yr 2_avg'!AD$61,Input!$B$28:$AK$28,0))</f>
        <v>21.21</v>
      </c>
      <c r="AH62" s="14"/>
      <c r="AJ62" s="15">
        <f>INDEX(Input!$B$29:$AK$29,MATCH('Residential Bills_Yr 2_avg'!$B$54,Input!$A$29:$A$29,0),MATCH('Residential Bills_Yr 2_avg'!AH$61,Input!$B$28:$AK$28,0))</f>
        <v>21.21</v>
      </c>
      <c r="AL62" s="14"/>
      <c r="AN62" s="15">
        <f>INDEX(Input!$B$29:$AK$29,MATCH('Residential Bills_Yr 2_avg'!$B$54,Input!$A$29:$A$29,0),MATCH('Residential Bills_Yr 2_avg'!AL$61,Input!$B$28:$AK$28,0))</f>
        <v>21.21</v>
      </c>
      <c r="AP62" s="14"/>
      <c r="AR62" s="15">
        <f>INDEX(Input!$B$29:$AK$29,MATCH('Residential Bills_Yr 2_avg'!$B$54,Input!$A$29:$A$29,0),MATCH('Residential Bills_Yr 2_avg'!AP$61,Input!$B$28:$AK$28,0))</f>
        <v>21.21</v>
      </c>
      <c r="AS62" s="7"/>
      <c r="AT62" s="14"/>
      <c r="AV62" s="15">
        <f>INDEX(Input!$B$29:$AK$29,MATCH('Residential Bills_Yr 2_avg'!$B$54,Input!$A$29:$A$29,0),MATCH('Residential Bills_Yr 2_avg'!AT$61,Input!$B$28:$AK$28,0))</f>
        <v>21.21</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2_avg'!$A65,Input!$A$22:$A$26,0),MATCH('Residential Bills_Yr 2_avg'!B$61,Input!$B$21:$AK$21,0))</f>
        <v>2.7187000000000001</v>
      </c>
      <c r="C65" s="3">
        <f>IF($B$55&gt;Input!F88,Input!F88,'Residential Bills_Yr 2_avg'!$B$55)</f>
        <v>6</v>
      </c>
      <c r="D65" s="15">
        <f>ROUND(IFERROR(B65*C65," "),2)</f>
        <v>16.309999999999999</v>
      </c>
      <c r="F65" s="19">
        <f>INDEX(Input!$B$22:$AK$26,MATCH('Residential Bills_Yr 2_avg'!$A65,Input!$A$22:$A$26,0),MATCH('Residential Bills_Yr 2_avg'!F$61,Input!$B$21:$AK$21,0))</f>
        <v>2.7187000000000001</v>
      </c>
      <c r="G65" s="3">
        <f>IF($B$55&gt;Input!G88,Input!G88,'Residential Bills_Yr 2_avg'!$B$55)</f>
        <v>6</v>
      </c>
      <c r="H65" s="15">
        <f>IFERROR(F65*G65," ")</f>
        <v>16.312200000000001</v>
      </c>
      <c r="J65" s="19">
        <f>INDEX(Input!$B$22:$AK$26,MATCH('Residential Bills_Yr 2_avg'!$A65,Input!$A$22:$A$26,0),MATCH('Residential Bills_Yr 2_avg'!J$61,Input!$B$21:$AK$21,0))</f>
        <v>2.7187000000000001</v>
      </c>
      <c r="K65" s="3">
        <f>IF($B$55&gt;Input!H88,Input!H88,'Residential Bills_Yr 2_avg'!$B$55)</f>
        <v>6</v>
      </c>
      <c r="L65" s="15">
        <f>IFERROR(J65*K65," ")</f>
        <v>16.312200000000001</v>
      </c>
      <c r="N65" s="19">
        <f>INDEX(Input!$B$22:$AK$26,MATCH('Residential Bills_Yr 2_avg'!$A65,Input!$A$22:$A$26,0),MATCH('Residential Bills_Yr 2_avg'!N$61,Input!$B$21:$AK$21,0))</f>
        <v>2.7187000000000001</v>
      </c>
      <c r="O65" s="3">
        <f>IF($B$55&gt;Input!I88,Input!I88,'Residential Bills_Yr 2_avg'!$B$55)</f>
        <v>6</v>
      </c>
      <c r="P65" s="15">
        <f>IFERROR(N65*O65," ")</f>
        <v>16.312200000000001</v>
      </c>
      <c r="R65" s="19">
        <f>INDEX(Input!$B$22:$AK$26,MATCH('Residential Bills_Yr 2_avg'!$A65,Input!$A$22:$A$26,0),MATCH('Residential Bills_Yr 2_avg'!R$61,Input!$B$21:$AK$21,0))</f>
        <v>2.7187000000000001</v>
      </c>
      <c r="S65" s="3">
        <f>IF($B$55&gt;Input!J88,Input!J88,'Residential Bills_Yr 2_avg'!$B$55)</f>
        <v>6</v>
      </c>
      <c r="T65" s="15">
        <f>IFERROR(R65*S65," ")</f>
        <v>16.312200000000001</v>
      </c>
      <c r="V65" s="19">
        <f>INDEX(Input!$B$22:$AK$26,MATCH('Residential Bills_Yr 2_avg'!$A65,Input!$A$22:$A$26,0),MATCH('Residential Bills_Yr 2_avg'!V$61,Input!$B$21:$AK$21,0))</f>
        <v>2.7187000000000001</v>
      </c>
      <c r="W65" s="3">
        <f>IF($B$55&gt;Input!K88,Input!K88,'Residential Bills_Yr 2_avg'!$B$55)</f>
        <v>6</v>
      </c>
      <c r="X65" s="15">
        <f>IFERROR(V65*W65," ")</f>
        <v>16.312200000000001</v>
      </c>
      <c r="Z65" s="19">
        <f>INDEX(Input!$B$22:$AK$26,MATCH('Residential Bills_Yr 2_avg'!$A65,Input!$A$22:$A$26,0),MATCH('Residential Bills_Yr 2_avg'!Z$61,Input!$B$21:$AK$21,0))</f>
        <v>3.0306999999999999</v>
      </c>
      <c r="AA65" s="3">
        <f>IF($B$55&gt;Input!L88,Input!L88,'Residential Bills_Yr 2_avg'!$B$55)</f>
        <v>6</v>
      </c>
      <c r="AB65" s="15">
        <f>IFERROR(Z65*AA65," ")</f>
        <v>18.184200000000001</v>
      </c>
      <c r="AD65" s="19">
        <f>INDEX(Input!$B$22:$AK$26,MATCH('Residential Bills_Yr 2_avg'!$A65,Input!$A$22:$A$26,0),MATCH('Residential Bills_Yr 2_avg'!AD$61,Input!$B$21:$AK$21,0))</f>
        <v>3.0306999999999999</v>
      </c>
      <c r="AE65" s="3">
        <f>IF($B$55&gt;Input!M88,Input!M88,'Residential Bills_Yr 2_avg'!$B$55)</f>
        <v>6</v>
      </c>
      <c r="AF65" s="15">
        <f>IFERROR(AD65*AE65," ")</f>
        <v>18.184200000000001</v>
      </c>
      <c r="AH65" s="19">
        <f>INDEX(Input!$B$22:$AK$26,MATCH('Residential Bills_Yr 2_avg'!$A65,Input!$A$22:$A$26,0),MATCH('Residential Bills_Yr 2_avg'!AH$61,Input!$B$21:$AK$21,0))</f>
        <v>3.0306999999999999</v>
      </c>
      <c r="AI65" s="3">
        <f>IF($B$55&gt;Input!N88,Input!N88,'Residential Bills_Yr 2_avg'!$B$55)</f>
        <v>6</v>
      </c>
      <c r="AJ65" s="15">
        <f>IFERROR(AH65*AI65," ")</f>
        <v>18.184200000000001</v>
      </c>
      <c r="AL65" s="19">
        <f>INDEX(Input!$B$22:$AK$26,MATCH('Residential Bills_Yr 2_avg'!$A65,Input!$A$22:$A$26,0),MATCH('Residential Bills_Yr 2_avg'!AL$61,Input!$B$21:$AK$21,0))</f>
        <v>3.0306999999999999</v>
      </c>
      <c r="AM65" s="3">
        <f>IF($B$55&gt;Input!O88,Input!O88,'Residential Bills_Yr 2_avg'!$B$55)</f>
        <v>6</v>
      </c>
      <c r="AN65" s="15">
        <f>IFERROR(AL65*AM65," ")</f>
        <v>18.184200000000001</v>
      </c>
      <c r="AP65" s="19">
        <f>INDEX(Input!$B$22:$AK$26,MATCH('Residential Bills_Yr 2_avg'!$A65,Input!$A$22:$A$26,0),MATCH('Residential Bills_Yr 2_avg'!AP$61,Input!$B$21:$AK$21,0))</f>
        <v>3.0306999999999999</v>
      </c>
      <c r="AQ65" s="3">
        <f>IF($B$55&gt;Input!P88,Input!P88,'Residential Bills_Yr 2_avg'!$B$55)</f>
        <v>6</v>
      </c>
      <c r="AR65" s="15">
        <f>IFERROR(AP65*AQ65," ")</f>
        <v>18.184200000000001</v>
      </c>
      <c r="AS65" s="7"/>
      <c r="AT65" s="19">
        <f>INDEX(Input!$B$22:$AK$26,MATCH('Residential Bills_Yr 2_avg'!$A65,Input!$A$22:$A$26,0),MATCH('Residential Bills_Yr 2_avg'!AT$61,Input!$B$21:$AK$21,0))</f>
        <v>3.0306999999999999</v>
      </c>
      <c r="AU65" s="3">
        <f>IF($B$55&gt;Input!Q88,Input!Q88,'Residential Bills_Yr 2_avg'!$B$55)</f>
        <v>6</v>
      </c>
      <c r="AV65" s="15">
        <f>IFERROR(AT65*AU65," ")</f>
        <v>18.184200000000001</v>
      </c>
    </row>
    <row r="66" spans="1:48" x14ac:dyDescent="0.3">
      <c r="A66" t="str">
        <f>A18</f>
        <v>Tier 2</v>
      </c>
      <c r="B66" s="19">
        <f>INDEX(Input!$B$22:$AK$26,MATCH('Residential Bills_Yr 2_avg'!$A66,Input!$A$22:$A$26,0),MATCH('Residential Bills_Yr 2_avg'!B$61,Input!$B$21:$AK$21,0))</f>
        <v>4.6917999999999997</v>
      </c>
      <c r="C66" s="3">
        <f>IF(($B$55-C65)&gt;Input!F89,Input!F89,($B$55-C65))</f>
        <v>4</v>
      </c>
      <c r="D66" s="15">
        <f>ROUND(IFERROR(B66*C66," "),2)</f>
        <v>18.77</v>
      </c>
      <c r="F66" s="19">
        <f>INDEX(Input!$B$22:$AK$26,MATCH('Residential Bills_Yr 2_avg'!$A66,Input!$A$22:$A$26,0),MATCH('Residential Bills_Yr 2_avg'!F$61,Input!$B$21:$AK$21,0))</f>
        <v>4.6917999999999997</v>
      </c>
      <c r="G66" s="3">
        <f>IF(($B$55-G65)&gt;Input!G89,Input!G89,($B$55-G65))</f>
        <v>4</v>
      </c>
      <c r="H66" s="15">
        <f t="shared" ref="H66:H69" si="60">IFERROR(F66*G66," ")</f>
        <v>18.767199999999999</v>
      </c>
      <c r="J66" s="19">
        <f>INDEX(Input!$B$22:$AK$26,MATCH('Residential Bills_Yr 2_avg'!$A66,Input!$A$22:$A$26,0),MATCH('Residential Bills_Yr 2_avg'!J$61,Input!$B$21:$AK$21,0))</f>
        <v>4.6917999999999997</v>
      </c>
      <c r="K66" s="3">
        <f>IF(($B$55-K65)&gt;Input!H89,Input!H89,($B$55-K65))</f>
        <v>4</v>
      </c>
      <c r="L66" s="15">
        <f t="shared" ref="L66:L69" si="61">IFERROR(J66*K66," ")</f>
        <v>18.767199999999999</v>
      </c>
      <c r="N66" s="19">
        <f>INDEX(Input!$B$22:$AK$26,MATCH('Residential Bills_Yr 2_avg'!$A66,Input!$A$22:$A$26,0),MATCH('Residential Bills_Yr 2_avg'!N$61,Input!$B$21:$AK$21,0))</f>
        <v>4.6917999999999997</v>
      </c>
      <c r="O66" s="3">
        <f>IF(($B$55-O65)&gt;Input!I89,Input!I89,($B$55-O65))</f>
        <v>4</v>
      </c>
      <c r="P66" s="15">
        <f t="shared" ref="P66:P69" si="62">IFERROR(N66*O66," ")</f>
        <v>18.767199999999999</v>
      </c>
      <c r="R66" s="19">
        <f>INDEX(Input!$B$22:$AK$26,MATCH('Residential Bills_Yr 2_avg'!$A66,Input!$A$22:$A$26,0),MATCH('Residential Bills_Yr 2_avg'!R$61,Input!$B$21:$AK$21,0))</f>
        <v>4.6917999999999997</v>
      </c>
      <c r="S66" s="3">
        <f>IF(($B$55-S65)&gt;Input!J89,Input!J89,($B$55-S65))</f>
        <v>4</v>
      </c>
      <c r="T66" s="15">
        <f t="shared" ref="T66:T69" si="63">IFERROR(R66*S66," ")</f>
        <v>18.767199999999999</v>
      </c>
      <c r="V66" s="19">
        <f>INDEX(Input!$B$22:$AK$26,MATCH('Residential Bills_Yr 2_avg'!$A66,Input!$A$22:$A$26,0),MATCH('Residential Bills_Yr 2_avg'!V$61,Input!$B$21:$AK$21,0))</f>
        <v>4.6917999999999997</v>
      </c>
      <c r="W66" s="3">
        <f>IF(($B$55-W65)&gt;Input!K89,Input!K89,($B$55-S65))</f>
        <v>4</v>
      </c>
      <c r="X66" s="15">
        <f t="shared" ref="X66:X69" si="64">IFERROR(V66*W66," ")</f>
        <v>18.767199999999999</v>
      </c>
      <c r="Z66" s="19">
        <f>INDEX(Input!$B$22:$AK$26,MATCH('Residential Bills_Yr 2_avg'!$A66,Input!$A$22:$A$26,0),MATCH('Residential Bills_Yr 2_avg'!Z$61,Input!$B$21:$AK$21,0))</f>
        <v>5.2302999999999997</v>
      </c>
      <c r="AA66" s="3">
        <f>IF(($B$55-AA65)&gt;Input!L89,Input!L89,($B$55-AA65))</f>
        <v>4</v>
      </c>
      <c r="AB66" s="15">
        <f t="shared" ref="AB66:AB69" si="65">IFERROR(Z66*AA66," ")</f>
        <v>20.921199999999999</v>
      </c>
      <c r="AD66" s="19">
        <f>INDEX(Input!$B$22:$AK$26,MATCH('Residential Bills_Yr 2_avg'!$A66,Input!$A$22:$A$26,0),MATCH('Residential Bills_Yr 2_avg'!AD$61,Input!$B$21:$AK$21,0))</f>
        <v>5.2302999999999997</v>
      </c>
      <c r="AE66" s="3">
        <f>IF(($B$55-AE65)&gt;Input!M89,Input!M89,($B$55-AE65))</f>
        <v>4</v>
      </c>
      <c r="AF66" s="15">
        <f t="shared" ref="AF66:AF69" si="66">IFERROR(AD66*AE66," ")</f>
        <v>20.921199999999999</v>
      </c>
      <c r="AH66" s="19">
        <f>INDEX(Input!$B$22:$AK$26,MATCH('Residential Bills_Yr 2_avg'!$A66,Input!$A$22:$A$26,0),MATCH('Residential Bills_Yr 2_avg'!AH$61,Input!$B$21:$AK$21,0))</f>
        <v>5.2302999999999997</v>
      </c>
      <c r="AI66" s="3">
        <f>IF(($B$55-AI65)&gt;Input!N89,Input!N89,($B$55-AI65))</f>
        <v>4</v>
      </c>
      <c r="AJ66" s="15">
        <f t="shared" ref="AJ66:AJ69" si="67">IFERROR(AH66*AI66," ")</f>
        <v>20.921199999999999</v>
      </c>
      <c r="AL66" s="19">
        <f>INDEX(Input!$B$22:$AK$26,MATCH('Residential Bills_Yr 2_avg'!$A66,Input!$A$22:$A$26,0),MATCH('Residential Bills_Yr 2_avg'!AL$61,Input!$B$21:$AK$21,0))</f>
        <v>5.2302999999999997</v>
      </c>
      <c r="AM66" s="3">
        <f>IF(($B$55-AM65)&gt;Input!O89,Input!O89,($B$55-AM65))</f>
        <v>4</v>
      </c>
      <c r="AN66" s="15">
        <f t="shared" ref="AN66:AN69" si="68">IFERROR(AL66*AM66," ")</f>
        <v>20.921199999999999</v>
      </c>
      <c r="AP66" s="19">
        <f>INDEX(Input!$B$22:$AK$26,MATCH('Residential Bills_Yr 2_avg'!$A66,Input!$A$22:$A$26,0),MATCH('Residential Bills_Yr 2_avg'!AP$61,Input!$B$21:$AK$21,0))</f>
        <v>5.2302999999999997</v>
      </c>
      <c r="AQ66" s="3">
        <f>IF(($B$55-AQ65)&gt;Input!P89,Input!P89,($B$55-AQ65))</f>
        <v>4</v>
      </c>
      <c r="AR66" s="15">
        <f t="shared" ref="AR66:AR69" si="69">IFERROR(AP66*AQ66," ")</f>
        <v>20.921199999999999</v>
      </c>
      <c r="AS66" s="7"/>
      <c r="AT66" s="19">
        <f>INDEX(Input!$B$22:$AK$26,MATCH('Residential Bills_Yr 2_avg'!$A66,Input!$A$22:$A$26,0),MATCH('Residential Bills_Yr 2_avg'!AT$61,Input!$B$21:$AK$21,0))</f>
        <v>5.2302999999999997</v>
      </c>
      <c r="AU66" s="3">
        <f>IF(($B$55-AU65)&gt;Input!Q89,Input!Q89,($B$55-AU65))</f>
        <v>4</v>
      </c>
      <c r="AV66" s="15">
        <f t="shared" ref="AV66:AV69" si="70">IFERROR(AT66*AU66," ")</f>
        <v>20.921199999999999</v>
      </c>
    </row>
    <row r="67" spans="1:48" x14ac:dyDescent="0.3">
      <c r="A67" t="str">
        <f>A19</f>
        <v>Tier 3</v>
      </c>
      <c r="B67" s="19">
        <f>INDEX(Input!$B$22:$AK$26,MATCH('Residential Bills_Yr 2_avg'!$A67,Input!$A$22:$A$26,0),MATCH('Residential Bills_Yr 2_avg'!B$61,Input!$B$21:$AK$21,0))</f>
        <v>6.4775</v>
      </c>
      <c r="C67" s="3">
        <f>IF(OR(Input!F$86="Tier 4",Input!F$86="Tier 5"),IF(('Residential Bills_Yr 2_avg'!$B$55-'Residential Bills_Yr 2_avg'!C65-'Residential Bills_Yr 2_avg'!C66)&gt;Input!F90,Input!F90,('Residential Bills_Yr 2_avg'!$B$55-'Residential Bills_Yr 2_avg'!C65-'Residential Bills_Yr 2_avg'!C66)),('Residential Bills_Yr 2_avg'!$B$55-'Residential Bills_Yr 2_avg'!C65-'Residential Bills_Yr 2_avg'!C66))</f>
        <v>0</v>
      </c>
      <c r="D67" s="15">
        <f>ROUND(IFERROR(B67*C67," "),2)</f>
        <v>0</v>
      </c>
      <c r="F67" s="19">
        <f>INDEX(Input!$B$22:$AK$26,MATCH('Residential Bills_Yr 2_avg'!$A67,Input!$A$22:$A$26,0),MATCH('Residential Bills_Yr 2_avg'!F$61,Input!$B$21:$AK$21,0))</f>
        <v>6.4775</v>
      </c>
      <c r="G67" s="3">
        <f>IF(OR(Input!G$86="Tier 4",Input!G$86="Tier 5"),IF(('Residential Bills_Yr 2_avg'!$B$55-'Residential Bills_Yr 2_avg'!G65-'Residential Bills_Yr 2_avg'!G66)&gt;Input!G90,Input!G90,('Residential Bills_Yr 2_avg'!$B$55-'Residential Bills_Yr 2_avg'!G65-'Residential Bills_Yr 2_avg'!G66)),('Residential Bills_Yr 2_avg'!$B$55-'Residential Bills_Yr 2_avg'!G65-'Residential Bills_Yr 2_avg'!G66))</f>
        <v>0</v>
      </c>
      <c r="H67" s="15">
        <f t="shared" si="60"/>
        <v>0</v>
      </c>
      <c r="J67" s="19">
        <f>INDEX(Input!$B$22:$AK$26,MATCH('Residential Bills_Yr 2_avg'!$A67,Input!$A$22:$A$26,0),MATCH('Residential Bills_Yr 2_avg'!J$61,Input!$B$21:$AK$21,0))</f>
        <v>6.4775</v>
      </c>
      <c r="K67" s="3">
        <f>IF(OR(Input!H$86="Tier 4",Input!H$86="Tier 5"),IF(('Residential Bills_Yr 2_avg'!$B$55-'Residential Bills_Yr 2_avg'!K65-'Residential Bills_Yr 2_avg'!K66)&gt;Input!H90,Input!H90,('Residential Bills_Yr 2_avg'!$B$55-'Residential Bills_Yr 2_avg'!K65-'Residential Bills_Yr 2_avg'!K66)),('Residential Bills_Yr 2_avg'!$B$55-'Residential Bills_Yr 2_avg'!K65-'Residential Bills_Yr 2_avg'!K66))</f>
        <v>0</v>
      </c>
      <c r="L67" s="15">
        <f t="shared" si="61"/>
        <v>0</v>
      </c>
      <c r="N67" s="19">
        <f>INDEX(Input!$B$22:$AK$26,MATCH('Residential Bills_Yr 2_avg'!$A67,Input!$A$22:$A$26,0),MATCH('Residential Bills_Yr 2_avg'!N$61,Input!$B$21:$AK$21,0))</f>
        <v>6.4775</v>
      </c>
      <c r="O67" s="3">
        <f>IF(OR(Input!I$86="Tier 4",Input!I$86="Tier 5"),IF(('Residential Bills_Yr 2_avg'!$B$55-'Residential Bills_Yr 2_avg'!O65-'Residential Bills_Yr 2_avg'!O66)&gt;Input!I90,Input!I90,('Residential Bills_Yr 2_avg'!$B$55-'Residential Bills_Yr 2_avg'!O65-'Residential Bills_Yr 2_avg'!O66)),('Residential Bills_Yr 2_avg'!$B$55-'Residential Bills_Yr 2_avg'!O65-'Residential Bills_Yr 2_avg'!O66))</f>
        <v>0</v>
      </c>
      <c r="P67" s="15">
        <f t="shared" si="62"/>
        <v>0</v>
      </c>
      <c r="R67" s="19">
        <f>INDEX(Input!$B$22:$AK$26,MATCH('Residential Bills_Yr 2_avg'!$A67,Input!$A$22:$A$26,0),MATCH('Residential Bills_Yr 2_avg'!R$61,Input!$B$21:$AK$21,0))</f>
        <v>6.4775</v>
      </c>
      <c r="S67" s="3">
        <f>IF(OR(Input!J$86="Tier 4",Input!J$86="Tier 5"),IF(('Residential Bills_Yr 2_avg'!$B$55-'Residential Bills_Yr 2_avg'!S65-'Residential Bills_Yr 2_avg'!S66)&gt;Input!J90,Input!J90,('Residential Bills_Yr 2_avg'!$B$55-'Residential Bills_Yr 2_avg'!S65-'Residential Bills_Yr 2_avg'!S66)),('Residential Bills_Yr 2_avg'!$B$55-'Residential Bills_Yr 2_avg'!S65-'Residential Bills_Yr 2_avg'!S66))</f>
        <v>0</v>
      </c>
      <c r="T67" s="15">
        <f t="shared" si="63"/>
        <v>0</v>
      </c>
      <c r="V67" s="19">
        <f>INDEX(Input!$B$22:$AK$26,MATCH('Residential Bills_Yr 2_avg'!$A67,Input!$A$22:$A$26,0),MATCH('Residential Bills_Yr 2_avg'!V$61,Input!$B$21:$AK$21,0))</f>
        <v>6.4775</v>
      </c>
      <c r="W67" s="3">
        <f>IF(OR(Input!K$86="Tier 4",Input!K$86="Tier 5"),IF(('Residential Bills_Yr 2_avg'!$B$55-'Residential Bills_Yr 2_avg'!W65-'Residential Bills_Yr 2_avg'!W66)&gt;Input!K90,Input!K90,('Residential Bills_Yr 2_avg'!$B$55-'Residential Bills_Yr 2_avg'!W65-'Residential Bills_Yr 2_avg'!W66)),('Residential Bills_Yr 2_avg'!$B$55-'Residential Bills_Yr 2_avg'!W65-'Residential Bills_Yr 2_avg'!W66))</f>
        <v>0</v>
      </c>
      <c r="X67" s="15">
        <f t="shared" si="64"/>
        <v>0</v>
      </c>
      <c r="Z67" s="19">
        <f>INDEX(Input!$B$22:$AK$26,MATCH('Residential Bills_Yr 2_avg'!$A67,Input!$A$22:$A$26,0),MATCH('Residential Bills_Yr 2_avg'!Z$61,Input!$B$21:$AK$21,0))</f>
        <v>7.2209000000000003</v>
      </c>
      <c r="AA67" s="3">
        <f>IF(OR(Input!L$86="Tier 4",Input!L$86="Tier 5"),IF(('Residential Bills_Yr 2_avg'!$B$55-'Residential Bills_Yr 2_avg'!AA65-'Residential Bills_Yr 2_avg'!AA66)&gt;Input!L90,Input!L90,('Residential Bills_Yr 2_avg'!$B$55-'Residential Bills_Yr 2_avg'!AA65-'Residential Bills_Yr 2_avg'!AA66)),('Residential Bills_Yr 2_avg'!$B$55-'Residential Bills_Yr 2_avg'!AA65-'Residential Bills_Yr 2_avg'!AA66))</f>
        <v>0</v>
      </c>
      <c r="AB67" s="15">
        <f t="shared" si="65"/>
        <v>0</v>
      </c>
      <c r="AD67" s="19">
        <f>INDEX(Input!$B$22:$AK$26,MATCH('Residential Bills_Yr 2_avg'!$A67,Input!$A$22:$A$26,0),MATCH('Residential Bills_Yr 2_avg'!AD$61,Input!$B$21:$AK$21,0))</f>
        <v>7.2209000000000003</v>
      </c>
      <c r="AE67" s="3">
        <f>IF(OR(Input!M$86="Tier 4",Input!M$86="Tier 5"),IF(('Residential Bills_Yr 2_avg'!$B$55-'Residential Bills_Yr 2_avg'!AE65-'Residential Bills_Yr 2_avg'!AE66)&gt;Input!M90,Input!M90,('Residential Bills_Yr 2_avg'!$B$55-'Residential Bills_Yr 2_avg'!AE65-'Residential Bills_Yr 2_avg'!AE66)),('Residential Bills_Yr 2_avg'!$B$55-'Residential Bills_Yr 2_avg'!AE65-'Residential Bills_Yr 2_avg'!AE66))</f>
        <v>0</v>
      </c>
      <c r="AF67" s="15">
        <f t="shared" si="66"/>
        <v>0</v>
      </c>
      <c r="AH67" s="19">
        <f>INDEX(Input!$B$22:$AK$26,MATCH('Residential Bills_Yr 2_avg'!$A67,Input!$A$22:$A$26,0),MATCH('Residential Bills_Yr 2_avg'!AH$61,Input!$B$21:$AK$21,0))</f>
        <v>7.2209000000000003</v>
      </c>
      <c r="AI67" s="3">
        <f>IF(OR(Input!N$86="Tier 4",Input!N$86="Tier 5"),IF(('Residential Bills_Yr 2_avg'!$B$55-'Residential Bills_Yr 2_avg'!AI65-'Residential Bills_Yr 2_avg'!AI66)&gt;Input!N90,Input!N90,('Residential Bills_Yr 2_avg'!$B$55-'Residential Bills_Yr 2_avg'!AI65-'Residential Bills_Yr 2_avg'!AI66)),('Residential Bills_Yr 2_avg'!$B$55-'Residential Bills_Yr 2_avg'!AI65-'Residential Bills_Yr 2_avg'!AI66))</f>
        <v>0</v>
      </c>
      <c r="AJ67" s="15">
        <f t="shared" si="67"/>
        <v>0</v>
      </c>
      <c r="AL67" s="19">
        <f>INDEX(Input!$B$22:$AK$26,MATCH('Residential Bills_Yr 2_avg'!$A67,Input!$A$22:$A$26,0),MATCH('Residential Bills_Yr 2_avg'!AL$61,Input!$B$21:$AK$21,0))</f>
        <v>7.2209000000000003</v>
      </c>
      <c r="AM67" s="3">
        <f>IF(OR(Input!O$86="Tier 4",Input!O$86="Tier 5"),IF(('Residential Bills_Yr 2_avg'!$B$55-'Residential Bills_Yr 2_avg'!AM65-'Residential Bills_Yr 2_avg'!AM66)&gt;Input!O90,Input!O90,('Residential Bills_Yr 2_avg'!$B$55-'Residential Bills_Yr 2_avg'!AM65-'Residential Bills_Yr 2_avg'!AM66)),('Residential Bills_Yr 2_avg'!$B$55-'Residential Bills_Yr 2_avg'!AM65-'Residential Bills_Yr 2_avg'!AM66))</f>
        <v>0</v>
      </c>
      <c r="AN67" s="15">
        <f t="shared" si="68"/>
        <v>0</v>
      </c>
      <c r="AP67" s="19">
        <f>INDEX(Input!$B$22:$AK$26,MATCH('Residential Bills_Yr 2_avg'!$A67,Input!$A$22:$A$26,0),MATCH('Residential Bills_Yr 2_avg'!AP$61,Input!$B$21:$AK$21,0))</f>
        <v>7.2209000000000003</v>
      </c>
      <c r="AQ67" s="3">
        <f>IF(OR(Input!P$86="Tier 4",Input!P$86="Tier 5"),IF(('Residential Bills_Yr 2_avg'!$B$55-'Residential Bills_Yr 2_avg'!AQ65-'Residential Bills_Yr 2_avg'!AQ66)&gt;Input!P90,Input!P90,('Residential Bills_Yr 2_avg'!$B$55-'Residential Bills_Yr 2_avg'!AQ65-'Residential Bills_Yr 2_avg'!AQ66)),('Residential Bills_Yr 2_avg'!$B$55-'Residential Bills_Yr 2_avg'!AQ65-'Residential Bills_Yr 2_avg'!AQ66))</f>
        <v>0</v>
      </c>
      <c r="AR67" s="15">
        <f t="shared" si="69"/>
        <v>0</v>
      </c>
      <c r="AS67" s="7"/>
      <c r="AT67" s="19">
        <f>INDEX(Input!$B$22:$AK$26,MATCH('Residential Bills_Yr 2_avg'!$A67,Input!$A$22:$A$26,0),MATCH('Residential Bills_Yr 2_avg'!AT$61,Input!$B$21:$AK$21,0))</f>
        <v>7.2209000000000003</v>
      </c>
      <c r="AU67" s="3">
        <f>IF(OR(Input!Q$86="Tier 4",Input!Q$86="Tier 5"),IF(('Residential Bills_Yr 2_avg'!$B$55-'Residential Bills_Yr 2_avg'!AU65-'Residential Bills_Yr 2_avg'!AU66)&gt;Input!Q90,Input!Q90,('Residential Bills_Yr 2_avg'!$B$55-'Residential Bills_Yr 2_avg'!AU65-'Residential Bills_Yr 2_avg'!AU66)),('Residential Bills_Yr 2_avg'!$B$55-'Residential Bills_Yr 2_avg'!AU65-'Residential Bills_Yr 2_avg'!AU66))</f>
        <v>0</v>
      </c>
      <c r="AV67" s="15">
        <f t="shared" si="70"/>
        <v>0</v>
      </c>
    </row>
    <row r="68" spans="1:48" ht="14.4" hidden="1" customHeight="1" x14ac:dyDescent="0.3">
      <c r="A68" t="str">
        <f>A20</f>
        <v>Tier 4</v>
      </c>
      <c r="B68" s="19">
        <f>INDEX(Input!$B$22:$AK$26,MATCH('Residential Bills_Yr 2_avg'!$A68,Input!$A$22:$A$26,0),MATCH('Residential Bills_Yr 2_avg'!B$61,Input!$B$21:$AK$21,0))</f>
        <v>0</v>
      </c>
      <c r="C68" s="3" t="str">
        <f>IF(Input!F$86="Tier 4",($B$55-C65-C66-C67),IF(Input!F$86="Tier 5",IF(('Residential Bills_Yr 2_avg'!$B$55-'Residential Bills_Yr 2_avg'!C65-'Residential Bills_Yr 2_avg'!C66-'Residential Bills_Yr 2_avg'!C67)&gt;Input!F91,Input!F91,('Residential Bills_Yr 2_avg'!$B$55-'Residential Bills_Yr 2_avg'!C65-'Residential Bills_Yr 2_avg'!C66-'Residential Bills_Yr 2_avg'!C67))," "))</f>
        <v xml:space="preserve"> </v>
      </c>
      <c r="D68" s="15" t="str">
        <f t="shared" ref="D68:D69" si="71">IFERROR(B68*C68," ")</f>
        <v xml:space="preserve"> </v>
      </c>
      <c r="F68" s="19">
        <f>INDEX(Input!$B$22:$AK$26,MATCH('Residential Bills_Yr 2_avg'!$A68,Input!$A$22:$A$26,0),MATCH('Residential Bills_Yr 2_avg'!F$61,Input!$B$21:$AK$21,0))</f>
        <v>0</v>
      </c>
      <c r="G68" s="3" t="str">
        <f>IF(Input!G$86="Tier 4",($B$55-G65-G66-G67),IF(Input!G$86="Tier 5",IF(('Residential Bills_Yr 2_avg'!$B$55-'Residential Bills_Yr 2_avg'!G65-'Residential Bills_Yr 2_avg'!G66-'Residential Bills_Yr 2_avg'!G67)&gt;Input!G91,Input!G91,('Residential Bills_Yr 2_avg'!$B$55-'Residential Bills_Yr 2_avg'!G65-'Residential Bills_Yr 2_avg'!G66-'Residential Bills_Yr 2_avg'!G67))," "))</f>
        <v xml:space="preserve"> </v>
      </c>
      <c r="H68" s="15" t="str">
        <f t="shared" si="60"/>
        <v xml:space="preserve"> </v>
      </c>
      <c r="J68" s="19">
        <f>INDEX(Input!$B$22:$AK$26,MATCH('Residential Bills_Yr 2_avg'!$A68,Input!$A$22:$A$26,0),MATCH('Residential Bills_Yr 2_avg'!J$61,Input!$B$21:$AK$21,0))</f>
        <v>0</v>
      </c>
      <c r="K68" s="3" t="str">
        <f>IF(Input!H$86="Tier 4",($B$55-K65-K66-K67),IF(Input!H$86="Tier 5",IF(('Residential Bills_Yr 2_avg'!$B$55-'Residential Bills_Yr 2_avg'!K65-'Residential Bills_Yr 2_avg'!K66-'Residential Bills_Yr 2_avg'!K67)&gt;Input!H91,Input!H91,('Residential Bills_Yr 2_avg'!$B$55-'Residential Bills_Yr 2_avg'!K65-'Residential Bills_Yr 2_avg'!K66-'Residential Bills_Yr 2_avg'!K67))," "))</f>
        <v xml:space="preserve"> </v>
      </c>
      <c r="L68" s="15" t="str">
        <f t="shared" si="61"/>
        <v xml:space="preserve"> </v>
      </c>
      <c r="N68" s="19">
        <f>INDEX(Input!$B$22:$AK$26,MATCH('Residential Bills_Yr 2_avg'!$A68,Input!$A$22:$A$26,0),MATCH('Residential Bills_Yr 2_avg'!N$61,Input!$B$21:$AK$21,0))</f>
        <v>0</v>
      </c>
      <c r="O68" s="3" t="str">
        <f>IF(Input!I$86="Tier 4",($B$55-O65-O66-O67),IF(Input!I$86="Tier 5",IF(('Residential Bills_Yr 2_avg'!$B$55-'Residential Bills_Yr 2_avg'!O65-'Residential Bills_Yr 2_avg'!O66-'Residential Bills_Yr 2_avg'!O67)&gt;Input!I91,Input!I91,('Residential Bills_Yr 2_avg'!$B$55-'Residential Bills_Yr 2_avg'!O65-'Residential Bills_Yr 2_avg'!O66-'Residential Bills_Yr 2_avg'!O67))," "))</f>
        <v xml:space="preserve"> </v>
      </c>
      <c r="P68" s="15" t="str">
        <f t="shared" si="62"/>
        <v xml:space="preserve"> </v>
      </c>
      <c r="R68" s="19">
        <f>INDEX(Input!$B$22:$AK$26,MATCH('Residential Bills_Yr 2_avg'!$A68,Input!$A$22:$A$26,0),MATCH('Residential Bills_Yr 2_avg'!R$61,Input!$B$21:$AK$21,0))</f>
        <v>0</v>
      </c>
      <c r="S68" s="3" t="str">
        <f>IF(Input!J$86="Tier 4",($B$55-S65-S66-S67),IF(Input!J$86="Tier 5",IF(('Residential Bills_Yr 2_avg'!$B$55-'Residential Bills_Yr 2_avg'!S65-'Residential Bills_Yr 2_avg'!S66-'Residential Bills_Yr 2_avg'!S67)&gt;Input!J91,Input!J91,('Residential Bills_Yr 2_avg'!$B$55-'Residential Bills_Yr 2_avg'!S65-'Residential Bills_Yr 2_avg'!S66-'Residential Bills_Yr 2_avg'!S67))," "))</f>
        <v xml:space="preserve"> </v>
      </c>
      <c r="T68" s="15" t="str">
        <f t="shared" si="63"/>
        <v xml:space="preserve"> </v>
      </c>
      <c r="V68" s="19">
        <f>INDEX(Input!$B$22:$AK$26,MATCH('Residential Bills_Yr 2_avg'!$A68,Input!$A$22:$A$26,0),MATCH('Residential Bills_Yr 2_avg'!V$61,Input!$B$21:$AK$21,0))</f>
        <v>0</v>
      </c>
      <c r="W68" s="3" t="str">
        <f>IF(Input!K$86="Tier 4",($B$55-W65-W66-W67),IF(Input!K$86="Tier 5",IF(('Residential Bills_Yr 2_avg'!$B$55-'Residential Bills_Yr 2_avg'!W65-'Residential Bills_Yr 2_avg'!W66-'Residential Bills_Yr 2_avg'!W67)&gt;Input!K91,Input!K91,('Residential Bills_Yr 2_avg'!$B$55-'Residential Bills_Yr 2_avg'!W65-'Residential Bills_Yr 2_avg'!W66-'Residential Bills_Yr 2_avg'!W67))," "))</f>
        <v xml:space="preserve"> </v>
      </c>
      <c r="X68" s="15" t="str">
        <f t="shared" si="64"/>
        <v xml:space="preserve"> </v>
      </c>
      <c r="Z68" s="19">
        <f>INDEX(Input!$B$22:$AK$26,MATCH('Residential Bills_Yr 2_avg'!$A68,Input!$A$22:$A$26,0),MATCH('Residential Bills_Yr 2_avg'!Z$61,Input!$B$21:$AK$21,0))</f>
        <v>0</v>
      </c>
      <c r="AA68" s="3" t="str">
        <f>IF(Input!L$86="Tier 4",($B$55-AA65-AA66-AA67),IF(Input!L$86="Tier 5",IF(('Residential Bills_Yr 2_avg'!$B$55-'Residential Bills_Yr 2_avg'!AA65-'Residential Bills_Yr 2_avg'!AA66-'Residential Bills_Yr 2_avg'!AA67)&gt;Input!L91,Input!L91,('Residential Bills_Yr 2_avg'!$B$55-'Residential Bills_Yr 2_avg'!AA65-'Residential Bills_Yr 2_avg'!AA66-'Residential Bills_Yr 2_avg'!AA67))," "))</f>
        <v xml:space="preserve"> </v>
      </c>
      <c r="AB68" s="15" t="str">
        <f t="shared" si="65"/>
        <v xml:space="preserve"> </v>
      </c>
      <c r="AD68" s="19">
        <f>INDEX(Input!$B$22:$AK$26,MATCH('Residential Bills_Yr 2_avg'!$A68,Input!$A$22:$A$26,0),MATCH('Residential Bills_Yr 2_avg'!AD$61,Input!$B$21:$AK$21,0))</f>
        <v>0</v>
      </c>
      <c r="AE68" s="3" t="str">
        <f>IF(Input!M$86="Tier 4",($B$55-AE65-AE66-AE67),IF(Input!M$86="Tier 5",IF(('Residential Bills_Yr 2_avg'!$B$55-'Residential Bills_Yr 2_avg'!AE65-'Residential Bills_Yr 2_avg'!AE66-'Residential Bills_Yr 2_avg'!AE67)&gt;Input!M91,Input!M91,('Residential Bills_Yr 2_avg'!$B$55-'Residential Bills_Yr 2_avg'!AE65-'Residential Bills_Yr 2_avg'!AE66-'Residential Bills_Yr 2_avg'!AE67))," "))</f>
        <v xml:space="preserve"> </v>
      </c>
      <c r="AF68" s="15" t="str">
        <f t="shared" si="66"/>
        <v xml:space="preserve"> </v>
      </c>
      <c r="AH68" s="19">
        <f>INDEX(Input!$B$22:$AK$26,MATCH('Residential Bills_Yr 2_avg'!$A68,Input!$A$22:$A$26,0),MATCH('Residential Bills_Yr 2_avg'!AH$61,Input!$B$21:$AK$21,0))</f>
        <v>0</v>
      </c>
      <c r="AI68" s="3" t="str">
        <f>IF(Input!N$86="Tier 4",($B$55-AI65-AI66-AI67),IF(Input!N$86="Tier 5",IF(('Residential Bills_Yr 2_avg'!$B$55-'Residential Bills_Yr 2_avg'!AI65-'Residential Bills_Yr 2_avg'!AI66-'Residential Bills_Yr 2_avg'!AI67)&gt;Input!N91,Input!N91,('Residential Bills_Yr 2_avg'!$B$55-'Residential Bills_Yr 2_avg'!AI65-'Residential Bills_Yr 2_avg'!AI66-'Residential Bills_Yr 2_avg'!AI67))," "))</f>
        <v xml:space="preserve"> </v>
      </c>
      <c r="AJ68" s="15" t="str">
        <f t="shared" si="67"/>
        <v xml:space="preserve"> </v>
      </c>
      <c r="AL68" s="19">
        <f>INDEX(Input!$B$22:$AK$26,MATCH('Residential Bills_Yr 2_avg'!$A68,Input!$A$22:$A$26,0),MATCH('Residential Bills_Yr 2_avg'!AL$61,Input!$B$21:$AK$21,0))</f>
        <v>0</v>
      </c>
      <c r="AM68" s="3" t="str">
        <f>IF(Input!O$86="Tier 4",($B$55-AM65-AM66-AM67),IF(Input!O$86="Tier 5",IF(('Residential Bills_Yr 2_avg'!$B$55-'Residential Bills_Yr 2_avg'!AM65-'Residential Bills_Yr 2_avg'!AM66-'Residential Bills_Yr 2_avg'!AM67)&gt;Input!O91,Input!O91,('Residential Bills_Yr 2_avg'!$B$55-'Residential Bills_Yr 2_avg'!AM65-'Residential Bills_Yr 2_avg'!AM66-'Residential Bills_Yr 2_avg'!AM67))," "))</f>
        <v xml:space="preserve"> </v>
      </c>
      <c r="AN68" s="15" t="str">
        <f t="shared" si="68"/>
        <v xml:space="preserve"> </v>
      </c>
      <c r="AP68" s="19">
        <f>INDEX(Input!$B$22:$AK$26,MATCH('Residential Bills_Yr 2_avg'!$A68,Input!$A$22:$A$26,0),MATCH('Residential Bills_Yr 2_avg'!AP$61,Input!$B$21:$AK$21,0))</f>
        <v>0</v>
      </c>
      <c r="AQ68" s="3" t="str">
        <f>IF(Input!P$86="Tier 4",($B$55-AQ65-AQ66-AQ67),IF(Input!P$86="Tier 5",IF(('Residential Bills_Yr 2_avg'!$B$55-'Residential Bills_Yr 2_avg'!AQ65-'Residential Bills_Yr 2_avg'!AQ66-'Residential Bills_Yr 2_avg'!AQ67)&gt;Input!P91,Input!P91,('Residential Bills_Yr 2_avg'!$B$55-'Residential Bills_Yr 2_avg'!AQ65-'Residential Bills_Yr 2_avg'!AQ66-'Residential Bills_Yr 2_avg'!AQ67))," "))</f>
        <v xml:space="preserve"> </v>
      </c>
      <c r="AR68" s="15" t="str">
        <f t="shared" si="69"/>
        <v xml:space="preserve"> </v>
      </c>
      <c r="AS68" s="7"/>
      <c r="AT68" s="19">
        <f>INDEX(Input!$B$22:$AK$26,MATCH('Residential Bills_Yr 2_avg'!$A68,Input!$A$22:$A$26,0),MATCH('Residential Bills_Yr 2_avg'!AT$61,Input!$B$21:$AK$21,0))</f>
        <v>0</v>
      </c>
      <c r="AU68" s="3" t="str">
        <f>IF(Input!Q$86="Tier 4",($B$55-AU65-AU66-AU67),IF(Input!Q$86="Tier 5",IF(('Residential Bills_Yr 2_avg'!$B$55-'Residential Bills_Yr 2_avg'!AU65-'Residential Bills_Yr 2_avg'!AU66-'Residential Bills_Yr 2_avg'!AU67)&gt;Input!Q91,Input!Q91,('Residential Bills_Yr 2_avg'!$B$55-'Residential Bills_Yr 2_avg'!AU65-'Residential Bills_Yr 2_avg'!AU66-'Residential Bills_Yr 2_avg'!AU67))," "))</f>
        <v xml:space="preserve"> </v>
      </c>
      <c r="AV68" s="15" t="str">
        <f t="shared" si="70"/>
        <v xml:space="preserve"> </v>
      </c>
    </row>
    <row r="69" spans="1:48" ht="14.4" hidden="1" customHeight="1" x14ac:dyDescent="0.3">
      <c r="A69" t="str">
        <f>A21</f>
        <v>Tier 5</v>
      </c>
      <c r="B69" s="19">
        <f>INDEX(Input!$B$22:$AK$26,MATCH('Residential Bills_Yr 2_avg'!$A69,Input!$A$22:$A$26,0),MATCH('Residential Bills_Yr 2_avg'!B$61,Input!$B$21:$AK$21,0))</f>
        <v>0</v>
      </c>
      <c r="C69" s="3" t="str">
        <f>IF(Input!F$86="Tier 5",('Residential Bills_Yr 2_avg'!$B$55-'Residential Bills_Yr 2_avg'!C65-'Residential Bills_Yr 2_avg'!C66-'Residential Bills_Yr 2_avg'!C67-'Residential Bills_Yr 2_avg'!C68)," ")</f>
        <v xml:space="preserve"> </v>
      </c>
      <c r="D69" s="15" t="str">
        <f t="shared" si="71"/>
        <v xml:space="preserve"> </v>
      </c>
      <c r="F69" s="19">
        <f>INDEX(Input!$B$22:$AK$26,MATCH('Residential Bills_Yr 2_avg'!$A69,Input!$A$22:$A$26,0),MATCH('Residential Bills_Yr 2_avg'!F$61,Input!$B$21:$AK$21,0))</f>
        <v>0</v>
      </c>
      <c r="G69" s="3" t="str">
        <f>IF(Input!G$86="Tier 5",('Residential Bills_Yr 2_avg'!$B$55-'Residential Bills_Yr 2_avg'!G65-'Residential Bills_Yr 2_avg'!G66-'Residential Bills_Yr 2_avg'!G67-'Residential Bills_Yr 2_avg'!G68)," ")</f>
        <v xml:space="preserve"> </v>
      </c>
      <c r="H69" s="15" t="str">
        <f t="shared" si="60"/>
        <v xml:space="preserve"> </v>
      </c>
      <c r="J69" s="19">
        <f>INDEX(Input!$B$22:$AK$26,MATCH('Residential Bills_Yr 2_avg'!$A69,Input!$A$22:$A$26,0),MATCH('Residential Bills_Yr 2_avg'!J$61,Input!$B$21:$AK$21,0))</f>
        <v>0</v>
      </c>
      <c r="K69" s="3" t="str">
        <f>IF(Input!H$86="Tier 5",('Residential Bills_Yr 2_avg'!$B$55-'Residential Bills_Yr 2_avg'!K$17-'Residential Bills_Yr 2_avg'!K$18-'Residential Bills_Yr 2_avg'!K$19-'Residential Bills_Yr 2_avg'!K$20)," ")</f>
        <v xml:space="preserve"> </v>
      </c>
      <c r="L69" s="15" t="str">
        <f t="shared" si="61"/>
        <v xml:space="preserve"> </v>
      </c>
      <c r="N69" s="19">
        <f>INDEX(Input!$B$22:$AK$26,MATCH('Residential Bills_Yr 2_avg'!$A69,Input!$A$22:$A$26,0),MATCH('Residential Bills_Yr 2_avg'!N$61,Input!$B$21:$AK$21,0))</f>
        <v>0</v>
      </c>
      <c r="O69" s="3" t="str">
        <f>IF(Input!I$86="Tier 5",('Residential Bills_Yr 2_avg'!$B$55-'Residential Bills_Yr 2_avg'!O$17-'Residential Bills_Yr 2_avg'!O$18-'Residential Bills_Yr 2_avg'!O$19-'Residential Bills_Yr 2_avg'!O$20)," ")</f>
        <v xml:space="preserve"> </v>
      </c>
      <c r="P69" s="15" t="str">
        <f t="shared" si="62"/>
        <v xml:space="preserve"> </v>
      </c>
      <c r="R69" s="19">
        <f>INDEX(Input!$B$22:$AK$26,MATCH('Residential Bills_Yr 2_avg'!$A69,Input!$A$22:$A$26,0),MATCH('Residential Bills_Yr 2_avg'!R$61,Input!$B$21:$AK$21,0))</f>
        <v>0</v>
      </c>
      <c r="S69" s="3" t="str">
        <f>IF(Input!J$86="Tier 5",('Residential Bills_Yr 2_avg'!$B$55-'Residential Bills_Yr 2_avg'!S$17-'Residential Bills_Yr 2_avg'!S$18-'Residential Bills_Yr 2_avg'!S$19-'Residential Bills_Yr 2_avg'!S$20)," ")</f>
        <v xml:space="preserve"> </v>
      </c>
      <c r="T69" s="15" t="str">
        <f t="shared" si="63"/>
        <v xml:space="preserve"> </v>
      </c>
      <c r="V69" s="19">
        <f>INDEX(Input!$B$22:$AK$26,MATCH('Residential Bills_Yr 2_avg'!$A69,Input!$A$22:$A$26,0),MATCH('Residential Bills_Yr 2_avg'!V$61,Input!$B$21:$AK$21,0))</f>
        <v>0</v>
      </c>
      <c r="W69" s="3" t="str">
        <f>IF(Input!K$86="Tier 5",('Residential Bills_Yr 2_avg'!$B$55-'Residential Bills_Yr 2_avg'!W$17-'Residential Bills_Yr 2_avg'!W$18-'Residential Bills_Yr 2_avg'!W$19-'Residential Bills_Yr 2_avg'!W$20)," ")</f>
        <v xml:space="preserve"> </v>
      </c>
      <c r="X69" s="15" t="str">
        <f t="shared" si="64"/>
        <v xml:space="preserve"> </v>
      </c>
      <c r="Z69" s="19">
        <f>INDEX(Input!$B$22:$AK$26,MATCH('Residential Bills_Yr 2_avg'!$A69,Input!$A$22:$A$26,0),MATCH('Residential Bills_Yr 2_avg'!Z$61,Input!$B$21:$AK$21,0))</f>
        <v>0</v>
      </c>
      <c r="AA69" s="3" t="str">
        <f>IF(Input!L$86="Tier 5",('Residential Bills_Yr 2_avg'!$B$55-'Residential Bills_Yr 2_avg'!AA$17-'Residential Bills_Yr 2_avg'!AA$18-'Residential Bills_Yr 2_avg'!AA$19-'Residential Bills_Yr 2_avg'!AA$20)," ")</f>
        <v xml:space="preserve"> </v>
      </c>
      <c r="AB69" s="15" t="str">
        <f t="shared" si="65"/>
        <v xml:space="preserve"> </v>
      </c>
      <c r="AD69" s="19">
        <f>INDEX(Input!$B$22:$AK$26,MATCH('Residential Bills_Yr 2_avg'!$A69,Input!$A$22:$A$26,0),MATCH('Residential Bills_Yr 2_avg'!AD$61,Input!$B$21:$AK$21,0))</f>
        <v>0</v>
      </c>
      <c r="AE69" s="3" t="str">
        <f>IF(Input!M$86="Tier 5",('Residential Bills_Yr 2_avg'!$B$55-'Residential Bills_Yr 2_avg'!AE$17-'Residential Bills_Yr 2_avg'!AE$18-'Residential Bills_Yr 2_avg'!AE$19-'Residential Bills_Yr 2_avg'!AE$20)," ")</f>
        <v xml:space="preserve"> </v>
      </c>
      <c r="AF69" s="15" t="str">
        <f t="shared" si="66"/>
        <v xml:space="preserve"> </v>
      </c>
      <c r="AH69" s="19">
        <f>INDEX(Input!$B$22:$AK$26,MATCH('Residential Bills_Yr 2_avg'!$A69,Input!$A$22:$A$26,0),MATCH('Residential Bills_Yr 2_avg'!AH$61,Input!$B$21:$AK$21,0))</f>
        <v>0</v>
      </c>
      <c r="AI69" s="3" t="str">
        <f>IF(Input!N$86="Tier 5",('Residential Bills_Yr 2_avg'!$B$55-'Residential Bills_Yr 2_avg'!AI$17-'Residential Bills_Yr 2_avg'!AI$18-'Residential Bills_Yr 2_avg'!AI$19-'Residential Bills_Yr 2_avg'!AI$20)," ")</f>
        <v xml:space="preserve"> </v>
      </c>
      <c r="AJ69" s="15" t="str">
        <f t="shared" si="67"/>
        <v xml:space="preserve"> </v>
      </c>
      <c r="AL69" s="19">
        <f>INDEX(Input!$B$22:$AK$26,MATCH('Residential Bills_Yr 2_avg'!$A69,Input!$A$22:$A$26,0),MATCH('Residential Bills_Yr 2_avg'!AL$61,Input!$B$21:$AK$21,0))</f>
        <v>0</v>
      </c>
      <c r="AM69" s="3" t="str">
        <f>IF(Input!O$86="Tier 5",('Residential Bills_Yr 2_avg'!$B$55-'Residential Bills_Yr 2_avg'!AM$17-'Residential Bills_Yr 2_avg'!AM$18-'Residential Bills_Yr 2_avg'!AM$19-'Residential Bills_Yr 2_avg'!AM$20)," ")</f>
        <v xml:space="preserve"> </v>
      </c>
      <c r="AN69" s="15" t="str">
        <f t="shared" si="68"/>
        <v xml:space="preserve"> </v>
      </c>
      <c r="AP69" s="19">
        <f>INDEX(Input!$B$22:$AK$26,MATCH('Residential Bills_Yr 2_avg'!$A69,Input!$A$22:$A$26,0),MATCH('Residential Bills_Yr 2_avg'!AP$61,Input!$B$21:$AK$21,0))</f>
        <v>0</v>
      </c>
      <c r="AQ69" s="3" t="str">
        <f>IF(Input!P$86="Tier 5",('Residential Bills_Yr 2_avg'!$B$55-'Residential Bills_Yr 2_avg'!AQ$17-'Residential Bills_Yr 2_avg'!AQ$18-'Residential Bills_Yr 2_avg'!AQ$19-'Residential Bills_Yr 2_avg'!AQ$20)," ")</f>
        <v xml:space="preserve"> </v>
      </c>
      <c r="AR69" s="15" t="str">
        <f t="shared" si="69"/>
        <v xml:space="preserve"> </v>
      </c>
      <c r="AS69" s="7"/>
      <c r="AT69" s="19">
        <f>INDEX(Input!$B$22:$AK$26,MATCH('Residential Bills_Yr 2_avg'!$A69,Input!$A$22:$A$26,0),MATCH('Residential Bills_Yr 2_avg'!AT$61,Input!$B$21:$AK$21,0))</f>
        <v>0</v>
      </c>
      <c r="AU69" s="3" t="str">
        <f>IF(Input!Q$86="Tier 5",('Residential Bills_Yr 2_avg'!$B$55-'Residential Bills_Yr 2_avg'!AU$17-'Residential Bills_Yr 2_avg'!AU$18-'Residential Bills_Yr 2_avg'!AU$19-'Residential Bills_Yr 2_avg'!AU$20)," ")</f>
        <v xml:space="preserve"> </v>
      </c>
      <c r="AV69" s="15" t="str">
        <f t="shared" si="70"/>
        <v xml:space="preserve"> </v>
      </c>
    </row>
    <row r="70" spans="1:48" x14ac:dyDescent="0.3">
      <c r="A70" t="s">
        <v>27</v>
      </c>
      <c r="B70" s="14"/>
      <c r="C70" s="3">
        <f>SUM(C65:C69)</f>
        <v>10</v>
      </c>
      <c r="D70" s="20">
        <f>SUM(D65:D69)+D62</f>
        <v>55.76</v>
      </c>
      <c r="F70" s="14"/>
      <c r="G70" s="3">
        <f>SUM(G65:G69)</f>
        <v>10</v>
      </c>
      <c r="H70" s="20">
        <f>SUM(H65:H69)+H62</f>
        <v>55.759399999999999</v>
      </c>
      <c r="J70" s="14"/>
      <c r="K70" s="3">
        <f>SUM(K65:K69)</f>
        <v>10</v>
      </c>
      <c r="L70" s="20">
        <f>SUM(L65:L69)+L62</f>
        <v>55.759399999999999</v>
      </c>
      <c r="N70" s="14"/>
      <c r="O70" s="3">
        <f>SUM(O65:O69)</f>
        <v>10</v>
      </c>
      <c r="P70" s="20">
        <f>SUM(P65:P69)+P62</f>
        <v>55.759399999999999</v>
      </c>
      <c r="R70" s="14"/>
      <c r="S70" s="3">
        <f>SUM(S65:S69)</f>
        <v>10</v>
      </c>
      <c r="T70" s="20">
        <f>SUM(T65:T69)+T62</f>
        <v>55.759399999999999</v>
      </c>
      <c r="V70" s="14"/>
      <c r="W70" s="3">
        <f>SUM(W65:W69)</f>
        <v>10</v>
      </c>
      <c r="X70" s="20">
        <f>SUM(X65:X69)+X62</f>
        <v>55.759399999999999</v>
      </c>
      <c r="Z70" s="14"/>
      <c r="AA70" s="3">
        <f>SUM(AA65:AA69)</f>
        <v>10</v>
      </c>
      <c r="AB70" s="20">
        <f>SUM(AB65:AB69)+AB62</f>
        <v>60.315400000000004</v>
      </c>
      <c r="AD70" s="14"/>
      <c r="AE70" s="3">
        <f>SUM(AE65:AE69)</f>
        <v>10</v>
      </c>
      <c r="AF70" s="20">
        <f>SUM(AF65:AF69)+AF62</f>
        <v>60.315400000000004</v>
      </c>
      <c r="AH70" s="14"/>
      <c r="AI70" s="3">
        <f>SUM(AI65:AI69)</f>
        <v>10</v>
      </c>
      <c r="AJ70" s="20">
        <f>SUM(AJ65:AJ69)+AJ62</f>
        <v>60.315400000000004</v>
      </c>
      <c r="AL70" s="14"/>
      <c r="AM70" s="3">
        <f>SUM(AM65:AM69)</f>
        <v>10</v>
      </c>
      <c r="AN70" s="20">
        <f>SUM(AN65:AN69)+AN62</f>
        <v>60.315400000000004</v>
      </c>
      <c r="AP70" s="14"/>
      <c r="AQ70" s="3">
        <f>SUM(AQ65:AQ69)</f>
        <v>10</v>
      </c>
      <c r="AR70" s="20">
        <f>SUM(AR65:AR69)+AR62</f>
        <v>60.315400000000004</v>
      </c>
      <c r="AS70" s="46"/>
      <c r="AT70" s="14"/>
      <c r="AU70" s="3">
        <f>SUM(AU65:AU69)</f>
        <v>10</v>
      </c>
      <c r="AV70" s="20">
        <f>SUM(AV65:AV69)+AV62</f>
        <v>60.315400000000004</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79" si="72">A25</f>
        <v>CAP</v>
      </c>
      <c r="B73" s="104">
        <f>INDEX(Input!$C$49:$AL$61,MATCH($A73,Input!$A$49:$A$61,0),MATCH(B$61,Input!$C$48:$AL$48,0))</f>
        <v>-10.34</v>
      </c>
      <c r="C73" s="24" t="str">
        <f>IF(VLOOKUP($A73,Input!$A$49:$B$61,2,FALSE)="Percentage",D$70,IF(VLOOKUP($A73,Input!$A$49:$B$61,2,FALSE)="Fixed","Fixed",(C$70)))</f>
        <v>Fixed</v>
      </c>
      <c r="D73" s="15">
        <f t="shared" ref="D73:D85" si="73">ROUND(IF(C73="Fixed",B73,(B73*C73)),2)</f>
        <v>-10.34</v>
      </c>
      <c r="F73" s="104">
        <f>INDEX(Input!$C$49:$AL$61,MATCH($A73,Input!$A$49:$A$61,0),MATCH(F$61,Input!$C$48:$AL$48,0))</f>
        <v>-10.34</v>
      </c>
      <c r="G73" s="24" t="str">
        <f>IF(VLOOKUP($A73,Input!$A$49:$B$61,2,FALSE)="Percentage",H$70,IF(VLOOKUP($A73,Input!$A$49:$B$61,2,FALSE)="Fixed","Fixed",(G$70)))</f>
        <v>Fixed</v>
      </c>
      <c r="H73" s="15">
        <f t="shared" ref="H73:H85" si="74">ROUND(IF(G73="Fixed",F73,(F73*G73)),2)</f>
        <v>-10.34</v>
      </c>
      <c r="J73" s="104">
        <f>INDEX(Input!$C$49:$AL$61,MATCH($A73,Input!$A$49:$A$61,0),MATCH(J$61,Input!$C$48:$AL$48,0))</f>
        <v>-10.34</v>
      </c>
      <c r="K73" s="24" t="str">
        <f>IF(VLOOKUP($A73,Input!$A$49:$B$61,2,FALSE)="Percentage",L$70,IF(VLOOKUP($A73,Input!$A$49:$B$61,2,FALSE)="Fixed","Fixed",(K$70)))</f>
        <v>Fixed</v>
      </c>
      <c r="L73" s="15">
        <f t="shared" ref="L73:L85" si="75">ROUND(IF(K73="Fixed",J73,(J73*K73)),2)</f>
        <v>-10.34</v>
      </c>
      <c r="N73" s="104">
        <f>INDEX(Input!$C$49:$AL$61,MATCH($A73,Input!$A$49:$A$61,0),MATCH(N$61,Input!$C$48:$AL$48,0))</f>
        <v>-10.34</v>
      </c>
      <c r="O73" s="24" t="str">
        <f>IF(VLOOKUP($A73,Input!$A$49:$B$61,2,FALSE)="Percentage",P$70,IF(VLOOKUP($A73,Input!$A$49:$B$61,2,FALSE)="Fixed","Fixed",(O$70)))</f>
        <v>Fixed</v>
      </c>
      <c r="P73" s="15">
        <f t="shared" ref="P73:P85" si="76">ROUND(IF(O73="Fixed",N73,(N73*O73)),2)</f>
        <v>-10.34</v>
      </c>
      <c r="R73" s="104">
        <f>INDEX(Input!$C$49:$AL$61,MATCH($A73,Input!$A$49:$A$61,0),MATCH(R$61,Input!$C$48:$AL$48,0))</f>
        <v>-10.34</v>
      </c>
      <c r="S73" s="24" t="str">
        <f>IF(VLOOKUP($A73,Input!$A$49:$B$61,2,FALSE)="Percentage",T$70,IF(VLOOKUP($A73,Input!$A$49:$B$61,2,FALSE)="Fixed","Fixed",(S$70)))</f>
        <v>Fixed</v>
      </c>
      <c r="T73" s="15">
        <f t="shared" ref="T73:T85" si="77">ROUND(IF(S73="Fixed",R73,(R73*S73)),2)</f>
        <v>-10.34</v>
      </c>
      <c r="V73" s="104">
        <f>INDEX(Input!$C$49:$AL$61,MATCH($A73,Input!$A$49:$A$61,0),MATCH(V$61,Input!$C$48:$AL$48,0))</f>
        <v>-10.34</v>
      </c>
      <c r="W73" s="24" t="str">
        <f>IF(VLOOKUP($A73,Input!$A$49:$B$61,2,FALSE)="Percentage",X$70,IF(VLOOKUP($A73,Input!$A$49:$B$61,2,FALSE)="Fixed","Fixed",(W$70)))</f>
        <v>Fixed</v>
      </c>
      <c r="X73" s="15">
        <f t="shared" ref="X73:X85" si="78">ROUND(IF(W73="Fixed",V73,(V73*W73)),2)</f>
        <v>-10.34</v>
      </c>
      <c r="Z73" s="104">
        <f>INDEX(Input!$C$49:$AL$61,MATCH($A73,Input!$A$49:$A$61,0),MATCH(Z$61,Input!$C$48:$AL$48,0))</f>
        <v>-10.605</v>
      </c>
      <c r="AA73" s="24" t="str">
        <f>IF(VLOOKUP($A73,Input!$A$49:$B$61,2,FALSE)="Percentage",AB$70,IF(VLOOKUP($A73,Input!$A$49:$B$61,2,FALSE)="Fixed","Fixed",(AA$70)))</f>
        <v>Fixed</v>
      </c>
      <c r="AB73" s="15">
        <f t="shared" ref="AB73:AB85" si="79">ROUND(IF(AA73="Fixed",Z73,(Z73*AA73)),2)</f>
        <v>-10.61</v>
      </c>
      <c r="AD73" s="104">
        <f>INDEX(Input!$C$49:$AL$61,MATCH($A73,Input!$A$49:$A$61,0),MATCH(AD$61,Input!$C$48:$AL$48,0))</f>
        <v>-10.605</v>
      </c>
      <c r="AE73" s="24" t="str">
        <f>IF(VLOOKUP($A73,Input!$A$49:$B$61,2,FALSE)="Percentage",AF$70,IF(VLOOKUP($A73,Input!$A$49:$B$61,2,FALSE)="Fixed","Fixed",(AE$70)))</f>
        <v>Fixed</v>
      </c>
      <c r="AF73" s="15">
        <f t="shared" ref="AF73:AF85" si="80">ROUND(IF(AE73="Fixed",AD73,(AD73*AE73)),2)</f>
        <v>-10.61</v>
      </c>
      <c r="AH73" s="104">
        <f>INDEX(Input!$C$49:$AL$61,MATCH($A73,Input!$A$49:$A$61,0),MATCH(AH$61,Input!$C$48:$AL$48,0))</f>
        <v>-10.605</v>
      </c>
      <c r="AI73" s="24" t="str">
        <f>IF(VLOOKUP($A73,Input!$A$49:$B$61,2,FALSE)="Percentage",AJ$70,IF(VLOOKUP($A73,Input!$A$49:$B$61,2,FALSE)="Fixed","Fixed",(AI$70)))</f>
        <v>Fixed</v>
      </c>
      <c r="AJ73" s="15">
        <f t="shared" ref="AJ73:AJ85" si="81">ROUND(IF(AI73="Fixed",AH73,(AH73*AI73)),2)</f>
        <v>-10.61</v>
      </c>
      <c r="AL73" s="104">
        <f>INDEX(Input!$C$49:$AL$61,MATCH($A73,Input!$A$49:$A$61,0),MATCH(AL$61,Input!$C$48:$AL$48,0))</f>
        <v>-10.605</v>
      </c>
      <c r="AM73" s="24" t="str">
        <f>IF(VLOOKUP($A73,Input!$A$49:$B$61,2,FALSE)="Percentage",AN$70,IF(VLOOKUP($A73,Input!$A$49:$B$61,2,FALSE)="Fixed","Fixed",(AM$70)))</f>
        <v>Fixed</v>
      </c>
      <c r="AN73" s="15">
        <f t="shared" ref="AN73:AN85" si="82">ROUND(IF(AM73="Fixed",AL73,(AL73*AM73)),2)</f>
        <v>-10.61</v>
      </c>
      <c r="AP73" s="104">
        <f>INDEX(Input!$C$49:$AL$61,MATCH($A73,Input!$A$49:$A$61,0),MATCH(AP$61,Input!$C$48:$AL$48,0))</f>
        <v>-10.605</v>
      </c>
      <c r="AQ73" s="24" t="str">
        <f>IF(VLOOKUP($A73,Input!$A$49:$B$61,2,FALSE)="Percentage",AR$70,IF(VLOOKUP($A73,Input!$A$49:$B$61,2,FALSE)="Fixed","Fixed",(AQ$70)))</f>
        <v>Fixed</v>
      </c>
      <c r="AR73" s="15">
        <f t="shared" ref="AR73:AR85" si="83">ROUND(IF(AQ73="Fixed",AP73,(AP73*AQ73)),2)</f>
        <v>-10.61</v>
      </c>
      <c r="AS73" s="7"/>
      <c r="AT73" s="104">
        <f>INDEX(Input!$C$49:$AL$61,MATCH($A73,Input!$A$49:$A$61,0),MATCH(AT$61,Input!$C$48:$AL$48,0))</f>
        <v>-10.605</v>
      </c>
      <c r="AU73" s="24" t="str">
        <f>IF(VLOOKUP($A73,Input!$A$49:$B$61,2,FALSE)="Percentage",AV$70,IF(VLOOKUP($A73,Input!$A$49:$B$61,2,FALSE)="Fixed","Fixed",(AU$70)))</f>
        <v>Fixed</v>
      </c>
      <c r="AV73" s="15">
        <f t="shared" ref="AV73:AV85" si="84">ROUND(IF(AU73="Fixed",AT73,(AT73*AU73)),2)</f>
        <v>-10.61</v>
      </c>
    </row>
    <row r="74" spans="1:48" x14ac:dyDescent="0.3">
      <c r="A74" t="str">
        <f t="shared" si="72"/>
        <v>WRAM/MCBA</v>
      </c>
      <c r="B74" s="104">
        <f>INDEX(Input!$C$49:$AL$61,MATCH($A74,Input!$A$49:$A$61,0),MATCH(B$61,Input!$C$48:$AL$48,0))</f>
        <v>0</v>
      </c>
      <c r="C74" s="24">
        <f>IF(VLOOKUP($A74,Input!$A$49:$B$61,2,FALSE)="Percentage",D$70,IF(VLOOKUP($A74,Input!$A$49:$B$61,2,FALSE)="Fixed","Fixed",(C$70)))</f>
        <v>10</v>
      </c>
      <c r="D74" s="15">
        <f t="shared" si="73"/>
        <v>0</v>
      </c>
      <c r="F74" s="104">
        <f>INDEX(Input!$C$49:$AL$61,MATCH($A74,Input!$A$49:$A$61,0),MATCH(F$61,Input!$C$48:$AL$48,0))</f>
        <v>0</v>
      </c>
      <c r="G74" s="24">
        <f>IF(VLOOKUP($A74,Input!$A$49:$B$61,2,FALSE)="Percentage",H$70,IF(VLOOKUP($A74,Input!$A$49:$B$61,2,FALSE)="Fixed","Fixed",(G$70)))</f>
        <v>10</v>
      </c>
      <c r="H74" s="15">
        <f t="shared" si="74"/>
        <v>0</v>
      </c>
      <c r="J74" s="104">
        <f>INDEX(Input!$C$49:$AL$61,MATCH($A74,Input!$A$49:$A$61,0),MATCH(J$61,Input!$C$48:$AL$48,0))</f>
        <v>0</v>
      </c>
      <c r="K74" s="24">
        <f>IF(VLOOKUP($A74,Input!$A$49:$B$61,2,FALSE)="Percentage",L$70,IF(VLOOKUP($A74,Input!$A$49:$B$61,2,FALSE)="Fixed","Fixed",(K$70)))</f>
        <v>10</v>
      </c>
      <c r="L74" s="15">
        <f t="shared" si="75"/>
        <v>0</v>
      </c>
      <c r="N74" s="104">
        <f>INDEX(Input!$C$49:$AL$61,MATCH($A74,Input!$A$49:$A$61,0),MATCH(N$61,Input!$C$48:$AL$48,0))</f>
        <v>0</v>
      </c>
      <c r="O74" s="24">
        <f>IF(VLOOKUP($A74,Input!$A$49:$B$61,2,FALSE)="Percentage",P$70,IF(VLOOKUP($A74,Input!$A$49:$B$61,2,FALSE)="Fixed","Fixed",(O$70)))</f>
        <v>10</v>
      </c>
      <c r="P74" s="15">
        <f t="shared" si="76"/>
        <v>0</v>
      </c>
      <c r="R74" s="104">
        <f>INDEX(Input!$C$49:$AL$61,MATCH($A74,Input!$A$49:$A$61,0),MATCH(R$61,Input!$C$48:$AL$48,0))</f>
        <v>0</v>
      </c>
      <c r="S74" s="24">
        <f>IF(VLOOKUP($A74,Input!$A$49:$B$61,2,FALSE)="Percentage",T$70,IF(VLOOKUP($A74,Input!$A$49:$B$61,2,FALSE)="Fixed","Fixed",(S$70)))</f>
        <v>10</v>
      </c>
      <c r="T74" s="15">
        <f t="shared" si="77"/>
        <v>0</v>
      </c>
      <c r="V74" s="104">
        <f>INDEX(Input!$C$49:$AL$61,MATCH($A74,Input!$A$49:$A$61,0),MATCH(V$61,Input!$C$48:$AL$48,0))</f>
        <v>0</v>
      </c>
      <c r="W74" s="24">
        <f>IF(VLOOKUP($A74,Input!$A$49:$B$61,2,FALSE)="Percentage",X$70,IF(VLOOKUP($A74,Input!$A$49:$B$61,2,FALSE)="Fixed","Fixed",(W$70)))</f>
        <v>10</v>
      </c>
      <c r="X74" s="15">
        <f t="shared" si="78"/>
        <v>0</v>
      </c>
      <c r="Z74" s="104">
        <f>INDEX(Input!$C$49:$AL$61,MATCH($A74,Input!$A$49:$A$61,0),MATCH(Z$61,Input!$C$48:$AL$48,0))</f>
        <v>0</v>
      </c>
      <c r="AA74" s="24">
        <f>IF(VLOOKUP($A74,Input!$A$49:$B$61,2,FALSE)="Percentage",AB$70,IF(VLOOKUP($A74,Input!$A$49:$B$61,2,FALSE)="Fixed","Fixed",(AA$70)))</f>
        <v>10</v>
      </c>
      <c r="AB74" s="15">
        <f t="shared" si="79"/>
        <v>0</v>
      </c>
      <c r="AD74" s="104">
        <f>INDEX(Input!$C$49:$AL$61,MATCH($A74,Input!$A$49:$A$61,0),MATCH(AD$61,Input!$C$48:$AL$48,0))</f>
        <v>0</v>
      </c>
      <c r="AE74" s="24">
        <f>IF(VLOOKUP($A74,Input!$A$49:$B$61,2,FALSE)="Percentage",AF$70,IF(VLOOKUP($A74,Input!$A$49:$B$61,2,FALSE)="Fixed","Fixed",(AE$70)))</f>
        <v>10</v>
      </c>
      <c r="AF74" s="15">
        <f t="shared" si="80"/>
        <v>0</v>
      </c>
      <c r="AH74" s="104">
        <f>INDEX(Input!$C$49:$AL$61,MATCH($A74,Input!$A$49:$A$61,0),MATCH(AH$61,Input!$C$48:$AL$48,0))</f>
        <v>0</v>
      </c>
      <c r="AI74" s="24">
        <f>IF(VLOOKUP($A74,Input!$A$49:$B$61,2,FALSE)="Percentage",AJ$70,IF(VLOOKUP($A74,Input!$A$49:$B$61,2,FALSE)="Fixed","Fixed",(AI$70)))</f>
        <v>10</v>
      </c>
      <c r="AJ74" s="15">
        <f t="shared" si="81"/>
        <v>0</v>
      </c>
      <c r="AL74" s="104">
        <f>INDEX(Input!$C$49:$AL$61,MATCH($A74,Input!$A$49:$A$61,0),MATCH(AL$61,Input!$C$48:$AL$48,0))</f>
        <v>0</v>
      </c>
      <c r="AM74" s="24">
        <f>IF(VLOOKUP($A74,Input!$A$49:$B$61,2,FALSE)="Percentage",AN$70,IF(VLOOKUP($A74,Input!$A$49:$B$61,2,FALSE)="Fixed","Fixed",(AM$70)))</f>
        <v>10</v>
      </c>
      <c r="AN74" s="15">
        <f t="shared" si="82"/>
        <v>0</v>
      </c>
      <c r="AP74" s="104">
        <f>INDEX(Input!$C$49:$AL$61,MATCH($A74,Input!$A$49:$A$61,0),MATCH(AP$61,Input!$C$48:$AL$48,0))</f>
        <v>0</v>
      </c>
      <c r="AQ74" s="24">
        <f>IF(VLOOKUP($A74,Input!$A$49:$B$61,2,FALSE)="Percentage",AR$70,IF(VLOOKUP($A74,Input!$A$49:$B$61,2,FALSE)="Fixed","Fixed",(AQ$70)))</f>
        <v>10</v>
      </c>
      <c r="AR74" s="15">
        <f t="shared" si="83"/>
        <v>0</v>
      </c>
      <c r="AS74" s="7"/>
      <c r="AT74" s="104">
        <f>INDEX(Input!$C$49:$AL$61,MATCH($A74,Input!$A$49:$A$61,0),MATCH(AT$61,Input!$C$48:$AL$48,0))</f>
        <v>0</v>
      </c>
      <c r="AU74" s="24">
        <f>IF(VLOOKUP($A74,Input!$A$49:$B$61,2,FALSE)="Percentage",AV$70,IF(VLOOKUP($A74,Input!$A$49:$B$61,2,FALSE)="Fixed","Fixed",(AU$70)))</f>
        <v>10</v>
      </c>
      <c r="AV74" s="15">
        <f t="shared" si="84"/>
        <v>0</v>
      </c>
    </row>
    <row r="75" spans="1:48" x14ac:dyDescent="0.3">
      <c r="A75" t="str">
        <f t="shared" si="72"/>
        <v>RSF</v>
      </c>
      <c r="B75" s="104">
        <f>INDEX(Input!$C$49:$AL$61,MATCH($A75,Input!$A$49:$A$61,0),MATCH(B$61,Input!$C$48:$AL$48,0))</f>
        <v>0</v>
      </c>
      <c r="C75" s="24">
        <f>IF(VLOOKUP($A75,Input!$A$49:$B$61,2,FALSE)="Percentage",D$70,IF(VLOOKUP($A75,Input!$A$49:$B$61,2,FALSE)="Fixed","Fixed",(C$70)))</f>
        <v>55.76</v>
      </c>
      <c r="D75" s="15">
        <f t="shared" si="73"/>
        <v>0</v>
      </c>
      <c r="F75" s="104">
        <f>INDEX(Input!$C$49:$AL$61,MATCH($A75,Input!$A$49:$A$61,0),MATCH(F$61,Input!$C$48:$AL$48,0))</f>
        <v>0</v>
      </c>
      <c r="G75" s="24">
        <f>IF(VLOOKUP($A75,Input!$A$49:$B$61,2,FALSE)="Percentage",H$70,IF(VLOOKUP($A75,Input!$A$49:$B$61,2,FALSE)="Fixed","Fixed",(G$70)))</f>
        <v>55.759399999999999</v>
      </c>
      <c r="H75" s="15">
        <f t="shared" si="74"/>
        <v>0</v>
      </c>
      <c r="J75" s="104">
        <f>INDEX(Input!$C$49:$AL$61,MATCH($A75,Input!$A$49:$A$61,0),MATCH(J$61,Input!$C$48:$AL$48,0))</f>
        <v>0</v>
      </c>
      <c r="K75" s="24">
        <f>IF(VLOOKUP($A75,Input!$A$49:$B$61,2,FALSE)="Percentage",L$70,IF(VLOOKUP($A75,Input!$A$49:$B$61,2,FALSE)="Fixed","Fixed",(K$70)))</f>
        <v>55.759399999999999</v>
      </c>
      <c r="L75" s="15">
        <f t="shared" si="75"/>
        <v>0</v>
      </c>
      <c r="N75" s="104">
        <f>INDEX(Input!$C$49:$AL$61,MATCH($A75,Input!$A$49:$A$61,0),MATCH(N$61,Input!$C$48:$AL$48,0))</f>
        <v>0</v>
      </c>
      <c r="O75" s="24">
        <f>IF(VLOOKUP($A75,Input!$A$49:$B$61,2,FALSE)="Percentage",P$70,IF(VLOOKUP($A75,Input!$A$49:$B$61,2,FALSE)="Fixed","Fixed",(O$70)))</f>
        <v>55.759399999999999</v>
      </c>
      <c r="P75" s="15">
        <f t="shared" si="76"/>
        <v>0</v>
      </c>
      <c r="R75" s="104">
        <f>INDEX(Input!$C$49:$AL$61,MATCH($A75,Input!$A$49:$A$61,0),MATCH(R$61,Input!$C$48:$AL$48,0))</f>
        <v>0</v>
      </c>
      <c r="S75" s="24">
        <f>IF(VLOOKUP($A75,Input!$A$49:$B$61,2,FALSE)="Percentage",T$70,IF(VLOOKUP($A75,Input!$A$49:$B$61,2,FALSE)="Fixed","Fixed",(S$70)))</f>
        <v>55.759399999999999</v>
      </c>
      <c r="T75" s="15">
        <f t="shared" si="77"/>
        <v>0</v>
      </c>
      <c r="V75" s="104">
        <f>INDEX(Input!$C$49:$AL$61,MATCH($A75,Input!$A$49:$A$61,0),MATCH(V$61,Input!$C$48:$AL$48,0))</f>
        <v>0</v>
      </c>
      <c r="W75" s="24">
        <f>IF(VLOOKUP($A75,Input!$A$49:$B$61,2,FALSE)="Percentage",X$70,IF(VLOOKUP($A75,Input!$A$49:$B$61,2,FALSE)="Fixed","Fixed",(W$70)))</f>
        <v>55.759399999999999</v>
      </c>
      <c r="X75" s="15">
        <f t="shared" si="78"/>
        <v>0</v>
      </c>
      <c r="Z75" s="104">
        <f>INDEX(Input!$C$49:$AL$61,MATCH($A75,Input!$A$49:$A$61,0),MATCH(Z$61,Input!$C$48:$AL$48,0))</f>
        <v>0</v>
      </c>
      <c r="AA75" s="24">
        <f>IF(VLOOKUP($A75,Input!$A$49:$B$61,2,FALSE)="Percentage",AB$70,IF(VLOOKUP($A75,Input!$A$49:$B$61,2,FALSE)="Fixed","Fixed",(AA$70)))</f>
        <v>60.315400000000004</v>
      </c>
      <c r="AB75" s="15">
        <f t="shared" si="79"/>
        <v>0</v>
      </c>
      <c r="AD75" s="104">
        <f>INDEX(Input!$C$49:$AL$61,MATCH($A75,Input!$A$49:$A$61,0),MATCH(AD$61,Input!$C$48:$AL$48,0))</f>
        <v>0</v>
      </c>
      <c r="AE75" s="24">
        <f>IF(VLOOKUP($A75,Input!$A$49:$B$61,2,FALSE)="Percentage",AF$70,IF(VLOOKUP($A75,Input!$A$49:$B$61,2,FALSE)="Fixed","Fixed",(AE$70)))</f>
        <v>60.315400000000004</v>
      </c>
      <c r="AF75" s="15">
        <f t="shared" si="80"/>
        <v>0</v>
      </c>
      <c r="AH75" s="104">
        <f>INDEX(Input!$C$49:$AL$61,MATCH($A75,Input!$A$49:$A$61,0),MATCH(AH$61,Input!$C$48:$AL$48,0))</f>
        <v>0</v>
      </c>
      <c r="AI75" s="24">
        <f>IF(VLOOKUP($A75,Input!$A$49:$B$61,2,FALSE)="Percentage",AJ$70,IF(VLOOKUP($A75,Input!$A$49:$B$61,2,FALSE)="Fixed","Fixed",(AI$70)))</f>
        <v>60.315400000000004</v>
      </c>
      <c r="AJ75" s="15">
        <f t="shared" si="81"/>
        <v>0</v>
      </c>
      <c r="AL75" s="104">
        <f>INDEX(Input!$C$49:$AL$61,MATCH($A75,Input!$A$49:$A$61,0),MATCH(AL$61,Input!$C$48:$AL$48,0))</f>
        <v>0</v>
      </c>
      <c r="AM75" s="24">
        <f>IF(VLOOKUP($A75,Input!$A$49:$B$61,2,FALSE)="Percentage",AN$70,IF(VLOOKUP($A75,Input!$A$49:$B$61,2,FALSE)="Fixed","Fixed",(AM$70)))</f>
        <v>60.315400000000004</v>
      </c>
      <c r="AN75" s="15">
        <f t="shared" si="82"/>
        <v>0</v>
      </c>
      <c r="AP75" s="104">
        <f>INDEX(Input!$C$49:$AL$61,MATCH($A75,Input!$A$49:$A$61,0),MATCH(AP$61,Input!$C$48:$AL$48,0))</f>
        <v>0</v>
      </c>
      <c r="AQ75" s="24">
        <f>IF(VLOOKUP($A75,Input!$A$49:$B$61,2,FALSE)="Percentage",AR$70,IF(VLOOKUP($A75,Input!$A$49:$B$61,2,FALSE)="Fixed","Fixed",(AQ$70)))</f>
        <v>60.315400000000004</v>
      </c>
      <c r="AR75" s="15">
        <f t="shared" si="83"/>
        <v>0</v>
      </c>
      <c r="AS75" s="7"/>
      <c r="AT75" s="104">
        <f>INDEX(Input!$C$49:$AL$61,MATCH($A75,Input!$A$49:$A$61,0),MATCH(AT$61,Input!$C$48:$AL$48,0))</f>
        <v>0</v>
      </c>
      <c r="AU75" s="24">
        <f>IF(VLOOKUP($A75,Input!$A$49:$B$61,2,FALSE)="Percentage",AV$70,IF(VLOOKUP($A75,Input!$A$49:$B$61,2,FALSE)="Fixed","Fixed",(AU$70)))</f>
        <v>60.315400000000004</v>
      </c>
      <c r="AV75" s="15">
        <f t="shared" si="84"/>
        <v>0</v>
      </c>
    </row>
    <row r="76" spans="1:48" x14ac:dyDescent="0.3">
      <c r="A76" t="str">
        <f t="shared" si="72"/>
        <v>CoC &amp; TCJA</v>
      </c>
      <c r="B76" s="104">
        <f>INDEX(Input!$C$49:$AL$61,MATCH($A76,Input!$A$49:$A$61,0),MATCH(B$61,Input!$C$48:$AL$48,0))</f>
        <v>0</v>
      </c>
      <c r="C76" s="24" t="str">
        <f>IF(VLOOKUP($A76,Input!$A$49:$B$61,2,FALSE)="Percentage",D$70,IF(VLOOKUP($A76,Input!$A$49:$B$61,2,FALSE)="Fixed","Fixed",(C$70)))</f>
        <v>Fixed</v>
      </c>
      <c r="D76" s="15">
        <f t="shared" si="73"/>
        <v>0</v>
      </c>
      <c r="F76" s="104">
        <f>INDEX(Input!$C$49:$AL$61,MATCH($A76,Input!$A$49:$A$61,0),MATCH(F$61,Input!$C$48:$AL$48,0))</f>
        <v>0</v>
      </c>
      <c r="G76" s="24" t="str">
        <f>IF(VLOOKUP($A76,Input!$A$49:$B$61,2,FALSE)="Percentage",H$70,IF(VLOOKUP($A76,Input!$A$49:$B$61,2,FALSE)="Fixed","Fixed",(G$70)))</f>
        <v>Fixed</v>
      </c>
      <c r="H76" s="15">
        <f t="shared" si="74"/>
        <v>0</v>
      </c>
      <c r="J76" s="104">
        <f>INDEX(Input!$C$49:$AL$61,MATCH($A76,Input!$A$49:$A$61,0),MATCH(J$61,Input!$C$48:$AL$48,0))</f>
        <v>0</v>
      </c>
      <c r="K76" s="24" t="str">
        <f>IF(VLOOKUP($A76,Input!$A$49:$B$61,2,FALSE)="Percentage",L$70,IF(VLOOKUP($A76,Input!$A$49:$B$61,2,FALSE)="Fixed","Fixed",(K$70)))</f>
        <v>Fixed</v>
      </c>
      <c r="L76" s="15">
        <f t="shared" si="75"/>
        <v>0</v>
      </c>
      <c r="N76" s="104">
        <f>INDEX(Input!$C$49:$AL$61,MATCH($A76,Input!$A$49:$A$61,0),MATCH(N$61,Input!$C$48:$AL$48,0))</f>
        <v>0</v>
      </c>
      <c r="O76" s="24" t="str">
        <f>IF(VLOOKUP($A76,Input!$A$49:$B$61,2,FALSE)="Percentage",P$70,IF(VLOOKUP($A76,Input!$A$49:$B$61,2,FALSE)="Fixed","Fixed",(O$70)))</f>
        <v>Fixed</v>
      </c>
      <c r="P76" s="15">
        <f t="shared" si="76"/>
        <v>0</v>
      </c>
      <c r="R76" s="104">
        <f>INDEX(Input!$C$49:$AL$61,MATCH($A76,Input!$A$49:$A$61,0),MATCH(R$61,Input!$C$48:$AL$48,0))</f>
        <v>0</v>
      </c>
      <c r="S76" s="24" t="str">
        <f>IF(VLOOKUP($A76,Input!$A$49:$B$61,2,FALSE)="Percentage",T$70,IF(VLOOKUP($A76,Input!$A$49:$B$61,2,FALSE)="Fixed","Fixed",(S$70)))</f>
        <v>Fixed</v>
      </c>
      <c r="T76" s="15">
        <f t="shared" si="77"/>
        <v>0</v>
      </c>
      <c r="V76" s="104">
        <f>INDEX(Input!$C$49:$AL$61,MATCH($A76,Input!$A$49:$A$61,0),MATCH(V$61,Input!$C$48:$AL$48,0))</f>
        <v>0</v>
      </c>
      <c r="W76" s="24" t="str">
        <f>IF(VLOOKUP($A76,Input!$A$49:$B$61,2,FALSE)="Percentage",X$70,IF(VLOOKUP($A76,Input!$A$49:$B$61,2,FALSE)="Fixed","Fixed",(W$70)))</f>
        <v>Fixed</v>
      </c>
      <c r="X76" s="15">
        <f t="shared" si="78"/>
        <v>0</v>
      </c>
      <c r="Z76" s="104">
        <f>INDEX(Input!$C$49:$AL$61,MATCH($A76,Input!$A$49:$A$61,0),MATCH(Z$61,Input!$C$48:$AL$48,0))</f>
        <v>0</v>
      </c>
      <c r="AA76" s="24" t="str">
        <f>IF(VLOOKUP($A76,Input!$A$49:$B$61,2,FALSE)="Percentage",AB$70,IF(VLOOKUP($A76,Input!$A$49:$B$61,2,FALSE)="Fixed","Fixed",(AA$70)))</f>
        <v>Fixed</v>
      </c>
      <c r="AB76" s="15">
        <f t="shared" si="79"/>
        <v>0</v>
      </c>
      <c r="AD76" s="104">
        <f>INDEX(Input!$C$49:$AL$61,MATCH($A76,Input!$A$49:$A$61,0),MATCH(AD$61,Input!$C$48:$AL$48,0))</f>
        <v>0</v>
      </c>
      <c r="AE76" s="24" t="str">
        <f>IF(VLOOKUP($A76,Input!$A$49:$B$61,2,FALSE)="Percentage",AF$70,IF(VLOOKUP($A76,Input!$A$49:$B$61,2,FALSE)="Fixed","Fixed",(AE$70)))</f>
        <v>Fixed</v>
      </c>
      <c r="AF76" s="15">
        <f t="shared" si="80"/>
        <v>0</v>
      </c>
      <c r="AH76" s="104">
        <f>INDEX(Input!$C$49:$AL$61,MATCH($A76,Input!$A$49:$A$61,0),MATCH(AH$61,Input!$C$48:$AL$48,0))</f>
        <v>0</v>
      </c>
      <c r="AI76" s="24" t="str">
        <f>IF(VLOOKUP($A76,Input!$A$49:$B$61,2,FALSE)="Percentage",AJ$70,IF(VLOOKUP($A76,Input!$A$49:$B$61,2,FALSE)="Fixed","Fixed",(AI$70)))</f>
        <v>Fixed</v>
      </c>
      <c r="AJ76" s="15">
        <f t="shared" si="81"/>
        <v>0</v>
      </c>
      <c r="AL76" s="104">
        <f>INDEX(Input!$C$49:$AL$61,MATCH($A76,Input!$A$49:$A$61,0),MATCH(AL$61,Input!$C$48:$AL$48,0))</f>
        <v>0</v>
      </c>
      <c r="AM76" s="24" t="str">
        <f>IF(VLOOKUP($A76,Input!$A$49:$B$61,2,FALSE)="Percentage",AN$70,IF(VLOOKUP($A76,Input!$A$49:$B$61,2,FALSE)="Fixed","Fixed",(AM$70)))</f>
        <v>Fixed</v>
      </c>
      <c r="AN76" s="15">
        <f t="shared" si="82"/>
        <v>0</v>
      </c>
      <c r="AP76" s="104">
        <f>INDEX(Input!$C$49:$AL$61,MATCH($A76,Input!$A$49:$A$61,0),MATCH(AP$61,Input!$C$48:$AL$48,0))</f>
        <v>0</v>
      </c>
      <c r="AQ76" s="24" t="str">
        <f>IF(VLOOKUP($A76,Input!$A$49:$B$61,2,FALSE)="Percentage",AR$70,IF(VLOOKUP($A76,Input!$A$49:$B$61,2,FALSE)="Fixed","Fixed",(AQ$70)))</f>
        <v>Fixed</v>
      </c>
      <c r="AR76" s="15">
        <f t="shared" si="83"/>
        <v>0</v>
      </c>
      <c r="AS76" s="7"/>
      <c r="AT76" s="104">
        <f>INDEX(Input!$C$49:$AL$61,MATCH($A76,Input!$A$49:$A$61,0),MATCH(AT$61,Input!$C$48:$AL$48,0))</f>
        <v>0</v>
      </c>
      <c r="AU76" s="24" t="str">
        <f>IF(VLOOKUP($A76,Input!$A$49:$B$61,2,FALSE)="Percentage",AV$70,IF(VLOOKUP($A76,Input!$A$49:$B$61,2,FALSE)="Fixed","Fixed",(AU$70)))</f>
        <v>Fixed</v>
      </c>
      <c r="AV76" s="15">
        <f t="shared" si="84"/>
        <v>0</v>
      </c>
    </row>
    <row r="77" spans="1:48" x14ac:dyDescent="0.3">
      <c r="A77" t="str">
        <f t="shared" si="72"/>
        <v>DRMA Surcharge</v>
      </c>
      <c r="B77" s="104">
        <f>INDEX(Input!$C$49:$AL$61,MATCH($A77,Input!$A$49:$A$61,0),MATCH(B$61,Input!$C$48:$AL$48,0))</f>
        <v>0</v>
      </c>
      <c r="C77" s="24">
        <f>IF(VLOOKUP($A77,Input!$A$49:$B$61,2,FALSE)="Percentage",D$70,IF(VLOOKUP($A77,Input!$A$49:$B$61,2,FALSE)="Fixed","Fixed",(C$70)))</f>
        <v>10</v>
      </c>
      <c r="D77" s="15">
        <f t="shared" si="73"/>
        <v>0</v>
      </c>
      <c r="F77" s="104">
        <f>INDEX(Input!$C$49:$AL$61,MATCH($A77,Input!$A$49:$A$61,0),MATCH(F$61,Input!$C$48:$AL$48,0))</f>
        <v>0</v>
      </c>
      <c r="G77" s="24">
        <f>IF(VLOOKUP($A77,Input!$A$49:$B$61,2,FALSE)="Percentage",H$70,IF(VLOOKUP($A77,Input!$A$49:$B$61,2,FALSE)="Fixed","Fixed",(G$70)))</f>
        <v>10</v>
      </c>
      <c r="H77" s="15">
        <f t="shared" si="74"/>
        <v>0</v>
      </c>
      <c r="J77" s="104">
        <f>INDEX(Input!$C$49:$AL$61,MATCH($A77,Input!$A$49:$A$61,0),MATCH(J$61,Input!$C$48:$AL$48,0))</f>
        <v>0</v>
      </c>
      <c r="K77" s="24">
        <f>IF(VLOOKUP($A77,Input!$A$49:$B$61,2,FALSE)="Percentage",L$70,IF(VLOOKUP($A77,Input!$A$49:$B$61,2,FALSE)="Fixed","Fixed",(K$70)))</f>
        <v>10</v>
      </c>
      <c r="L77" s="15">
        <f t="shared" si="75"/>
        <v>0</v>
      </c>
      <c r="N77" s="104">
        <f>INDEX(Input!$C$49:$AL$61,MATCH($A77,Input!$A$49:$A$61,0),MATCH(N$61,Input!$C$48:$AL$48,0))</f>
        <v>0</v>
      </c>
      <c r="O77" s="24">
        <f>IF(VLOOKUP($A77,Input!$A$49:$B$61,2,FALSE)="Percentage",P$70,IF(VLOOKUP($A77,Input!$A$49:$B$61,2,FALSE)="Fixed","Fixed",(O$70)))</f>
        <v>10</v>
      </c>
      <c r="P77" s="15">
        <f t="shared" si="76"/>
        <v>0</v>
      </c>
      <c r="R77" s="104">
        <f>INDEX(Input!$C$49:$AL$61,MATCH($A77,Input!$A$49:$A$61,0),MATCH(R$61,Input!$C$48:$AL$48,0))</f>
        <v>0</v>
      </c>
      <c r="S77" s="24">
        <f>IF(VLOOKUP($A77,Input!$A$49:$B$61,2,FALSE)="Percentage",T$70,IF(VLOOKUP($A77,Input!$A$49:$B$61,2,FALSE)="Fixed","Fixed",(S$70)))</f>
        <v>10</v>
      </c>
      <c r="T77" s="15">
        <f t="shared" si="77"/>
        <v>0</v>
      </c>
      <c r="V77" s="104">
        <f>INDEX(Input!$C$49:$AL$61,MATCH($A77,Input!$A$49:$A$61,0),MATCH(V$61,Input!$C$48:$AL$48,0))</f>
        <v>0</v>
      </c>
      <c r="W77" s="24">
        <f>IF(VLOOKUP($A77,Input!$A$49:$B$61,2,FALSE)="Percentage",X$70,IF(VLOOKUP($A77,Input!$A$49:$B$61,2,FALSE)="Fixed","Fixed",(W$70)))</f>
        <v>10</v>
      </c>
      <c r="X77" s="15">
        <f t="shared" si="78"/>
        <v>0</v>
      </c>
      <c r="Z77" s="104">
        <f>INDEX(Input!$C$49:$AL$61,MATCH($A77,Input!$A$49:$A$61,0),MATCH(Z$61,Input!$C$48:$AL$48,0))</f>
        <v>0</v>
      </c>
      <c r="AA77" s="24">
        <f>IF(VLOOKUP($A77,Input!$A$49:$B$61,2,FALSE)="Percentage",AB$70,IF(VLOOKUP($A77,Input!$A$49:$B$61,2,FALSE)="Fixed","Fixed",(AA$70)))</f>
        <v>10</v>
      </c>
      <c r="AB77" s="15">
        <f t="shared" si="79"/>
        <v>0</v>
      </c>
      <c r="AD77" s="104">
        <f>INDEX(Input!$C$49:$AL$61,MATCH($A77,Input!$A$49:$A$61,0),MATCH(AD$61,Input!$C$48:$AL$48,0))</f>
        <v>0</v>
      </c>
      <c r="AE77" s="24">
        <f>IF(VLOOKUP($A77,Input!$A$49:$B$61,2,FALSE)="Percentage",AF$70,IF(VLOOKUP($A77,Input!$A$49:$B$61,2,FALSE)="Fixed","Fixed",(AE$70)))</f>
        <v>10</v>
      </c>
      <c r="AF77" s="15">
        <f t="shared" si="80"/>
        <v>0</v>
      </c>
      <c r="AH77" s="104">
        <f>INDEX(Input!$C$49:$AL$61,MATCH($A77,Input!$A$49:$A$61,0),MATCH(AH$61,Input!$C$48:$AL$48,0))</f>
        <v>0</v>
      </c>
      <c r="AI77" s="24">
        <f>IF(VLOOKUP($A77,Input!$A$49:$B$61,2,FALSE)="Percentage",AJ$70,IF(VLOOKUP($A77,Input!$A$49:$B$61,2,FALSE)="Fixed","Fixed",(AI$70)))</f>
        <v>10</v>
      </c>
      <c r="AJ77" s="15">
        <f t="shared" si="81"/>
        <v>0</v>
      </c>
      <c r="AL77" s="104">
        <f>INDEX(Input!$C$49:$AL$61,MATCH($A77,Input!$A$49:$A$61,0),MATCH(AL$61,Input!$C$48:$AL$48,0))</f>
        <v>0</v>
      </c>
      <c r="AM77" s="24">
        <f>IF(VLOOKUP($A77,Input!$A$49:$B$61,2,FALSE)="Percentage",AN$70,IF(VLOOKUP($A77,Input!$A$49:$B$61,2,FALSE)="Fixed","Fixed",(AM$70)))</f>
        <v>10</v>
      </c>
      <c r="AN77" s="15">
        <f t="shared" si="82"/>
        <v>0</v>
      </c>
      <c r="AP77" s="104">
        <f>INDEX(Input!$C$49:$AL$61,MATCH($A77,Input!$A$49:$A$61,0),MATCH(AP$61,Input!$C$48:$AL$48,0))</f>
        <v>0</v>
      </c>
      <c r="AQ77" s="24">
        <f>IF(VLOOKUP($A77,Input!$A$49:$B$61,2,FALSE)="Percentage",AR$70,IF(VLOOKUP($A77,Input!$A$49:$B$61,2,FALSE)="Fixed","Fixed",(AQ$70)))</f>
        <v>10</v>
      </c>
      <c r="AR77" s="15">
        <f t="shared" si="83"/>
        <v>0</v>
      </c>
      <c r="AS77" s="7"/>
      <c r="AT77" s="104">
        <f>INDEX(Input!$C$49:$AL$61,MATCH($A77,Input!$A$49:$A$61,0),MATCH(AT$61,Input!$C$48:$AL$48,0))</f>
        <v>0</v>
      </c>
      <c r="AU77" s="24">
        <f>IF(VLOOKUP($A77,Input!$A$49:$B$61,2,FALSE)="Percentage",AV$70,IF(VLOOKUP($A77,Input!$A$49:$B$61,2,FALSE)="Fixed","Fixed",(AU$70)))</f>
        <v>10</v>
      </c>
      <c r="AV77" s="15">
        <f t="shared" si="84"/>
        <v>0</v>
      </c>
    </row>
    <row r="78" spans="1:48" x14ac:dyDescent="0.3">
      <c r="A78" t="str">
        <f t="shared" si="72"/>
        <v>Conservation Refund</v>
      </c>
      <c r="B78" s="104">
        <f>INDEX(Input!$C$49:$AL$61,MATCH($A78,Input!$A$49:$A$61,0),MATCH(B$61,Input!$C$48:$AL$48,0))</f>
        <v>0</v>
      </c>
      <c r="C78" s="24" t="str">
        <f>IF(VLOOKUP($A78,Input!$A$49:$B$61,2,FALSE)="Percentage",D$70,IF(VLOOKUP($A78,Input!$A$49:$B$61,2,FALSE)="Fixed","Fixed",(C$70)))</f>
        <v>Fixed</v>
      </c>
      <c r="D78" s="15">
        <f t="shared" si="73"/>
        <v>0</v>
      </c>
      <c r="F78" s="104">
        <f>INDEX(Input!$C$49:$AL$61,MATCH($A78,Input!$A$49:$A$61,0),MATCH(F$61,Input!$C$48:$AL$48,0))</f>
        <v>0</v>
      </c>
      <c r="G78" s="24" t="str">
        <f>IF(VLOOKUP($A78,Input!$A$49:$B$61,2,FALSE)="Percentage",H$70,IF(VLOOKUP($A78,Input!$A$49:$B$61,2,FALSE)="Fixed","Fixed",(G$70)))</f>
        <v>Fixed</v>
      </c>
      <c r="H78" s="15">
        <f t="shared" si="74"/>
        <v>0</v>
      </c>
      <c r="J78" s="104">
        <f>INDEX(Input!$C$49:$AL$61,MATCH($A78,Input!$A$49:$A$61,0),MATCH(J$61,Input!$C$48:$AL$48,0))</f>
        <v>0</v>
      </c>
      <c r="K78" s="24" t="str">
        <f>IF(VLOOKUP($A78,Input!$A$49:$B$61,2,FALSE)="Percentage",L$70,IF(VLOOKUP($A78,Input!$A$49:$B$61,2,FALSE)="Fixed","Fixed",(K$70)))</f>
        <v>Fixed</v>
      </c>
      <c r="L78" s="15">
        <f t="shared" si="75"/>
        <v>0</v>
      </c>
      <c r="N78" s="104">
        <f>INDEX(Input!$C$49:$AL$61,MATCH($A78,Input!$A$49:$A$61,0),MATCH(N$61,Input!$C$48:$AL$48,0))</f>
        <v>0</v>
      </c>
      <c r="O78" s="24" t="str">
        <f>IF(VLOOKUP($A78,Input!$A$49:$B$61,2,FALSE)="Percentage",P$70,IF(VLOOKUP($A78,Input!$A$49:$B$61,2,FALSE)="Fixed","Fixed",(O$70)))</f>
        <v>Fixed</v>
      </c>
      <c r="P78" s="15">
        <f t="shared" si="76"/>
        <v>0</v>
      </c>
      <c r="R78" s="104">
        <f>INDEX(Input!$C$49:$AL$61,MATCH($A78,Input!$A$49:$A$61,0),MATCH(R$61,Input!$C$48:$AL$48,0))</f>
        <v>0</v>
      </c>
      <c r="S78" s="24" t="str">
        <f>IF(VLOOKUP($A78,Input!$A$49:$B$61,2,FALSE)="Percentage",T$70,IF(VLOOKUP($A78,Input!$A$49:$B$61,2,FALSE)="Fixed","Fixed",(S$70)))</f>
        <v>Fixed</v>
      </c>
      <c r="T78" s="15">
        <f t="shared" si="77"/>
        <v>0</v>
      </c>
      <c r="V78" s="104">
        <f>INDEX(Input!$C$49:$AL$61,MATCH($A78,Input!$A$49:$A$61,0),MATCH(V$61,Input!$C$48:$AL$48,0))</f>
        <v>0</v>
      </c>
      <c r="W78" s="24" t="str">
        <f>IF(VLOOKUP($A78,Input!$A$49:$B$61,2,FALSE)="Percentage",X$70,IF(VLOOKUP($A78,Input!$A$49:$B$61,2,FALSE)="Fixed","Fixed",(W$70)))</f>
        <v>Fixed</v>
      </c>
      <c r="X78" s="15">
        <f t="shared" si="78"/>
        <v>0</v>
      </c>
      <c r="Z78" s="104">
        <f>INDEX(Input!$C$49:$AL$61,MATCH($A78,Input!$A$49:$A$61,0),MATCH(Z$61,Input!$C$48:$AL$48,0))</f>
        <v>0</v>
      </c>
      <c r="AA78" s="24" t="str">
        <f>IF(VLOOKUP($A78,Input!$A$49:$B$61,2,FALSE)="Percentage",AB$70,IF(VLOOKUP($A78,Input!$A$49:$B$61,2,FALSE)="Fixed","Fixed",(AA$70)))</f>
        <v>Fixed</v>
      </c>
      <c r="AB78" s="15">
        <f t="shared" si="79"/>
        <v>0</v>
      </c>
      <c r="AD78" s="104">
        <f>INDEX(Input!$C$49:$AL$61,MATCH($A78,Input!$A$49:$A$61,0),MATCH(AD$61,Input!$C$48:$AL$48,0))</f>
        <v>0</v>
      </c>
      <c r="AE78" s="24" t="str">
        <f>IF(VLOOKUP($A78,Input!$A$49:$B$61,2,FALSE)="Percentage",AF$70,IF(VLOOKUP($A78,Input!$A$49:$B$61,2,FALSE)="Fixed","Fixed",(AE$70)))</f>
        <v>Fixed</v>
      </c>
      <c r="AF78" s="15">
        <f t="shared" si="80"/>
        <v>0</v>
      </c>
      <c r="AH78" s="104">
        <f>INDEX(Input!$C$49:$AL$61,MATCH($A78,Input!$A$49:$A$61,0),MATCH(AH$61,Input!$C$48:$AL$48,0))</f>
        <v>0</v>
      </c>
      <c r="AI78" s="24" t="str">
        <f>IF(VLOOKUP($A78,Input!$A$49:$B$61,2,FALSE)="Percentage",AJ$70,IF(VLOOKUP($A78,Input!$A$49:$B$61,2,FALSE)="Fixed","Fixed",(AI$70)))</f>
        <v>Fixed</v>
      </c>
      <c r="AJ78" s="15">
        <f t="shared" si="81"/>
        <v>0</v>
      </c>
      <c r="AL78" s="104">
        <f>INDEX(Input!$C$49:$AL$61,MATCH($A78,Input!$A$49:$A$61,0),MATCH(AL$61,Input!$C$48:$AL$48,0))</f>
        <v>0</v>
      </c>
      <c r="AM78" s="24" t="str">
        <f>IF(VLOOKUP($A78,Input!$A$49:$B$61,2,FALSE)="Percentage",AN$70,IF(VLOOKUP($A78,Input!$A$49:$B$61,2,FALSE)="Fixed","Fixed",(AM$70)))</f>
        <v>Fixed</v>
      </c>
      <c r="AN78" s="15">
        <f t="shared" si="82"/>
        <v>0</v>
      </c>
      <c r="AP78" s="104">
        <f>INDEX(Input!$C$49:$AL$61,MATCH($A78,Input!$A$49:$A$61,0),MATCH(AP$61,Input!$C$48:$AL$48,0))</f>
        <v>0</v>
      </c>
      <c r="AQ78" s="24" t="str">
        <f>IF(VLOOKUP($A78,Input!$A$49:$B$61,2,FALSE)="Percentage",AR$70,IF(VLOOKUP($A78,Input!$A$49:$B$61,2,FALSE)="Fixed","Fixed",(AQ$70)))</f>
        <v>Fixed</v>
      </c>
      <c r="AR78" s="15">
        <f t="shared" si="83"/>
        <v>0</v>
      </c>
      <c r="AS78" s="7"/>
      <c r="AT78" s="104">
        <f>INDEX(Input!$C$49:$AL$61,MATCH($A78,Input!$A$49:$A$61,0),MATCH(AT$61,Input!$C$48:$AL$48,0))</f>
        <v>0</v>
      </c>
      <c r="AU78" s="24" t="str">
        <f>IF(VLOOKUP($A78,Input!$A$49:$B$61,2,FALSE)="Percentage",AV$70,IF(VLOOKUP($A78,Input!$A$49:$B$61,2,FALSE)="Fixed","Fixed",(AU$70)))</f>
        <v>Fixed</v>
      </c>
      <c r="AV78" s="15">
        <f t="shared" si="84"/>
        <v>0</v>
      </c>
    </row>
    <row r="79" spans="1:48" x14ac:dyDescent="0.3">
      <c r="A79" t="str">
        <f t="shared" si="72"/>
        <v>General BA and MA</v>
      </c>
      <c r="B79" s="104">
        <f>INDEX(Input!$C$49:$AL$61,MATCH($A79,Input!$A$49:$A$61,0),MATCH(B$61,Input!$C$48:$AL$48,0))</f>
        <v>-9.49</v>
      </c>
      <c r="C79" s="24" t="str">
        <f>IF(VLOOKUP($A79,Input!$A$49:$B$61,2,FALSE)="Percentage",D$70,IF(VLOOKUP($A79,Input!$A$49:$B$61,2,FALSE)="Fixed","Fixed",(C$70)))</f>
        <v>Fixed</v>
      </c>
      <c r="D79" s="15">
        <f t="shared" si="73"/>
        <v>-9.49</v>
      </c>
      <c r="F79" s="104">
        <f>INDEX(Input!$C$49:$AL$61,MATCH($A79,Input!$A$49:$A$61,0),MATCH(F$61,Input!$C$48:$AL$48,0))</f>
        <v>-9.49</v>
      </c>
      <c r="G79" s="24" t="str">
        <f>IF(VLOOKUP($A79,Input!$A$49:$B$61,2,FALSE)="Percentage",H$70,IF(VLOOKUP($A79,Input!$A$49:$B$61,2,FALSE)="Fixed","Fixed",(G$70)))</f>
        <v>Fixed</v>
      </c>
      <c r="H79" s="15">
        <f t="shared" si="74"/>
        <v>-9.49</v>
      </c>
      <c r="J79" s="104">
        <f>INDEX(Input!$C$49:$AL$61,MATCH($A79,Input!$A$49:$A$61,0),MATCH(J$61,Input!$C$48:$AL$48,0))</f>
        <v>-9.49</v>
      </c>
      <c r="K79" s="24" t="str">
        <f>IF(VLOOKUP($A79,Input!$A$49:$B$61,2,FALSE)="Percentage",L$70,IF(VLOOKUP($A79,Input!$A$49:$B$61,2,FALSE)="Fixed","Fixed",(K$70)))</f>
        <v>Fixed</v>
      </c>
      <c r="L79" s="15">
        <f t="shared" si="75"/>
        <v>-9.49</v>
      </c>
      <c r="N79" s="104">
        <f>INDEX(Input!$C$49:$AL$61,MATCH($A79,Input!$A$49:$A$61,0),MATCH(N$61,Input!$C$48:$AL$48,0))</f>
        <v>-9.49</v>
      </c>
      <c r="O79" s="24" t="str">
        <f>IF(VLOOKUP($A79,Input!$A$49:$B$61,2,FALSE)="Percentage",P$70,IF(VLOOKUP($A79,Input!$A$49:$B$61,2,FALSE)="Fixed","Fixed",(O$70)))</f>
        <v>Fixed</v>
      </c>
      <c r="P79" s="15">
        <f t="shared" si="76"/>
        <v>-9.49</v>
      </c>
      <c r="R79" s="104">
        <f>INDEX(Input!$C$49:$AL$61,MATCH($A79,Input!$A$49:$A$61,0),MATCH(R$61,Input!$C$48:$AL$48,0))</f>
        <v>-9.49</v>
      </c>
      <c r="S79" s="24" t="str">
        <f>IF(VLOOKUP($A79,Input!$A$49:$B$61,2,FALSE)="Percentage",T$70,IF(VLOOKUP($A79,Input!$A$49:$B$61,2,FALSE)="Fixed","Fixed",(S$70)))</f>
        <v>Fixed</v>
      </c>
      <c r="T79" s="15">
        <f t="shared" si="77"/>
        <v>-9.49</v>
      </c>
      <c r="V79" s="104">
        <f>INDEX(Input!$C$49:$AL$61,MATCH($A79,Input!$A$49:$A$61,0),MATCH(V$61,Input!$C$48:$AL$48,0))</f>
        <v>-9.49</v>
      </c>
      <c r="W79" s="24" t="str">
        <f>IF(VLOOKUP($A79,Input!$A$49:$B$61,2,FALSE)="Percentage",X$70,IF(VLOOKUP($A79,Input!$A$49:$B$61,2,FALSE)="Fixed","Fixed",(W$70)))</f>
        <v>Fixed</v>
      </c>
      <c r="X79" s="15">
        <f t="shared" si="78"/>
        <v>-9.49</v>
      </c>
      <c r="Z79" s="104">
        <f>INDEX(Input!$C$49:$AL$61,MATCH($A79,Input!$A$49:$A$61,0),MATCH(Z$61,Input!$C$48:$AL$48,0))</f>
        <v>0</v>
      </c>
      <c r="AA79" s="24" t="str">
        <f>IF(VLOOKUP($A79,Input!$A$49:$B$61,2,FALSE)="Percentage",AB$70,IF(VLOOKUP($A79,Input!$A$49:$B$61,2,FALSE)="Fixed","Fixed",(AA$70)))</f>
        <v>Fixed</v>
      </c>
      <c r="AB79" s="15">
        <f t="shared" si="79"/>
        <v>0</v>
      </c>
      <c r="AD79" s="104">
        <f>INDEX(Input!$C$49:$AL$61,MATCH($A79,Input!$A$49:$A$61,0),MATCH(AD$61,Input!$C$48:$AL$48,0))</f>
        <v>0</v>
      </c>
      <c r="AE79" s="24" t="str">
        <f>IF(VLOOKUP($A79,Input!$A$49:$B$61,2,FALSE)="Percentage",AF$70,IF(VLOOKUP($A79,Input!$A$49:$B$61,2,FALSE)="Fixed","Fixed",(AE$70)))</f>
        <v>Fixed</v>
      </c>
      <c r="AF79" s="15">
        <f t="shared" si="80"/>
        <v>0</v>
      </c>
      <c r="AH79" s="104">
        <f>INDEX(Input!$C$49:$AL$61,MATCH($A79,Input!$A$49:$A$61,0),MATCH(AH$61,Input!$C$48:$AL$48,0))</f>
        <v>0</v>
      </c>
      <c r="AI79" s="24" t="str">
        <f>IF(VLOOKUP($A79,Input!$A$49:$B$61,2,FALSE)="Percentage",AJ$70,IF(VLOOKUP($A79,Input!$A$49:$B$61,2,FALSE)="Fixed","Fixed",(AI$70)))</f>
        <v>Fixed</v>
      </c>
      <c r="AJ79" s="15">
        <f t="shared" si="81"/>
        <v>0</v>
      </c>
      <c r="AL79" s="104">
        <f>INDEX(Input!$C$49:$AL$61,MATCH($A79,Input!$A$49:$A$61,0),MATCH(AL$61,Input!$C$48:$AL$48,0))</f>
        <v>0</v>
      </c>
      <c r="AM79" s="24" t="str">
        <f>IF(VLOOKUP($A79,Input!$A$49:$B$61,2,FALSE)="Percentage",AN$70,IF(VLOOKUP($A79,Input!$A$49:$B$61,2,FALSE)="Fixed","Fixed",(AM$70)))</f>
        <v>Fixed</v>
      </c>
      <c r="AN79" s="15">
        <f t="shared" si="82"/>
        <v>0</v>
      </c>
      <c r="AP79" s="104">
        <f>INDEX(Input!$C$49:$AL$61,MATCH($A79,Input!$A$49:$A$61,0),MATCH(AP$61,Input!$C$48:$AL$48,0))</f>
        <v>0</v>
      </c>
      <c r="AQ79" s="24" t="str">
        <f>IF(VLOOKUP($A79,Input!$A$49:$B$61,2,FALSE)="Percentage",AR$70,IF(VLOOKUP($A79,Input!$A$49:$B$61,2,FALSE)="Fixed","Fixed",(AQ$70)))</f>
        <v>Fixed</v>
      </c>
      <c r="AR79" s="15">
        <f t="shared" si="83"/>
        <v>0</v>
      </c>
      <c r="AS79" s="7"/>
      <c r="AT79" s="104">
        <f>INDEX(Input!$C$49:$AL$61,MATCH($A79,Input!$A$49:$A$61,0),MATCH(AT$61,Input!$C$48:$AL$48,0))</f>
        <v>0</v>
      </c>
      <c r="AU79" s="24" t="str">
        <f>IF(VLOOKUP($A79,Input!$A$49:$B$61,2,FALSE)="Percentage",AV$70,IF(VLOOKUP($A79,Input!$A$49:$B$61,2,FALSE)="Fixed","Fixed",(AU$70)))</f>
        <v>Fixed</v>
      </c>
      <c r="AV79" s="15">
        <f t="shared" si="84"/>
        <v>0</v>
      </c>
    </row>
    <row r="80" spans="1:48" x14ac:dyDescent="0.3">
      <c r="A80" t="str">
        <f t="shared" ref="A80:A85" si="85">A32</f>
        <v>IRMA True-Up</v>
      </c>
      <c r="B80" s="104">
        <f>INDEX(Input!$C$49:$AL$61,MATCH($A80,Input!$A$49:$A$61,0),MATCH(B$61,Input!$C$48:$AL$48,0))</f>
        <v>0</v>
      </c>
      <c r="C80" s="24">
        <f>IF(VLOOKUP($A80,Input!$A$49:$B$61,2,FALSE)="Percentage",D$70,IF(VLOOKUP($A80,Input!$A$49:$B$61,2,FALSE)="Fixed","Fixed",(C$70)))</f>
        <v>10</v>
      </c>
      <c r="D80" s="15">
        <f t="shared" si="73"/>
        <v>0</v>
      </c>
      <c r="F80" s="104">
        <f>INDEX(Input!$C$49:$AL$61,MATCH($A80,Input!$A$49:$A$61,0),MATCH(F$61,Input!$C$48:$AL$48,0))</f>
        <v>0</v>
      </c>
      <c r="G80" s="24">
        <f>IF(VLOOKUP($A80,Input!$A$49:$B$61,2,FALSE)="Percentage",H$70,IF(VLOOKUP($A80,Input!$A$49:$B$61,2,FALSE)="Fixed","Fixed",(G$70)))</f>
        <v>10</v>
      </c>
      <c r="H80" s="15">
        <f t="shared" si="74"/>
        <v>0</v>
      </c>
      <c r="J80" s="104">
        <f>INDEX(Input!$C$49:$AL$61,MATCH($A80,Input!$A$49:$A$61,0),MATCH(J$61,Input!$C$48:$AL$48,0))</f>
        <v>0</v>
      </c>
      <c r="K80" s="24">
        <f>IF(VLOOKUP($A80,Input!$A$49:$B$61,2,FALSE)="Percentage",L$70,IF(VLOOKUP($A80,Input!$A$49:$B$61,2,FALSE)="Fixed","Fixed",(K$70)))</f>
        <v>10</v>
      </c>
      <c r="L80" s="15">
        <f t="shared" si="75"/>
        <v>0</v>
      </c>
      <c r="N80" s="104">
        <f>INDEX(Input!$C$49:$AL$61,MATCH($A80,Input!$A$49:$A$61,0),MATCH(N$61,Input!$C$48:$AL$48,0))</f>
        <v>0</v>
      </c>
      <c r="O80" s="24">
        <f>IF(VLOOKUP($A80,Input!$A$49:$B$61,2,FALSE)="Percentage",P$70,IF(VLOOKUP($A80,Input!$A$49:$B$61,2,FALSE)="Fixed","Fixed",(O$70)))</f>
        <v>10</v>
      </c>
      <c r="P80" s="15">
        <f t="shared" si="76"/>
        <v>0</v>
      </c>
      <c r="R80" s="104">
        <f>INDEX(Input!$C$49:$AL$61,MATCH($A80,Input!$A$49:$A$61,0),MATCH(R$61,Input!$C$48:$AL$48,0))</f>
        <v>0</v>
      </c>
      <c r="S80" s="24">
        <f>IF(VLOOKUP($A80,Input!$A$49:$B$61,2,FALSE)="Percentage",T$70,IF(VLOOKUP($A80,Input!$A$49:$B$61,2,FALSE)="Fixed","Fixed",(S$70)))</f>
        <v>10</v>
      </c>
      <c r="T80" s="15">
        <f t="shared" si="77"/>
        <v>0</v>
      </c>
      <c r="V80" s="104">
        <f>INDEX(Input!$C$49:$AL$61,MATCH($A80,Input!$A$49:$A$61,0),MATCH(V$61,Input!$C$48:$AL$48,0))</f>
        <v>0</v>
      </c>
      <c r="W80" s="24">
        <f>IF(VLOOKUP($A80,Input!$A$49:$B$61,2,FALSE)="Percentage",X$70,IF(VLOOKUP($A80,Input!$A$49:$B$61,2,FALSE)="Fixed","Fixed",(W$70)))</f>
        <v>10</v>
      </c>
      <c r="X80" s="15">
        <f t="shared" si="78"/>
        <v>0</v>
      </c>
      <c r="Z80" s="104">
        <f>INDEX(Input!$C$49:$AL$61,MATCH($A80,Input!$A$49:$A$61,0),MATCH(Z$61,Input!$C$48:$AL$48,0))</f>
        <v>0</v>
      </c>
      <c r="AA80" s="24">
        <f>IF(VLOOKUP($A80,Input!$A$49:$B$61,2,FALSE)="Percentage",AB$70,IF(VLOOKUP($A80,Input!$A$49:$B$61,2,FALSE)="Fixed","Fixed",(AA$70)))</f>
        <v>10</v>
      </c>
      <c r="AB80" s="15">
        <f t="shared" si="79"/>
        <v>0</v>
      </c>
      <c r="AD80" s="104">
        <f>INDEX(Input!$C$49:$AL$61,MATCH($A80,Input!$A$49:$A$61,0),MATCH(AD$61,Input!$C$48:$AL$48,0))</f>
        <v>0</v>
      </c>
      <c r="AE80" s="24">
        <f>IF(VLOOKUP($A80,Input!$A$49:$B$61,2,FALSE)="Percentage",AF$70,IF(VLOOKUP($A80,Input!$A$49:$B$61,2,FALSE)="Fixed","Fixed",(AE$70)))</f>
        <v>10</v>
      </c>
      <c r="AF80" s="15">
        <f t="shared" si="80"/>
        <v>0</v>
      </c>
      <c r="AH80" s="104">
        <f>INDEX(Input!$C$49:$AL$61,MATCH($A80,Input!$A$49:$A$61,0),MATCH(AH$61,Input!$C$48:$AL$48,0))</f>
        <v>0</v>
      </c>
      <c r="AI80" s="24">
        <f>IF(VLOOKUP($A80,Input!$A$49:$B$61,2,FALSE)="Percentage",AJ$70,IF(VLOOKUP($A80,Input!$A$49:$B$61,2,FALSE)="Fixed","Fixed",(AI$70)))</f>
        <v>10</v>
      </c>
      <c r="AJ80" s="15">
        <f t="shared" si="81"/>
        <v>0</v>
      </c>
      <c r="AL80" s="104">
        <f>INDEX(Input!$C$49:$AL$61,MATCH($A80,Input!$A$49:$A$61,0),MATCH(AL$61,Input!$C$48:$AL$48,0))</f>
        <v>0</v>
      </c>
      <c r="AM80" s="24">
        <f>IF(VLOOKUP($A80,Input!$A$49:$B$61,2,FALSE)="Percentage",AN$70,IF(VLOOKUP($A80,Input!$A$49:$B$61,2,FALSE)="Fixed","Fixed",(AM$70)))</f>
        <v>10</v>
      </c>
      <c r="AN80" s="15">
        <f t="shared" si="82"/>
        <v>0</v>
      </c>
      <c r="AP80" s="104">
        <f>INDEX(Input!$C$49:$AL$61,MATCH($A80,Input!$A$49:$A$61,0),MATCH(AP$61,Input!$C$48:$AL$48,0))</f>
        <v>0</v>
      </c>
      <c r="AQ80" s="24">
        <f>IF(VLOOKUP($A80,Input!$A$49:$B$61,2,FALSE)="Percentage",AR$70,IF(VLOOKUP($A80,Input!$A$49:$B$61,2,FALSE)="Fixed","Fixed",(AQ$70)))</f>
        <v>10</v>
      </c>
      <c r="AR80" s="15">
        <f t="shared" si="83"/>
        <v>0</v>
      </c>
      <c r="AS80" s="7"/>
      <c r="AT80" s="104">
        <f>INDEX(Input!$C$49:$AL$61,MATCH($A80,Input!$A$49:$A$61,0),MATCH(AT$61,Input!$C$48:$AL$48,0))</f>
        <v>0</v>
      </c>
      <c r="AU80" s="24">
        <f>IF(VLOOKUP($A80,Input!$A$49:$B$61,2,FALSE)="Percentage",AV$70,IF(VLOOKUP($A80,Input!$A$49:$B$61,2,FALSE)="Fixed","Fixed",(AU$70)))</f>
        <v>10</v>
      </c>
      <c r="AV80" s="15">
        <f t="shared" si="84"/>
        <v>0</v>
      </c>
    </row>
    <row r="81" spans="1:48" x14ac:dyDescent="0.3">
      <c r="A81" t="str">
        <f t="shared" si="85"/>
        <v>CAP Interim True-Up</v>
      </c>
      <c r="B81" s="104">
        <f>INDEX(Input!$C$49:$AL$61,MATCH($A81,Input!$A$49:$A$61,0),MATCH(B$61,Input!$C$48:$AL$48,0))</f>
        <v>0</v>
      </c>
      <c r="C81" s="24" t="str">
        <f>IF(VLOOKUP($A81,Input!$A$49:$B$61,2,FALSE)="Percentage",D$70,IF(VLOOKUP($A81,Input!$A$49:$B$61,2,FALSE)="Fixed","Fixed",(C$70)))</f>
        <v>Fixed</v>
      </c>
      <c r="D81" s="15">
        <f t="shared" si="73"/>
        <v>0</v>
      </c>
      <c r="F81" s="104">
        <f>INDEX(Input!$C$49:$AL$61,MATCH($A81,Input!$A$49:$A$61,0),MATCH(F$61,Input!$C$48:$AL$48,0))</f>
        <v>0</v>
      </c>
      <c r="G81" s="24" t="str">
        <f>IF(VLOOKUP($A81,Input!$A$49:$B$61,2,FALSE)="Percentage",H$70,IF(VLOOKUP($A81,Input!$A$49:$B$61,2,FALSE)="Fixed","Fixed",(G$70)))</f>
        <v>Fixed</v>
      </c>
      <c r="H81" s="15">
        <f t="shared" si="74"/>
        <v>0</v>
      </c>
      <c r="J81" s="104">
        <f>INDEX(Input!$C$49:$AL$61,MATCH($A81,Input!$A$49:$A$61,0),MATCH(J$61,Input!$C$48:$AL$48,0))</f>
        <v>0</v>
      </c>
      <c r="K81" s="24" t="str">
        <f>IF(VLOOKUP($A81,Input!$A$49:$B$61,2,FALSE)="Percentage",L$70,IF(VLOOKUP($A81,Input!$A$49:$B$61,2,FALSE)="Fixed","Fixed",(K$70)))</f>
        <v>Fixed</v>
      </c>
      <c r="L81" s="15">
        <f t="shared" si="75"/>
        <v>0</v>
      </c>
      <c r="N81" s="104">
        <f>INDEX(Input!$C$49:$AL$61,MATCH($A81,Input!$A$49:$A$61,0),MATCH(N$61,Input!$C$48:$AL$48,0))</f>
        <v>0</v>
      </c>
      <c r="O81" s="24" t="str">
        <f>IF(VLOOKUP($A81,Input!$A$49:$B$61,2,FALSE)="Percentage",P$70,IF(VLOOKUP($A81,Input!$A$49:$B$61,2,FALSE)="Fixed","Fixed",(O$70)))</f>
        <v>Fixed</v>
      </c>
      <c r="P81" s="15">
        <f t="shared" si="76"/>
        <v>0</v>
      </c>
      <c r="R81" s="104">
        <f>INDEX(Input!$C$49:$AL$61,MATCH($A81,Input!$A$49:$A$61,0),MATCH(R$61,Input!$C$48:$AL$48,0))</f>
        <v>0</v>
      </c>
      <c r="S81" s="24" t="str">
        <f>IF(VLOOKUP($A81,Input!$A$49:$B$61,2,FALSE)="Percentage",T$70,IF(VLOOKUP($A81,Input!$A$49:$B$61,2,FALSE)="Fixed","Fixed",(S$70)))</f>
        <v>Fixed</v>
      </c>
      <c r="T81" s="15">
        <f t="shared" si="77"/>
        <v>0</v>
      </c>
      <c r="V81" s="104">
        <f>INDEX(Input!$C$49:$AL$61,MATCH($A81,Input!$A$49:$A$61,0),MATCH(V$61,Input!$C$48:$AL$48,0))</f>
        <v>0</v>
      </c>
      <c r="W81" s="24" t="str">
        <f>IF(VLOOKUP($A81,Input!$A$49:$B$61,2,FALSE)="Percentage",X$70,IF(VLOOKUP($A81,Input!$A$49:$B$61,2,FALSE)="Fixed","Fixed",(W$70)))</f>
        <v>Fixed</v>
      </c>
      <c r="X81" s="15">
        <f t="shared" si="78"/>
        <v>0</v>
      </c>
      <c r="Z81" s="104">
        <f>INDEX(Input!$C$49:$AL$61,MATCH($A81,Input!$A$49:$A$61,0),MATCH(Z$61,Input!$C$48:$AL$48,0))</f>
        <v>0</v>
      </c>
      <c r="AA81" s="24" t="str">
        <f>IF(VLOOKUP($A81,Input!$A$49:$B$61,2,FALSE)="Percentage",AB$70,IF(VLOOKUP($A81,Input!$A$49:$B$61,2,FALSE)="Fixed","Fixed",(AA$70)))</f>
        <v>Fixed</v>
      </c>
      <c r="AB81" s="15">
        <f t="shared" si="79"/>
        <v>0</v>
      </c>
      <c r="AD81" s="104">
        <f>INDEX(Input!$C$49:$AL$61,MATCH($A81,Input!$A$49:$A$61,0),MATCH(AD$61,Input!$C$48:$AL$48,0))</f>
        <v>0</v>
      </c>
      <c r="AE81" s="24" t="str">
        <f>IF(VLOOKUP($A81,Input!$A$49:$B$61,2,FALSE)="Percentage",AF$70,IF(VLOOKUP($A81,Input!$A$49:$B$61,2,FALSE)="Fixed","Fixed",(AE$70)))</f>
        <v>Fixed</v>
      </c>
      <c r="AF81" s="15">
        <f t="shared" si="80"/>
        <v>0</v>
      </c>
      <c r="AH81" s="104">
        <f>INDEX(Input!$C$49:$AL$61,MATCH($A81,Input!$A$49:$A$61,0),MATCH(AH$61,Input!$C$48:$AL$48,0))</f>
        <v>0</v>
      </c>
      <c r="AI81" s="24" t="str">
        <f>IF(VLOOKUP($A81,Input!$A$49:$B$61,2,FALSE)="Percentage",AJ$70,IF(VLOOKUP($A81,Input!$A$49:$B$61,2,FALSE)="Fixed","Fixed",(AI$70)))</f>
        <v>Fixed</v>
      </c>
      <c r="AJ81" s="15">
        <f t="shared" si="81"/>
        <v>0</v>
      </c>
      <c r="AL81" s="104">
        <f>INDEX(Input!$C$49:$AL$61,MATCH($A81,Input!$A$49:$A$61,0),MATCH(AL$61,Input!$C$48:$AL$48,0))</f>
        <v>0</v>
      </c>
      <c r="AM81" s="24" t="str">
        <f>IF(VLOOKUP($A81,Input!$A$49:$B$61,2,FALSE)="Percentage",AN$70,IF(VLOOKUP($A81,Input!$A$49:$B$61,2,FALSE)="Fixed","Fixed",(AM$70)))</f>
        <v>Fixed</v>
      </c>
      <c r="AN81" s="15">
        <f t="shared" si="82"/>
        <v>0</v>
      </c>
      <c r="AP81" s="104">
        <f>INDEX(Input!$C$49:$AL$61,MATCH($A81,Input!$A$49:$A$61,0),MATCH(AP$61,Input!$C$48:$AL$48,0))</f>
        <v>0</v>
      </c>
      <c r="AQ81" s="24" t="str">
        <f>IF(VLOOKUP($A81,Input!$A$49:$B$61,2,FALSE)="Percentage",AR$70,IF(VLOOKUP($A81,Input!$A$49:$B$61,2,FALSE)="Fixed","Fixed",(AQ$70)))</f>
        <v>Fixed</v>
      </c>
      <c r="AR81" s="15">
        <f t="shared" si="83"/>
        <v>0</v>
      </c>
      <c r="AS81" s="7"/>
      <c r="AT81" s="104">
        <f>INDEX(Input!$C$49:$AL$61,MATCH($A81,Input!$A$49:$A$61,0),MATCH(AT$61,Input!$C$48:$AL$48,0))</f>
        <v>0</v>
      </c>
      <c r="AU81" s="24" t="str">
        <f>IF(VLOOKUP($A81,Input!$A$49:$B$61,2,FALSE)="Percentage",AV$70,IF(VLOOKUP($A81,Input!$A$49:$B$61,2,FALSE)="Fixed","Fixed",(AU$70)))</f>
        <v>Fixed</v>
      </c>
      <c r="AV81" s="15">
        <f t="shared" si="84"/>
        <v>0</v>
      </c>
    </row>
    <row r="82" spans="1:48" x14ac:dyDescent="0.3">
      <c r="A82" t="str">
        <f t="shared" si="85"/>
        <v>Pension Cost BA</v>
      </c>
      <c r="B82" s="104">
        <f>INDEX(Input!$C$49:$AL$61,MATCH($A82,Input!$A$49:$A$61,0),MATCH(B$61,Input!$C$48:$AL$48,0))</f>
        <v>0</v>
      </c>
      <c r="C82" s="24">
        <f>IF(VLOOKUP($A82,Input!$A$49:$B$61,2,FALSE)="Percentage",D$70,IF(VLOOKUP($A82,Input!$A$49:$B$61,2,FALSE)="Fixed","Fixed",(C$70)))</f>
        <v>10</v>
      </c>
      <c r="D82" s="15">
        <f t="shared" si="73"/>
        <v>0</v>
      </c>
      <c r="F82" s="104">
        <f>INDEX(Input!$C$49:$AL$61,MATCH($A82,Input!$A$49:$A$61,0),MATCH(F$61,Input!$C$48:$AL$48,0))</f>
        <v>0</v>
      </c>
      <c r="G82" s="24">
        <f>IF(VLOOKUP($A82,Input!$A$49:$B$61,2,FALSE)="Percentage",H$70,IF(VLOOKUP($A82,Input!$A$49:$B$61,2,FALSE)="Fixed","Fixed",(G$70)))</f>
        <v>10</v>
      </c>
      <c r="H82" s="15">
        <f t="shared" si="74"/>
        <v>0</v>
      </c>
      <c r="J82" s="104">
        <f>INDEX(Input!$C$49:$AL$61,MATCH($A82,Input!$A$49:$A$61,0),MATCH(J$61,Input!$C$48:$AL$48,0))</f>
        <v>0</v>
      </c>
      <c r="K82" s="24">
        <f>IF(VLOOKUP($A82,Input!$A$49:$B$61,2,FALSE)="Percentage",L$70,IF(VLOOKUP($A82,Input!$A$49:$B$61,2,FALSE)="Fixed","Fixed",(K$70)))</f>
        <v>10</v>
      </c>
      <c r="L82" s="15">
        <f t="shared" si="75"/>
        <v>0</v>
      </c>
      <c r="N82" s="104">
        <f>INDEX(Input!$C$49:$AL$61,MATCH($A82,Input!$A$49:$A$61,0),MATCH(N$61,Input!$C$48:$AL$48,0))</f>
        <v>0</v>
      </c>
      <c r="O82" s="24">
        <f>IF(VLOOKUP($A82,Input!$A$49:$B$61,2,FALSE)="Percentage",P$70,IF(VLOOKUP($A82,Input!$A$49:$B$61,2,FALSE)="Fixed","Fixed",(O$70)))</f>
        <v>10</v>
      </c>
      <c r="P82" s="15">
        <f t="shared" si="76"/>
        <v>0</v>
      </c>
      <c r="R82" s="104">
        <f>INDEX(Input!$C$49:$AL$61,MATCH($A82,Input!$A$49:$A$61,0),MATCH(R$61,Input!$C$48:$AL$48,0))</f>
        <v>0</v>
      </c>
      <c r="S82" s="24">
        <f>IF(VLOOKUP($A82,Input!$A$49:$B$61,2,FALSE)="Percentage",T$70,IF(VLOOKUP($A82,Input!$A$49:$B$61,2,FALSE)="Fixed","Fixed",(S$70)))</f>
        <v>10</v>
      </c>
      <c r="T82" s="15">
        <f t="shared" si="77"/>
        <v>0</v>
      </c>
      <c r="V82" s="104">
        <f>INDEX(Input!$C$49:$AL$61,MATCH($A82,Input!$A$49:$A$61,0),MATCH(V$61,Input!$C$48:$AL$48,0))</f>
        <v>0</v>
      </c>
      <c r="W82" s="24">
        <f>IF(VLOOKUP($A82,Input!$A$49:$B$61,2,FALSE)="Percentage",X$70,IF(VLOOKUP($A82,Input!$A$49:$B$61,2,FALSE)="Fixed","Fixed",(W$70)))</f>
        <v>10</v>
      </c>
      <c r="X82" s="15">
        <f t="shared" si="78"/>
        <v>0</v>
      </c>
      <c r="Z82" s="104">
        <f>INDEX(Input!$C$49:$AL$61,MATCH($A82,Input!$A$49:$A$61,0),MATCH(Z$61,Input!$C$48:$AL$48,0))</f>
        <v>0</v>
      </c>
      <c r="AA82" s="24">
        <f>IF(VLOOKUP($A82,Input!$A$49:$B$61,2,FALSE)="Percentage",AB$70,IF(VLOOKUP($A82,Input!$A$49:$B$61,2,FALSE)="Fixed","Fixed",(AA$70)))</f>
        <v>10</v>
      </c>
      <c r="AB82" s="15">
        <f t="shared" si="79"/>
        <v>0</v>
      </c>
      <c r="AD82" s="104">
        <f>INDEX(Input!$C$49:$AL$61,MATCH($A82,Input!$A$49:$A$61,0),MATCH(AD$61,Input!$C$48:$AL$48,0))</f>
        <v>0</v>
      </c>
      <c r="AE82" s="24">
        <f>IF(VLOOKUP($A82,Input!$A$49:$B$61,2,FALSE)="Percentage",AF$70,IF(VLOOKUP($A82,Input!$A$49:$B$61,2,FALSE)="Fixed","Fixed",(AE$70)))</f>
        <v>10</v>
      </c>
      <c r="AF82" s="15">
        <f t="shared" si="80"/>
        <v>0</v>
      </c>
      <c r="AH82" s="104">
        <f>INDEX(Input!$C$49:$AL$61,MATCH($A82,Input!$A$49:$A$61,0),MATCH(AH$61,Input!$C$48:$AL$48,0))</f>
        <v>0</v>
      </c>
      <c r="AI82" s="24">
        <f>IF(VLOOKUP($A82,Input!$A$49:$B$61,2,FALSE)="Percentage",AJ$70,IF(VLOOKUP($A82,Input!$A$49:$B$61,2,FALSE)="Fixed","Fixed",(AI$70)))</f>
        <v>10</v>
      </c>
      <c r="AJ82" s="15">
        <f t="shared" si="81"/>
        <v>0</v>
      </c>
      <c r="AL82" s="104">
        <f>INDEX(Input!$C$49:$AL$61,MATCH($A82,Input!$A$49:$A$61,0),MATCH(AL$61,Input!$C$48:$AL$48,0))</f>
        <v>0</v>
      </c>
      <c r="AM82" s="24">
        <f>IF(VLOOKUP($A82,Input!$A$49:$B$61,2,FALSE)="Percentage",AN$70,IF(VLOOKUP($A82,Input!$A$49:$B$61,2,FALSE)="Fixed","Fixed",(AM$70)))</f>
        <v>10</v>
      </c>
      <c r="AN82" s="15">
        <f t="shared" si="82"/>
        <v>0</v>
      </c>
      <c r="AP82" s="104">
        <f>INDEX(Input!$C$49:$AL$61,MATCH($A82,Input!$A$49:$A$61,0),MATCH(AP$61,Input!$C$48:$AL$48,0))</f>
        <v>0</v>
      </c>
      <c r="AQ82" s="24">
        <f>IF(VLOOKUP($A82,Input!$A$49:$B$61,2,FALSE)="Percentage",AR$70,IF(VLOOKUP($A82,Input!$A$49:$B$61,2,FALSE)="Fixed","Fixed",(AQ$70)))</f>
        <v>10</v>
      </c>
      <c r="AR82" s="15">
        <f t="shared" si="83"/>
        <v>0</v>
      </c>
      <c r="AS82" s="7"/>
      <c r="AT82" s="104">
        <f>INDEX(Input!$C$49:$AL$61,MATCH($A82,Input!$A$49:$A$61,0),MATCH(AT$61,Input!$C$48:$AL$48,0))</f>
        <v>0</v>
      </c>
      <c r="AU82" s="24">
        <f>IF(VLOOKUP($A82,Input!$A$49:$B$61,2,FALSE)="Percentage",AV$70,IF(VLOOKUP($A82,Input!$A$49:$B$61,2,FALSE)="Fixed","Fixed",(AU$70)))</f>
        <v>10</v>
      </c>
      <c r="AV82" s="15">
        <f t="shared" si="84"/>
        <v>0</v>
      </c>
    </row>
    <row r="83" spans="1:48" x14ac:dyDescent="0.3">
      <c r="A83" t="str">
        <f t="shared" si="85"/>
        <v>Healthcare Cost BA</v>
      </c>
      <c r="B83" s="104">
        <f>INDEX(Input!$C$49:$AL$61,MATCH($A83,Input!$A$49:$A$61,0),MATCH(B$61,Input!$C$48:$AL$48,0))</f>
        <v>0</v>
      </c>
      <c r="C83" s="24" t="str">
        <f>IF(VLOOKUP($A83,Input!$A$49:$B$61,2,FALSE)="Percentage",D$70,IF(VLOOKUP($A83,Input!$A$49:$B$61,2,FALSE)="Fixed","Fixed",(C$70)))</f>
        <v>Fixed</v>
      </c>
      <c r="D83" s="15">
        <f t="shared" si="73"/>
        <v>0</v>
      </c>
      <c r="F83" s="104">
        <f>INDEX(Input!$C$49:$AL$61,MATCH($A83,Input!$A$49:$A$61,0),MATCH(F$61,Input!$C$48:$AL$48,0))</f>
        <v>0</v>
      </c>
      <c r="G83" s="24" t="str">
        <f>IF(VLOOKUP($A83,Input!$A$49:$B$61,2,FALSE)="Percentage",H$70,IF(VLOOKUP($A83,Input!$A$49:$B$61,2,FALSE)="Fixed","Fixed",(G$70)))</f>
        <v>Fixed</v>
      </c>
      <c r="H83" s="15">
        <f t="shared" si="74"/>
        <v>0</v>
      </c>
      <c r="J83" s="104">
        <f>INDEX(Input!$C$49:$AL$61,MATCH($A83,Input!$A$49:$A$61,0),MATCH(J$61,Input!$C$48:$AL$48,0))</f>
        <v>0</v>
      </c>
      <c r="K83" s="24" t="str">
        <f>IF(VLOOKUP($A83,Input!$A$49:$B$61,2,FALSE)="Percentage",L$70,IF(VLOOKUP($A83,Input!$A$49:$B$61,2,FALSE)="Fixed","Fixed",(K$70)))</f>
        <v>Fixed</v>
      </c>
      <c r="L83" s="15">
        <f t="shared" si="75"/>
        <v>0</v>
      </c>
      <c r="N83" s="104">
        <f>INDEX(Input!$C$49:$AL$61,MATCH($A83,Input!$A$49:$A$61,0),MATCH(N$61,Input!$C$48:$AL$48,0))</f>
        <v>0</v>
      </c>
      <c r="O83" s="24" t="str">
        <f>IF(VLOOKUP($A83,Input!$A$49:$B$61,2,FALSE)="Percentage",P$70,IF(VLOOKUP($A83,Input!$A$49:$B$61,2,FALSE)="Fixed","Fixed",(O$70)))</f>
        <v>Fixed</v>
      </c>
      <c r="P83" s="15">
        <f t="shared" si="76"/>
        <v>0</v>
      </c>
      <c r="R83" s="104">
        <f>INDEX(Input!$C$49:$AL$61,MATCH($A83,Input!$A$49:$A$61,0),MATCH(R$61,Input!$C$48:$AL$48,0))</f>
        <v>0</v>
      </c>
      <c r="S83" s="24" t="str">
        <f>IF(VLOOKUP($A83,Input!$A$49:$B$61,2,FALSE)="Percentage",T$70,IF(VLOOKUP($A83,Input!$A$49:$B$61,2,FALSE)="Fixed","Fixed",(S$70)))</f>
        <v>Fixed</v>
      </c>
      <c r="T83" s="15">
        <f t="shared" si="77"/>
        <v>0</v>
      </c>
      <c r="V83" s="104">
        <f>INDEX(Input!$C$49:$AL$61,MATCH($A83,Input!$A$49:$A$61,0),MATCH(V$61,Input!$C$48:$AL$48,0))</f>
        <v>0</v>
      </c>
      <c r="W83" s="24" t="str">
        <f>IF(VLOOKUP($A83,Input!$A$49:$B$61,2,FALSE)="Percentage",X$70,IF(VLOOKUP($A83,Input!$A$49:$B$61,2,FALSE)="Fixed","Fixed",(W$70)))</f>
        <v>Fixed</v>
      </c>
      <c r="X83" s="15">
        <f t="shared" si="78"/>
        <v>0</v>
      </c>
      <c r="Z83" s="104">
        <f>INDEX(Input!$C$49:$AL$61,MATCH($A83,Input!$A$49:$A$61,0),MATCH(Z$61,Input!$C$48:$AL$48,0))</f>
        <v>0</v>
      </c>
      <c r="AA83" s="24" t="str">
        <f>IF(VLOOKUP($A83,Input!$A$49:$B$61,2,FALSE)="Percentage",AB$70,IF(VLOOKUP($A83,Input!$A$49:$B$61,2,FALSE)="Fixed","Fixed",(AA$70)))</f>
        <v>Fixed</v>
      </c>
      <c r="AB83" s="15">
        <f t="shared" si="79"/>
        <v>0</v>
      </c>
      <c r="AD83" s="104">
        <f>INDEX(Input!$C$49:$AL$61,MATCH($A83,Input!$A$49:$A$61,0),MATCH(AD$61,Input!$C$48:$AL$48,0))</f>
        <v>0</v>
      </c>
      <c r="AE83" s="24" t="str">
        <f>IF(VLOOKUP($A83,Input!$A$49:$B$61,2,FALSE)="Percentage",AF$70,IF(VLOOKUP($A83,Input!$A$49:$B$61,2,FALSE)="Fixed","Fixed",(AE$70)))</f>
        <v>Fixed</v>
      </c>
      <c r="AF83" s="15">
        <f t="shared" si="80"/>
        <v>0</v>
      </c>
      <c r="AH83" s="104">
        <f>INDEX(Input!$C$49:$AL$61,MATCH($A83,Input!$A$49:$A$61,0),MATCH(AH$61,Input!$C$48:$AL$48,0))</f>
        <v>0</v>
      </c>
      <c r="AI83" s="24" t="str">
        <f>IF(VLOOKUP($A83,Input!$A$49:$B$61,2,FALSE)="Percentage",AJ$70,IF(VLOOKUP($A83,Input!$A$49:$B$61,2,FALSE)="Fixed","Fixed",(AI$70)))</f>
        <v>Fixed</v>
      </c>
      <c r="AJ83" s="15">
        <f t="shared" si="81"/>
        <v>0</v>
      </c>
      <c r="AL83" s="104">
        <f>INDEX(Input!$C$49:$AL$61,MATCH($A83,Input!$A$49:$A$61,0),MATCH(AL$61,Input!$C$48:$AL$48,0))</f>
        <v>0</v>
      </c>
      <c r="AM83" s="24" t="str">
        <f>IF(VLOOKUP($A83,Input!$A$49:$B$61,2,FALSE)="Percentage",AN$70,IF(VLOOKUP($A83,Input!$A$49:$B$61,2,FALSE)="Fixed","Fixed",(AM$70)))</f>
        <v>Fixed</v>
      </c>
      <c r="AN83" s="15">
        <f t="shared" si="82"/>
        <v>0</v>
      </c>
      <c r="AP83" s="104">
        <f>INDEX(Input!$C$49:$AL$61,MATCH($A83,Input!$A$49:$A$61,0),MATCH(AP$61,Input!$C$48:$AL$48,0))</f>
        <v>0</v>
      </c>
      <c r="AQ83" s="24" t="str">
        <f>IF(VLOOKUP($A83,Input!$A$49:$B$61,2,FALSE)="Percentage",AR$70,IF(VLOOKUP($A83,Input!$A$49:$B$61,2,FALSE)="Fixed","Fixed",(AQ$70)))</f>
        <v>Fixed</v>
      </c>
      <c r="AR83" s="15">
        <f t="shared" si="83"/>
        <v>0</v>
      </c>
      <c r="AS83" s="7"/>
      <c r="AT83" s="104">
        <f>INDEX(Input!$C$49:$AL$61,MATCH($A83,Input!$A$49:$A$61,0),MATCH(AT$61,Input!$C$48:$AL$48,0))</f>
        <v>0</v>
      </c>
      <c r="AU83" s="24" t="str">
        <f>IF(VLOOKUP($A83,Input!$A$49:$B$61,2,FALSE)="Percentage",AV$70,IF(VLOOKUP($A83,Input!$A$49:$B$61,2,FALSE)="Fixed","Fixed",(AU$70)))</f>
        <v>Fixed</v>
      </c>
      <c r="AV83" s="15">
        <f t="shared" si="84"/>
        <v>0</v>
      </c>
    </row>
    <row r="84" spans="1:48" x14ac:dyDescent="0.3">
      <c r="A84" t="str">
        <f t="shared" si="85"/>
        <v>LIRA True Up</v>
      </c>
      <c r="B84" s="104">
        <f>INDEX(Input!$C$49:$AL$61,MATCH($A84,Input!$A$49:$A$61,0),MATCH(B$61,Input!$C$48:$AL$48,0))</f>
        <v>0</v>
      </c>
      <c r="C84" s="24" t="str">
        <f>IF(VLOOKUP($A84,Input!$A$49:$B$61,2,FALSE)="Percentage",D$70,IF(VLOOKUP($A84,Input!$A$49:$B$61,2,FALSE)="Fixed","Fixed",(C$70)))</f>
        <v>Fixed</v>
      </c>
      <c r="D84" s="15">
        <f t="shared" si="73"/>
        <v>0</v>
      </c>
      <c r="F84" s="104">
        <f>INDEX(Input!$C$49:$AL$61,MATCH($A84,Input!$A$49:$A$61,0),MATCH(F$61,Input!$C$48:$AL$48,0))</f>
        <v>0</v>
      </c>
      <c r="G84" s="24" t="str">
        <f>IF(VLOOKUP($A84,Input!$A$49:$B$61,2,FALSE)="Percentage",H$70,IF(VLOOKUP($A84,Input!$A$49:$B$61,2,FALSE)="Fixed","Fixed",(G$70)))</f>
        <v>Fixed</v>
      </c>
      <c r="H84" s="15">
        <f t="shared" si="74"/>
        <v>0</v>
      </c>
      <c r="J84" s="104">
        <f>INDEX(Input!$C$49:$AL$61,MATCH($A84,Input!$A$49:$A$61,0),MATCH(J$61,Input!$C$48:$AL$48,0))</f>
        <v>0</v>
      </c>
      <c r="K84" s="24" t="str">
        <f>IF(VLOOKUP($A84,Input!$A$49:$B$61,2,FALSE)="Percentage",L$70,IF(VLOOKUP($A84,Input!$A$49:$B$61,2,FALSE)="Fixed","Fixed",(K$70)))</f>
        <v>Fixed</v>
      </c>
      <c r="L84" s="15">
        <f t="shared" si="75"/>
        <v>0</v>
      </c>
      <c r="N84" s="104">
        <f>INDEX(Input!$C$49:$AL$61,MATCH($A84,Input!$A$49:$A$61,0),MATCH(N$61,Input!$C$48:$AL$48,0))</f>
        <v>0</v>
      </c>
      <c r="O84" s="24" t="str">
        <f>IF(VLOOKUP($A84,Input!$A$49:$B$61,2,FALSE)="Percentage",P$70,IF(VLOOKUP($A84,Input!$A$49:$B$61,2,FALSE)="Fixed","Fixed",(O$70)))</f>
        <v>Fixed</v>
      </c>
      <c r="P84" s="15">
        <f t="shared" si="76"/>
        <v>0</v>
      </c>
      <c r="R84" s="104">
        <f>INDEX(Input!$C$49:$AL$61,MATCH($A84,Input!$A$49:$A$61,0),MATCH(R$61,Input!$C$48:$AL$48,0))</f>
        <v>0</v>
      </c>
      <c r="S84" s="24" t="str">
        <f>IF(VLOOKUP($A84,Input!$A$49:$B$61,2,FALSE)="Percentage",T$70,IF(VLOOKUP($A84,Input!$A$49:$B$61,2,FALSE)="Fixed","Fixed",(S$70)))</f>
        <v>Fixed</v>
      </c>
      <c r="T84" s="15">
        <f t="shared" si="77"/>
        <v>0</v>
      </c>
      <c r="V84" s="104">
        <f>INDEX(Input!$C$49:$AL$61,MATCH($A84,Input!$A$49:$A$61,0),MATCH(V$61,Input!$C$48:$AL$48,0))</f>
        <v>0</v>
      </c>
      <c r="W84" s="24" t="str">
        <f>IF(VLOOKUP($A84,Input!$A$49:$B$61,2,FALSE)="Percentage",X$70,IF(VLOOKUP($A84,Input!$A$49:$B$61,2,FALSE)="Fixed","Fixed",(W$70)))</f>
        <v>Fixed</v>
      </c>
      <c r="X84" s="15">
        <f t="shared" si="78"/>
        <v>0</v>
      </c>
      <c r="Z84" s="104">
        <f>INDEX(Input!$C$49:$AL$61,MATCH($A84,Input!$A$49:$A$61,0),MATCH(Z$61,Input!$C$48:$AL$48,0))</f>
        <v>0</v>
      </c>
      <c r="AA84" s="24" t="str">
        <f>IF(VLOOKUP($A84,Input!$A$49:$B$61,2,FALSE)="Percentage",AB$70,IF(VLOOKUP($A84,Input!$A$49:$B$61,2,FALSE)="Fixed","Fixed",(AA$70)))</f>
        <v>Fixed</v>
      </c>
      <c r="AB84" s="15">
        <f t="shared" si="79"/>
        <v>0</v>
      </c>
      <c r="AD84" s="104">
        <f>INDEX(Input!$C$49:$AL$61,MATCH($A84,Input!$A$49:$A$61,0),MATCH(AD$61,Input!$C$48:$AL$48,0))</f>
        <v>0</v>
      </c>
      <c r="AE84" s="24" t="str">
        <f>IF(VLOOKUP($A84,Input!$A$49:$B$61,2,FALSE)="Percentage",AF$70,IF(VLOOKUP($A84,Input!$A$49:$B$61,2,FALSE)="Fixed","Fixed",(AE$70)))</f>
        <v>Fixed</v>
      </c>
      <c r="AF84" s="15">
        <f t="shared" si="80"/>
        <v>0</v>
      </c>
      <c r="AH84" s="104">
        <f>INDEX(Input!$C$49:$AL$61,MATCH($A84,Input!$A$49:$A$61,0),MATCH(AH$61,Input!$C$48:$AL$48,0))</f>
        <v>0</v>
      </c>
      <c r="AI84" s="24" t="str">
        <f>IF(VLOOKUP($A84,Input!$A$49:$B$61,2,FALSE)="Percentage",AJ$70,IF(VLOOKUP($A84,Input!$A$49:$B$61,2,FALSE)="Fixed","Fixed",(AI$70)))</f>
        <v>Fixed</v>
      </c>
      <c r="AJ84" s="15">
        <f t="shared" si="81"/>
        <v>0</v>
      </c>
      <c r="AL84" s="104">
        <f>INDEX(Input!$C$49:$AL$61,MATCH($A84,Input!$A$49:$A$61,0),MATCH(AL$61,Input!$C$48:$AL$48,0))</f>
        <v>0</v>
      </c>
      <c r="AM84" s="24" t="str">
        <f>IF(VLOOKUP($A84,Input!$A$49:$B$61,2,FALSE)="Percentage",AN$70,IF(VLOOKUP($A84,Input!$A$49:$B$61,2,FALSE)="Fixed","Fixed",(AM$70)))</f>
        <v>Fixed</v>
      </c>
      <c r="AN84" s="15">
        <f t="shared" si="82"/>
        <v>0</v>
      </c>
      <c r="AP84" s="104">
        <f>INDEX(Input!$C$49:$AL$61,MATCH($A84,Input!$A$49:$A$61,0),MATCH(AP$61,Input!$C$48:$AL$48,0))</f>
        <v>0</v>
      </c>
      <c r="AQ84" s="24" t="str">
        <f>IF(VLOOKUP($A84,Input!$A$49:$B$61,2,FALSE)="Percentage",AR$70,IF(VLOOKUP($A84,Input!$A$49:$B$61,2,FALSE)="Fixed","Fixed",(AQ$70)))</f>
        <v>Fixed</v>
      </c>
      <c r="AR84" s="15">
        <f t="shared" si="83"/>
        <v>0</v>
      </c>
      <c r="AS84" s="7"/>
      <c r="AT84" s="104">
        <f>INDEX(Input!$C$49:$AL$61,MATCH($A84,Input!$A$49:$A$61,0),MATCH(AT$61,Input!$C$48:$AL$48,0))</f>
        <v>0</v>
      </c>
      <c r="AU84" s="24" t="str">
        <f>IF(VLOOKUP($A84,Input!$A$49:$B$61,2,FALSE)="Percentage",AV$70,IF(VLOOKUP($A84,Input!$A$49:$B$61,2,FALSE)="Fixed","Fixed",(AU$70)))</f>
        <v>Fixed</v>
      </c>
      <c r="AV84" s="15">
        <f t="shared" si="84"/>
        <v>0</v>
      </c>
    </row>
    <row r="85" spans="1:48" x14ac:dyDescent="0.3">
      <c r="A85" t="str">
        <f t="shared" si="85"/>
        <v>Reserved</v>
      </c>
      <c r="B85" s="104">
        <f>INDEX(Input!$C$49:$AL$61,MATCH($A85,Input!$A$49:$A$61,0),MATCH(B$61,Input!$C$48:$AL$48,0))</f>
        <v>0</v>
      </c>
      <c r="C85" s="24">
        <f>IF(VLOOKUP($A85,Input!$A$49:$B$61,2,FALSE)="Percentage",D$70,IF(VLOOKUP($A85,Input!$A$49:$B$61,2,FALSE)="Fixed","Fixed",(C$70)))</f>
        <v>10</v>
      </c>
      <c r="D85" s="15">
        <f t="shared" si="73"/>
        <v>0</v>
      </c>
      <c r="F85" s="104">
        <f>INDEX(Input!$C$49:$AL$61,MATCH($A85,Input!$A$49:$A$61,0),MATCH(F$61,Input!$C$48:$AL$48,0))</f>
        <v>0</v>
      </c>
      <c r="G85" s="24">
        <f>IF(VLOOKUP($A85,Input!$A$49:$B$61,2,FALSE)="Percentage",H$70,IF(VLOOKUP($A85,Input!$A$49:$B$61,2,FALSE)="Fixed","Fixed",(G$70)))</f>
        <v>10</v>
      </c>
      <c r="H85" s="15">
        <f t="shared" si="74"/>
        <v>0</v>
      </c>
      <c r="J85" s="104">
        <f>INDEX(Input!$C$49:$AL$61,MATCH($A85,Input!$A$49:$A$61,0),MATCH(J$61,Input!$C$48:$AL$48,0))</f>
        <v>0</v>
      </c>
      <c r="K85" s="24">
        <f>IF(VLOOKUP($A85,Input!$A$49:$B$61,2,FALSE)="Percentage",L$70,IF(VLOOKUP($A85,Input!$A$49:$B$61,2,FALSE)="Fixed","Fixed",(K$70)))</f>
        <v>10</v>
      </c>
      <c r="L85" s="15">
        <f t="shared" si="75"/>
        <v>0</v>
      </c>
      <c r="N85" s="104">
        <f>INDEX(Input!$C$49:$AL$61,MATCH($A85,Input!$A$49:$A$61,0),MATCH(N$61,Input!$C$48:$AL$48,0))</f>
        <v>0</v>
      </c>
      <c r="O85" s="24">
        <f>IF(VLOOKUP($A85,Input!$A$49:$B$61,2,FALSE)="Percentage",P$70,IF(VLOOKUP($A85,Input!$A$49:$B$61,2,FALSE)="Fixed","Fixed",(O$70)))</f>
        <v>10</v>
      </c>
      <c r="P85" s="15">
        <f t="shared" si="76"/>
        <v>0</v>
      </c>
      <c r="R85" s="104">
        <f>INDEX(Input!$C$49:$AL$61,MATCH($A85,Input!$A$49:$A$61,0),MATCH(R$61,Input!$C$48:$AL$48,0))</f>
        <v>0</v>
      </c>
      <c r="S85" s="24">
        <f>IF(VLOOKUP($A85,Input!$A$49:$B$61,2,FALSE)="Percentage",T$70,IF(VLOOKUP($A85,Input!$A$49:$B$61,2,FALSE)="Fixed","Fixed",(S$70)))</f>
        <v>10</v>
      </c>
      <c r="T85" s="15">
        <f t="shared" si="77"/>
        <v>0</v>
      </c>
      <c r="V85" s="104">
        <f>INDEX(Input!$C$49:$AL$61,MATCH($A85,Input!$A$49:$A$61,0),MATCH(V$61,Input!$C$48:$AL$48,0))</f>
        <v>0</v>
      </c>
      <c r="W85" s="24">
        <f>IF(VLOOKUP($A85,Input!$A$49:$B$61,2,FALSE)="Percentage",X$70,IF(VLOOKUP($A85,Input!$A$49:$B$61,2,FALSE)="Fixed","Fixed",(W$70)))</f>
        <v>10</v>
      </c>
      <c r="X85" s="15">
        <f t="shared" si="78"/>
        <v>0</v>
      </c>
      <c r="Z85" s="104">
        <f>INDEX(Input!$C$49:$AL$61,MATCH($A85,Input!$A$49:$A$61,0),MATCH(Z$61,Input!$C$48:$AL$48,0))</f>
        <v>0</v>
      </c>
      <c r="AA85" s="24">
        <f>IF(VLOOKUP($A85,Input!$A$49:$B$61,2,FALSE)="Percentage",AB$70,IF(VLOOKUP($A85,Input!$A$49:$B$61,2,FALSE)="Fixed","Fixed",(AA$70)))</f>
        <v>10</v>
      </c>
      <c r="AB85" s="15">
        <f t="shared" si="79"/>
        <v>0</v>
      </c>
      <c r="AD85" s="104">
        <f>INDEX(Input!$C$49:$AL$61,MATCH($A85,Input!$A$49:$A$61,0),MATCH(AD$61,Input!$C$48:$AL$48,0))</f>
        <v>0</v>
      </c>
      <c r="AE85" s="24">
        <f>IF(VLOOKUP($A85,Input!$A$49:$B$61,2,FALSE)="Percentage",AF$70,IF(VLOOKUP($A85,Input!$A$49:$B$61,2,FALSE)="Fixed","Fixed",(AE$70)))</f>
        <v>10</v>
      </c>
      <c r="AF85" s="15">
        <f t="shared" si="80"/>
        <v>0</v>
      </c>
      <c r="AH85" s="104">
        <f>INDEX(Input!$C$49:$AL$61,MATCH($A85,Input!$A$49:$A$61,0),MATCH(AH$61,Input!$C$48:$AL$48,0))</f>
        <v>0</v>
      </c>
      <c r="AI85" s="24">
        <f>IF(VLOOKUP($A85,Input!$A$49:$B$61,2,FALSE)="Percentage",AJ$70,IF(VLOOKUP($A85,Input!$A$49:$B$61,2,FALSE)="Fixed","Fixed",(AI$70)))</f>
        <v>10</v>
      </c>
      <c r="AJ85" s="15">
        <f t="shared" si="81"/>
        <v>0</v>
      </c>
      <c r="AL85" s="104">
        <f>INDEX(Input!$C$49:$AL$61,MATCH($A85,Input!$A$49:$A$61,0),MATCH(AL$61,Input!$C$48:$AL$48,0))</f>
        <v>0</v>
      </c>
      <c r="AM85" s="24">
        <f>IF(VLOOKUP($A85,Input!$A$49:$B$61,2,FALSE)="Percentage",AN$70,IF(VLOOKUP($A85,Input!$A$49:$B$61,2,FALSE)="Fixed","Fixed",(AM$70)))</f>
        <v>10</v>
      </c>
      <c r="AN85" s="15">
        <f t="shared" si="82"/>
        <v>0</v>
      </c>
      <c r="AP85" s="104">
        <f>INDEX(Input!$C$49:$AL$61,MATCH($A85,Input!$A$49:$A$61,0),MATCH(AP$61,Input!$C$48:$AL$48,0))</f>
        <v>0</v>
      </c>
      <c r="AQ85" s="24">
        <f>IF(VLOOKUP($A85,Input!$A$49:$B$61,2,FALSE)="Percentage",AR$70,IF(VLOOKUP($A85,Input!$A$49:$B$61,2,FALSE)="Fixed","Fixed",(AQ$70)))</f>
        <v>10</v>
      </c>
      <c r="AR85" s="15">
        <f t="shared" si="83"/>
        <v>0</v>
      </c>
      <c r="AS85" s="7"/>
      <c r="AT85" s="104">
        <f>INDEX(Input!$C$49:$AL$61,MATCH($A85,Input!$A$49:$A$61,0),MATCH(AT$61,Input!$C$48:$AL$48,0))</f>
        <v>0</v>
      </c>
      <c r="AU85" s="24">
        <f>IF(VLOOKUP($A85,Input!$A$49:$B$61,2,FALSE)="Percentage",AV$70,IF(VLOOKUP($A85,Input!$A$49:$B$61,2,FALSE)="Fixed","Fixed",(AU$70)))</f>
        <v>10</v>
      </c>
      <c r="AV85" s="15">
        <f t="shared" si="84"/>
        <v>0</v>
      </c>
    </row>
    <row r="86" spans="1:48" x14ac:dyDescent="0.3">
      <c r="A86" t="s">
        <v>27</v>
      </c>
      <c r="B86" s="14"/>
      <c r="D86" s="20">
        <f>SUM(D73:D85)</f>
        <v>-19.829999999999998</v>
      </c>
      <c r="F86" s="14"/>
      <c r="H86" s="20">
        <f>SUM(H73:H85)</f>
        <v>-19.829999999999998</v>
      </c>
      <c r="J86" s="14"/>
      <c r="L86" s="20">
        <f>SUM(L73:L85)</f>
        <v>-19.829999999999998</v>
      </c>
      <c r="N86" s="14"/>
      <c r="P86" s="20">
        <f>SUM(P73:P85)</f>
        <v>-19.829999999999998</v>
      </c>
      <c r="R86" s="14"/>
      <c r="T86" s="20">
        <f>SUM(T73:T85)</f>
        <v>-19.829999999999998</v>
      </c>
      <c r="V86" s="14"/>
      <c r="X86" s="20">
        <f>SUM(X73:X85)</f>
        <v>-19.829999999999998</v>
      </c>
      <c r="Z86" s="14"/>
      <c r="AB86" s="20">
        <f>SUM(AB73:AB85)</f>
        <v>-10.61</v>
      </c>
      <c r="AD86" s="14"/>
      <c r="AF86" s="20">
        <f>SUM(AF73:AF85)</f>
        <v>-10.61</v>
      </c>
      <c r="AH86" s="14"/>
      <c r="AJ86" s="20">
        <f>SUM(AJ73:AJ85)</f>
        <v>-10.61</v>
      </c>
      <c r="AL86" s="14"/>
      <c r="AN86" s="20">
        <f>SUM(AN73:AN85)</f>
        <v>-10.61</v>
      </c>
      <c r="AP86" s="14"/>
      <c r="AR86" s="20">
        <f>SUM(AR73:AR85)</f>
        <v>-10.61</v>
      </c>
      <c r="AS86" s="46"/>
      <c r="AT86" s="14"/>
      <c r="AV86" s="20">
        <f>SUM(AV73:AV85)</f>
        <v>-10.61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7.0000000000000001E-3</v>
      </c>
      <c r="C89" s="7">
        <f>D86+D70</f>
        <v>35.93</v>
      </c>
      <c r="D89" s="15">
        <f>ROUND(B89*C89,2)</f>
        <v>0.25</v>
      </c>
      <c r="F89" s="23" cm="1">
        <f t="array" ref="F89">SUMPRODUCT(($A89=Input!$A$64:$A$69)*(F$13=Input!$B$63:$BI$63)*(Input!$B$64:$BI$69))</f>
        <v>7.0000000000000001E-3</v>
      </c>
      <c r="G89" s="7">
        <f>H86+H70</f>
        <v>35.929400000000001</v>
      </c>
      <c r="H89" s="15">
        <f>ROUND(F89*G89,2)</f>
        <v>0.25</v>
      </c>
      <c r="J89" s="23" cm="1">
        <f t="array" ref="J89">SUMPRODUCT(($A89=Input!$A$64:$A$69)*(J$13=Input!$B$63:$BI$63)*(Input!$B$64:$BI$69))</f>
        <v>7.0000000000000001E-3</v>
      </c>
      <c r="K89" s="7">
        <f>L86+L70</f>
        <v>35.929400000000001</v>
      </c>
      <c r="L89" s="15">
        <f>ROUND(J89*K89,2)</f>
        <v>0.25</v>
      </c>
      <c r="N89" s="23" cm="1">
        <f t="array" ref="N89">SUMPRODUCT(($A89=Input!$A$64:$A$69)*(N$13=Input!$B$63:$BI$63)*(Input!$B$64:$BI$69))</f>
        <v>7.0000000000000001E-3</v>
      </c>
      <c r="O89" s="7">
        <f>P86+P70</f>
        <v>35.929400000000001</v>
      </c>
      <c r="P89" s="15">
        <f>ROUND(N89*O89,2)</f>
        <v>0.25</v>
      </c>
      <c r="R89" s="23" cm="1">
        <f t="array" ref="R89">SUMPRODUCT(($A89=Input!$A$64:$A$69)*(R$13=Input!$B$63:$BI$63)*(Input!$B$64:$BI$69))</f>
        <v>7.0000000000000001E-3</v>
      </c>
      <c r="S89" s="7">
        <f>T86+T70</f>
        <v>35.929400000000001</v>
      </c>
      <c r="T89" s="15">
        <f>ROUND(R89*S89,2)</f>
        <v>0.25</v>
      </c>
      <c r="V89" s="23" cm="1">
        <f t="array" ref="V89">SUMPRODUCT(($A89=Input!$A$64:$A$69)*(V$13=Input!$B$63:$BI$63)*(Input!$B$64:$BI$69))</f>
        <v>7.0000000000000001E-3</v>
      </c>
      <c r="W89" s="7">
        <f>X86+X70</f>
        <v>35.929400000000001</v>
      </c>
      <c r="X89" s="15">
        <f>ROUND(V89*W89,2)</f>
        <v>0.25</v>
      </c>
      <c r="Z89" s="23" cm="1">
        <f t="array" ref="Z89">SUMPRODUCT(($A89=Input!$A$64:$A$69)*(Z$13=Input!$B$63:$BI$63)*(Input!$B$64:$BI$69))</f>
        <v>7.0000000000000001E-3</v>
      </c>
      <c r="AA89" s="7">
        <f>AB86+AB70</f>
        <v>49.705400000000004</v>
      </c>
      <c r="AB89" s="15">
        <f>ROUND(Z89*AA89,2)</f>
        <v>0.35</v>
      </c>
      <c r="AD89" s="23" cm="1">
        <f t="array" ref="AD89">SUMPRODUCT(($A89=Input!$A$64:$A$69)*(AD$13=Input!$B$63:$BI$63)*(Input!$B$64:$BI$69))</f>
        <v>7.0000000000000001E-3</v>
      </c>
      <c r="AE89" s="7">
        <f>AF86+AF70</f>
        <v>49.705400000000004</v>
      </c>
      <c r="AF89" s="15">
        <f>ROUND(AD89*AE89,2)</f>
        <v>0.35</v>
      </c>
      <c r="AH89" s="23" cm="1">
        <f t="array" ref="AH89">SUMPRODUCT(($A89=Input!$A$64:$A$69)*(AH$13=Input!$B$63:$BI$63)*(Input!$B$64:$BI$69))</f>
        <v>7.0000000000000001E-3</v>
      </c>
      <c r="AI89" s="7">
        <f>AJ86+AJ70</f>
        <v>49.705400000000004</v>
      </c>
      <c r="AJ89" s="15">
        <f>ROUND(AH89*AI89,2)</f>
        <v>0.35</v>
      </c>
      <c r="AL89" s="23" cm="1">
        <f t="array" ref="AL89">SUMPRODUCT(($A89=Input!$A$64:$A$69)*(AL$13=Input!$B$63:$BI$63)*(Input!$B$64:$BI$69))</f>
        <v>7.0000000000000001E-3</v>
      </c>
      <c r="AM89" s="7">
        <f>AN86+AN70</f>
        <v>49.705400000000004</v>
      </c>
      <c r="AN89" s="15">
        <f>ROUND(AL89*AM89,2)</f>
        <v>0.35</v>
      </c>
      <c r="AP89" s="23" cm="1">
        <f t="array" ref="AP89">SUMPRODUCT(($A89=Input!$A$64:$A$69)*(AP$13=Input!$B$63:$BI$63)*(Input!$B$64:$BI$69))</f>
        <v>7.0000000000000001E-3</v>
      </c>
      <c r="AQ89" s="7">
        <f>AR86+AR70</f>
        <v>49.705400000000004</v>
      </c>
      <c r="AR89" s="15">
        <f>ROUND(AP89*AQ89,2)</f>
        <v>0.35</v>
      </c>
      <c r="AS89" s="7"/>
      <c r="AT89" s="23" cm="1">
        <f t="array" ref="AT89">SUMPRODUCT(($A89=Input!$A$64:$A$69)*(AT$13=Input!$B$63:$BI$63)*(Input!$B$64:$BI$69))</f>
        <v>7.0000000000000001E-3</v>
      </c>
      <c r="AU89" s="7">
        <f>AV86+AV70</f>
        <v>49.705400000000004</v>
      </c>
      <c r="AV89" s="15">
        <f>ROUND(AT89*AU89,2)</f>
        <v>0.35</v>
      </c>
    </row>
    <row r="90" spans="1:48" ht="14.4" hidden="1" customHeight="1" x14ac:dyDescent="0.3">
      <c r="A90">
        <f>+Input!A109</f>
        <v>0</v>
      </c>
      <c r="B90" s="23" cm="1">
        <f t="array" ref="B90">SUMPRODUCT(($A90=Input!$A$64:$A$69)*(B$13=Input!$B$63:$BI$63)*(Input!$B$64:$BI$69))</f>
        <v>0</v>
      </c>
      <c r="C90" s="7">
        <f>C89</f>
        <v>35.93</v>
      </c>
      <c r="D90" s="15">
        <f t="shared" ref="D90:D94" si="86">ROUND(B90*C90,2)</f>
        <v>0</v>
      </c>
      <c r="F90" s="23" cm="1">
        <f t="array" ref="F90">SUMPRODUCT(($A90=Input!$A$64:$A$69)*(F$13=Input!$B$63:$BI$63)*(Input!$B$64:$BI$69))</f>
        <v>0</v>
      </c>
      <c r="G90" s="7">
        <f>G89</f>
        <v>35.929400000000001</v>
      </c>
      <c r="H90" s="15">
        <f t="shared" ref="H90:H94" si="87">ROUND(F90*G90,2)</f>
        <v>0</v>
      </c>
      <c r="J90" s="23" cm="1">
        <f t="array" ref="J90">SUMPRODUCT(($A90=Input!$A$64:$A$69)*(J$13=Input!$B$63:$BI$63)*(Input!$B$64:$BI$69))</f>
        <v>0</v>
      </c>
      <c r="K90" s="7">
        <f>K89</f>
        <v>35.929400000000001</v>
      </c>
      <c r="L90" s="15">
        <f t="shared" ref="L90:L94" si="88">ROUND(J90*K90,2)</f>
        <v>0</v>
      </c>
      <c r="N90" s="23" cm="1">
        <f t="array" ref="N90">SUMPRODUCT(($A90=Input!$A$64:$A$69)*(N$13=Input!$B$63:$BI$63)*(Input!$B$64:$BI$69))</f>
        <v>0</v>
      </c>
      <c r="O90" s="7">
        <f>O89</f>
        <v>35.929400000000001</v>
      </c>
      <c r="P90" s="15">
        <f t="shared" ref="P90:P94" si="89">ROUND(N90*O90,2)</f>
        <v>0</v>
      </c>
      <c r="R90" s="23" cm="1">
        <f t="array" ref="R90">SUMPRODUCT(($A90=Input!$A$64:$A$69)*(R$13=Input!$B$63:$BI$63)*(Input!$B$64:$BI$69))</f>
        <v>0</v>
      </c>
      <c r="S90" s="7">
        <f>S89</f>
        <v>35.929400000000001</v>
      </c>
      <c r="T90" s="15">
        <f t="shared" ref="T90:T94" si="90">ROUND(R90*S90,2)</f>
        <v>0</v>
      </c>
      <c r="V90" s="23" cm="1">
        <f t="array" ref="V90">SUMPRODUCT(($A90=Input!$A$64:$A$69)*(V$13=Input!$B$63:$BI$63)*(Input!$B$64:$BI$69))</f>
        <v>0</v>
      </c>
      <c r="W90" s="7">
        <f>W89</f>
        <v>35.929400000000001</v>
      </c>
      <c r="X90" s="15">
        <f t="shared" ref="X90:X94" si="91">ROUND(V90*W90,2)</f>
        <v>0</v>
      </c>
      <c r="Z90" s="23" cm="1">
        <f t="array" ref="Z90">SUMPRODUCT(($A90=Input!$A$64:$A$69)*(Z$13=Input!$B$63:$BI$63)*(Input!$B$64:$BI$69))</f>
        <v>0</v>
      </c>
      <c r="AA90" s="7">
        <f>AA89</f>
        <v>49.705400000000004</v>
      </c>
      <c r="AB90" s="15">
        <f t="shared" ref="AB90:AB94" si="92">ROUND(Z90*AA90,2)</f>
        <v>0</v>
      </c>
      <c r="AD90" s="23" cm="1">
        <f t="array" ref="AD90">SUMPRODUCT(($A90=Input!$A$64:$A$69)*(AD$13=Input!$B$63:$BI$63)*(Input!$B$64:$BI$69))</f>
        <v>0</v>
      </c>
      <c r="AE90" s="7">
        <f>AE89</f>
        <v>49.705400000000004</v>
      </c>
      <c r="AF90" s="15">
        <f t="shared" ref="AF90:AF94" si="93">ROUND(AD90*AE90,2)</f>
        <v>0</v>
      </c>
      <c r="AH90" s="23" cm="1">
        <f t="array" ref="AH90">SUMPRODUCT(($A90=Input!$A$64:$A$69)*(AH$13=Input!$B$63:$BI$63)*(Input!$B$64:$BI$69))</f>
        <v>0</v>
      </c>
      <c r="AI90" s="7">
        <f>AI89</f>
        <v>49.705400000000004</v>
      </c>
      <c r="AJ90" s="15">
        <f t="shared" ref="AJ90:AJ94" si="94">ROUND(AH90*AI90,2)</f>
        <v>0</v>
      </c>
      <c r="AL90" s="23" cm="1">
        <f t="array" ref="AL90">SUMPRODUCT(($A90=Input!$A$64:$A$69)*(AL$13=Input!$B$63:$BI$63)*(Input!$B$64:$BI$69))</f>
        <v>0</v>
      </c>
      <c r="AM90" s="7">
        <f>AM89</f>
        <v>49.705400000000004</v>
      </c>
      <c r="AN90" s="15">
        <f t="shared" ref="AN90:AN94" si="95">ROUND(AL90*AM90,2)</f>
        <v>0</v>
      </c>
      <c r="AP90" s="23" cm="1">
        <f t="array" ref="AP90">SUMPRODUCT(($A90=Input!$A$64:$A$69)*(AP$13=Input!$B$63:$BI$63)*(Input!$B$64:$BI$69))</f>
        <v>0</v>
      </c>
      <c r="AQ90" s="7">
        <f>AQ89</f>
        <v>49.705400000000004</v>
      </c>
      <c r="AR90" s="15">
        <f t="shared" ref="AR90:AR94" si="96">ROUND(AP90*AQ90,2)</f>
        <v>0</v>
      </c>
      <c r="AT90" s="23" cm="1">
        <f t="array" ref="AT90">SUMPRODUCT(($A90=Input!$A$64:$A$69)*(AT$13=Input!$B$63:$BI$63)*(Input!$B$64:$BI$69))</f>
        <v>0</v>
      </c>
      <c r="AU90" s="7">
        <f>AU89</f>
        <v>49.705400000000004</v>
      </c>
      <c r="AV90" s="15">
        <f t="shared" ref="AV90:AV94" si="97">ROUND(AT90*AU90,2)</f>
        <v>0</v>
      </c>
    </row>
    <row r="91" spans="1:48" ht="14.4" hidden="1" customHeight="1" x14ac:dyDescent="0.3">
      <c r="A91">
        <f>+Input!A110</f>
        <v>0</v>
      </c>
      <c r="B91" s="23" cm="1">
        <f t="array" ref="B91">SUMPRODUCT(($A91=Input!$A$64:$A$69)*(B$13=Input!$B$63:$BI$63)*(Input!$B$64:$BI$69))</f>
        <v>0</v>
      </c>
      <c r="C91" s="7">
        <f t="shared" ref="C91:C94" si="98">C90</f>
        <v>35.93</v>
      </c>
      <c r="D91" s="15">
        <f t="shared" si="86"/>
        <v>0</v>
      </c>
      <c r="F91" s="23" cm="1">
        <f t="array" ref="F91">SUMPRODUCT(($A91=Input!$A$64:$A$69)*(F$13=Input!$B$63:$BI$63)*(Input!$B$64:$BI$69))</f>
        <v>0</v>
      </c>
      <c r="G91" s="7">
        <f t="shared" ref="G91:G94" si="99">G90</f>
        <v>35.929400000000001</v>
      </c>
      <c r="H91" s="15">
        <f t="shared" si="87"/>
        <v>0</v>
      </c>
      <c r="J91" s="23" cm="1">
        <f t="array" ref="J91">SUMPRODUCT(($A91=Input!$A$64:$A$69)*(J$13=Input!$B$63:$BI$63)*(Input!$B$64:$BI$69))</f>
        <v>0</v>
      </c>
      <c r="K91" s="7">
        <f t="shared" ref="K91:K94" si="100">K90</f>
        <v>35.929400000000001</v>
      </c>
      <c r="L91" s="15">
        <f t="shared" si="88"/>
        <v>0</v>
      </c>
      <c r="N91" s="23" cm="1">
        <f t="array" ref="N91">SUMPRODUCT(($A91=Input!$A$64:$A$69)*(N$13=Input!$B$63:$BI$63)*(Input!$B$64:$BI$69))</f>
        <v>0</v>
      </c>
      <c r="O91" s="7">
        <f t="shared" ref="O91:O94" si="101">O90</f>
        <v>35.929400000000001</v>
      </c>
      <c r="P91" s="15">
        <f t="shared" si="89"/>
        <v>0</v>
      </c>
      <c r="R91" s="23" cm="1">
        <f t="array" ref="R91">SUMPRODUCT(($A91=Input!$A$64:$A$69)*(R$13=Input!$B$63:$BI$63)*(Input!$B$64:$BI$69))</f>
        <v>0</v>
      </c>
      <c r="S91" s="7">
        <f t="shared" ref="S91:S94" si="102">S90</f>
        <v>35.929400000000001</v>
      </c>
      <c r="T91" s="15">
        <f t="shared" si="90"/>
        <v>0</v>
      </c>
      <c r="V91" s="23" cm="1">
        <f t="array" ref="V91">SUMPRODUCT(($A91=Input!$A$64:$A$69)*(V$13=Input!$B$63:$BI$63)*(Input!$B$64:$BI$69))</f>
        <v>0</v>
      </c>
      <c r="W91" s="7">
        <f t="shared" ref="W91:W94" si="103">W90</f>
        <v>35.929400000000001</v>
      </c>
      <c r="X91" s="15">
        <f t="shared" si="91"/>
        <v>0</v>
      </c>
      <c r="Z91" s="23" cm="1">
        <f t="array" ref="Z91">SUMPRODUCT(($A91=Input!$A$64:$A$69)*(Z$13=Input!$B$63:$BI$63)*(Input!$B$64:$BI$69))</f>
        <v>0</v>
      </c>
      <c r="AA91" s="7">
        <f t="shared" ref="AA91:AA94" si="104">AA90</f>
        <v>49.705400000000004</v>
      </c>
      <c r="AB91" s="15">
        <f t="shared" si="92"/>
        <v>0</v>
      </c>
      <c r="AD91" s="23" cm="1">
        <f t="array" ref="AD91">SUMPRODUCT(($A91=Input!$A$64:$A$69)*(AD$13=Input!$B$63:$BI$63)*(Input!$B$64:$BI$69))</f>
        <v>0</v>
      </c>
      <c r="AE91" s="7">
        <f t="shared" ref="AE91:AE94" si="105">AE90</f>
        <v>49.705400000000004</v>
      </c>
      <c r="AF91" s="15">
        <f t="shared" si="93"/>
        <v>0</v>
      </c>
      <c r="AH91" s="23" cm="1">
        <f t="array" ref="AH91">SUMPRODUCT(($A91=Input!$A$64:$A$69)*(AH$13=Input!$B$63:$BI$63)*(Input!$B$64:$BI$69))</f>
        <v>0</v>
      </c>
      <c r="AI91" s="7">
        <f t="shared" ref="AI91:AI94" si="106">AI90</f>
        <v>49.705400000000004</v>
      </c>
      <c r="AJ91" s="15">
        <f t="shared" si="94"/>
        <v>0</v>
      </c>
      <c r="AL91" s="23" cm="1">
        <f t="array" ref="AL91">SUMPRODUCT(($A91=Input!$A$64:$A$69)*(AL$13=Input!$B$63:$BI$63)*(Input!$B$64:$BI$69))</f>
        <v>0</v>
      </c>
      <c r="AM91" s="7">
        <f t="shared" ref="AM91:AM94" si="107">AM90</f>
        <v>49.705400000000004</v>
      </c>
      <c r="AN91" s="15">
        <f t="shared" si="95"/>
        <v>0</v>
      </c>
      <c r="AP91" s="23" cm="1">
        <f t="array" ref="AP91">SUMPRODUCT(($A91=Input!$A$64:$A$69)*(AP$13=Input!$B$63:$BI$63)*(Input!$B$64:$BI$69))</f>
        <v>0</v>
      </c>
      <c r="AQ91" s="7">
        <f t="shared" ref="AQ91:AQ94" si="108">AQ90</f>
        <v>49.705400000000004</v>
      </c>
      <c r="AR91" s="15">
        <f t="shared" si="96"/>
        <v>0</v>
      </c>
      <c r="AT91" s="23" cm="1">
        <f t="array" ref="AT91">SUMPRODUCT(($A91=Input!$A$64:$A$69)*(AT$13=Input!$B$63:$BI$63)*(Input!$B$64:$BI$69))</f>
        <v>0</v>
      </c>
      <c r="AU91" s="7">
        <f t="shared" ref="AU91:AU94" si="109">AU90</f>
        <v>49.705400000000004</v>
      </c>
      <c r="AV91" s="15">
        <f t="shared" si="97"/>
        <v>0</v>
      </c>
    </row>
    <row r="92" spans="1:48" ht="14.4" hidden="1" customHeight="1" x14ac:dyDescent="0.3">
      <c r="A92">
        <f>+Input!A111</f>
        <v>0</v>
      </c>
      <c r="B92" s="23" cm="1">
        <f t="array" ref="B92">SUMPRODUCT(($A92=Input!$A$64:$A$69)*(B$13=Input!$B$63:$BI$63)*(Input!$B$64:$BI$69))</f>
        <v>0</v>
      </c>
      <c r="C92" s="7">
        <f t="shared" si="98"/>
        <v>35.93</v>
      </c>
      <c r="D92" s="15">
        <f t="shared" si="86"/>
        <v>0</v>
      </c>
      <c r="F92" s="23" cm="1">
        <f t="array" ref="F92">SUMPRODUCT(($A92=Input!$A$64:$A$69)*(F$13=Input!$B$63:$BI$63)*(Input!$B$64:$BI$69))</f>
        <v>0</v>
      </c>
      <c r="G92" s="7">
        <f t="shared" si="99"/>
        <v>35.929400000000001</v>
      </c>
      <c r="H92" s="15">
        <f t="shared" si="87"/>
        <v>0</v>
      </c>
      <c r="J92" s="23" cm="1">
        <f t="array" ref="J92">SUMPRODUCT(($A92=Input!$A$64:$A$69)*(J$13=Input!$B$63:$BI$63)*(Input!$B$64:$BI$69))</f>
        <v>0</v>
      </c>
      <c r="K92" s="7">
        <f t="shared" si="100"/>
        <v>35.929400000000001</v>
      </c>
      <c r="L92" s="15">
        <f t="shared" si="88"/>
        <v>0</v>
      </c>
      <c r="N92" s="23" cm="1">
        <f t="array" ref="N92">SUMPRODUCT(($A92=Input!$A$64:$A$69)*(N$13=Input!$B$63:$BI$63)*(Input!$B$64:$BI$69))</f>
        <v>0</v>
      </c>
      <c r="O92" s="7">
        <f t="shared" si="101"/>
        <v>35.929400000000001</v>
      </c>
      <c r="P92" s="15">
        <f t="shared" si="89"/>
        <v>0</v>
      </c>
      <c r="R92" s="23" cm="1">
        <f t="array" ref="R92">SUMPRODUCT(($A92=Input!$A$64:$A$69)*(R$13=Input!$B$63:$BI$63)*(Input!$B$64:$BI$69))</f>
        <v>0</v>
      </c>
      <c r="S92" s="7">
        <f t="shared" si="102"/>
        <v>35.929400000000001</v>
      </c>
      <c r="T92" s="15">
        <f t="shared" si="90"/>
        <v>0</v>
      </c>
      <c r="V92" s="23" cm="1">
        <f t="array" ref="V92">SUMPRODUCT(($A92=Input!$A$64:$A$69)*(V$13=Input!$B$63:$BI$63)*(Input!$B$64:$BI$69))</f>
        <v>0</v>
      </c>
      <c r="W92" s="7">
        <f t="shared" si="103"/>
        <v>35.929400000000001</v>
      </c>
      <c r="X92" s="15">
        <f t="shared" si="91"/>
        <v>0</v>
      </c>
      <c r="Z92" s="23" cm="1">
        <f t="array" ref="Z92">SUMPRODUCT(($A92=Input!$A$64:$A$69)*(Z$13=Input!$B$63:$BI$63)*(Input!$B$64:$BI$69))</f>
        <v>0</v>
      </c>
      <c r="AA92" s="7">
        <f t="shared" si="104"/>
        <v>49.705400000000004</v>
      </c>
      <c r="AB92" s="15">
        <f t="shared" si="92"/>
        <v>0</v>
      </c>
      <c r="AD92" s="23" cm="1">
        <f t="array" ref="AD92">SUMPRODUCT(($A92=Input!$A$64:$A$69)*(AD$13=Input!$B$63:$BI$63)*(Input!$B$64:$BI$69))</f>
        <v>0</v>
      </c>
      <c r="AE92" s="7">
        <f t="shared" si="105"/>
        <v>49.705400000000004</v>
      </c>
      <c r="AF92" s="15">
        <f t="shared" si="93"/>
        <v>0</v>
      </c>
      <c r="AH92" s="23" cm="1">
        <f t="array" ref="AH92">SUMPRODUCT(($A92=Input!$A$64:$A$69)*(AH$13=Input!$B$63:$BI$63)*(Input!$B$64:$BI$69))</f>
        <v>0</v>
      </c>
      <c r="AI92" s="7">
        <f t="shared" si="106"/>
        <v>49.705400000000004</v>
      </c>
      <c r="AJ92" s="15">
        <f t="shared" si="94"/>
        <v>0</v>
      </c>
      <c r="AL92" s="23" cm="1">
        <f t="array" ref="AL92">SUMPRODUCT(($A92=Input!$A$64:$A$69)*(AL$13=Input!$B$63:$BI$63)*(Input!$B$64:$BI$69))</f>
        <v>0</v>
      </c>
      <c r="AM92" s="7">
        <f t="shared" si="107"/>
        <v>49.705400000000004</v>
      </c>
      <c r="AN92" s="15">
        <f t="shared" si="95"/>
        <v>0</v>
      </c>
      <c r="AP92" s="23" cm="1">
        <f t="array" ref="AP92">SUMPRODUCT(($A92=Input!$A$64:$A$69)*(AP$13=Input!$B$63:$BI$63)*(Input!$B$64:$BI$69))</f>
        <v>0</v>
      </c>
      <c r="AQ92" s="7">
        <f t="shared" si="108"/>
        <v>49.705400000000004</v>
      </c>
      <c r="AR92" s="15">
        <f t="shared" si="96"/>
        <v>0</v>
      </c>
      <c r="AT92" s="23" cm="1">
        <f t="array" ref="AT92">SUMPRODUCT(($A92=Input!$A$64:$A$69)*(AT$13=Input!$B$63:$BI$63)*(Input!$B$64:$BI$69))</f>
        <v>0</v>
      </c>
      <c r="AU92" s="7">
        <f t="shared" si="109"/>
        <v>49.705400000000004</v>
      </c>
      <c r="AV92" s="15">
        <f t="shared" si="97"/>
        <v>0</v>
      </c>
    </row>
    <row r="93" spans="1:48" ht="14.4" hidden="1" customHeight="1" x14ac:dyDescent="0.3">
      <c r="A93">
        <f>+Input!A112</f>
        <v>0</v>
      </c>
      <c r="B93" s="23" cm="1">
        <f t="array" ref="B93">SUMPRODUCT(($A93=Input!$A$64:$A$69)*(B$13=Input!$B$63:$BI$63)*(Input!$B$64:$BI$69))</f>
        <v>0</v>
      </c>
      <c r="C93" s="7">
        <f t="shared" si="98"/>
        <v>35.93</v>
      </c>
      <c r="D93" s="15">
        <f t="shared" si="86"/>
        <v>0</v>
      </c>
      <c r="F93" s="23" cm="1">
        <f t="array" ref="F93">SUMPRODUCT(($A93=Input!$A$64:$A$69)*(F$13=Input!$B$63:$BI$63)*(Input!$B$64:$BI$69))</f>
        <v>0</v>
      </c>
      <c r="G93" s="7">
        <f t="shared" si="99"/>
        <v>35.929400000000001</v>
      </c>
      <c r="H93" s="15">
        <f t="shared" si="87"/>
        <v>0</v>
      </c>
      <c r="J93" s="23" cm="1">
        <f t="array" ref="J93">SUMPRODUCT(($A93=Input!$A$64:$A$69)*(J$13=Input!$B$63:$BI$63)*(Input!$B$64:$BI$69))</f>
        <v>0</v>
      </c>
      <c r="K93" s="7">
        <f t="shared" si="100"/>
        <v>35.929400000000001</v>
      </c>
      <c r="L93" s="15">
        <f t="shared" si="88"/>
        <v>0</v>
      </c>
      <c r="N93" s="23" cm="1">
        <f t="array" ref="N93">SUMPRODUCT(($A93=Input!$A$64:$A$69)*(N$13=Input!$B$63:$BI$63)*(Input!$B$64:$BI$69))</f>
        <v>0</v>
      </c>
      <c r="O93" s="7">
        <f t="shared" si="101"/>
        <v>35.929400000000001</v>
      </c>
      <c r="P93" s="15">
        <f t="shared" si="89"/>
        <v>0</v>
      </c>
      <c r="R93" s="23" cm="1">
        <f t="array" ref="R93">SUMPRODUCT(($A93=Input!$A$64:$A$69)*(R$13=Input!$B$63:$BI$63)*(Input!$B$64:$BI$69))</f>
        <v>0</v>
      </c>
      <c r="S93" s="7">
        <f t="shared" si="102"/>
        <v>35.929400000000001</v>
      </c>
      <c r="T93" s="15">
        <f t="shared" si="90"/>
        <v>0</v>
      </c>
      <c r="V93" s="23" cm="1">
        <f t="array" ref="V93">SUMPRODUCT(($A93=Input!$A$64:$A$69)*(V$13=Input!$B$63:$BI$63)*(Input!$B$64:$BI$69))</f>
        <v>0</v>
      </c>
      <c r="W93" s="7">
        <f t="shared" si="103"/>
        <v>35.929400000000001</v>
      </c>
      <c r="X93" s="15">
        <f t="shared" si="91"/>
        <v>0</v>
      </c>
      <c r="Z93" s="23" cm="1">
        <f t="array" ref="Z93">SUMPRODUCT(($A93=Input!$A$64:$A$69)*(Z$13=Input!$B$63:$BI$63)*(Input!$B$64:$BI$69))</f>
        <v>0</v>
      </c>
      <c r="AA93" s="7">
        <f t="shared" si="104"/>
        <v>49.705400000000004</v>
      </c>
      <c r="AB93" s="15">
        <f t="shared" si="92"/>
        <v>0</v>
      </c>
      <c r="AD93" s="23" cm="1">
        <f t="array" ref="AD93">SUMPRODUCT(($A93=Input!$A$64:$A$69)*(AD$13=Input!$B$63:$BI$63)*(Input!$B$64:$BI$69))</f>
        <v>0</v>
      </c>
      <c r="AE93" s="7">
        <f t="shared" si="105"/>
        <v>49.705400000000004</v>
      </c>
      <c r="AF93" s="15">
        <f t="shared" si="93"/>
        <v>0</v>
      </c>
      <c r="AH93" s="23" cm="1">
        <f t="array" ref="AH93">SUMPRODUCT(($A93=Input!$A$64:$A$69)*(AH$13=Input!$B$63:$BI$63)*(Input!$B$64:$BI$69))</f>
        <v>0</v>
      </c>
      <c r="AI93" s="7">
        <f t="shared" si="106"/>
        <v>49.705400000000004</v>
      </c>
      <c r="AJ93" s="15">
        <f t="shared" si="94"/>
        <v>0</v>
      </c>
      <c r="AL93" s="23" cm="1">
        <f t="array" ref="AL93">SUMPRODUCT(($A93=Input!$A$64:$A$69)*(AL$13=Input!$B$63:$BI$63)*(Input!$B$64:$BI$69))</f>
        <v>0</v>
      </c>
      <c r="AM93" s="7">
        <f t="shared" si="107"/>
        <v>49.705400000000004</v>
      </c>
      <c r="AN93" s="15">
        <f t="shared" si="95"/>
        <v>0</v>
      </c>
      <c r="AP93" s="23" cm="1">
        <f t="array" ref="AP93">SUMPRODUCT(($A93=Input!$A$64:$A$69)*(AP$13=Input!$B$63:$BI$63)*(Input!$B$64:$BI$69))</f>
        <v>0</v>
      </c>
      <c r="AQ93" s="7">
        <f t="shared" si="108"/>
        <v>49.705400000000004</v>
      </c>
      <c r="AR93" s="15">
        <f t="shared" si="96"/>
        <v>0</v>
      </c>
      <c r="AT93" s="23" cm="1">
        <f t="array" ref="AT93">SUMPRODUCT(($A93=Input!$A$64:$A$69)*(AT$13=Input!$B$63:$BI$63)*(Input!$B$64:$BI$69))</f>
        <v>0</v>
      </c>
      <c r="AU93" s="7">
        <f t="shared" si="109"/>
        <v>49.705400000000004</v>
      </c>
      <c r="AV93" s="15">
        <f t="shared" si="97"/>
        <v>0</v>
      </c>
    </row>
    <row r="94" spans="1:48" ht="14.4" hidden="1" customHeight="1" x14ac:dyDescent="0.3">
      <c r="A94">
        <f>+Input!A113</f>
        <v>0</v>
      </c>
      <c r="B94" s="23" cm="1">
        <f t="array" ref="B94">SUMPRODUCT(($A94=Input!$A$64:$A$69)*(B$13=Input!$B$63:$BI$63)*(Input!$B$64:$BI$69))</f>
        <v>0</v>
      </c>
      <c r="C94" s="7">
        <f t="shared" si="98"/>
        <v>35.93</v>
      </c>
      <c r="D94" s="15">
        <f t="shared" si="86"/>
        <v>0</v>
      </c>
      <c r="F94" s="23" cm="1">
        <f t="array" ref="F94">SUMPRODUCT(($A94=Input!$A$64:$A$69)*(F$13=Input!$B$63:$BI$63)*(Input!$B$64:$BI$69))</f>
        <v>0</v>
      </c>
      <c r="G94" s="7">
        <f t="shared" si="99"/>
        <v>35.929400000000001</v>
      </c>
      <c r="H94" s="15">
        <f t="shared" si="87"/>
        <v>0</v>
      </c>
      <c r="J94" s="23" cm="1">
        <f t="array" ref="J94">SUMPRODUCT(($A94=Input!$A$64:$A$69)*(J$13=Input!$B$63:$BI$63)*(Input!$B$64:$BI$69))</f>
        <v>0</v>
      </c>
      <c r="K94" s="7">
        <f t="shared" si="100"/>
        <v>35.929400000000001</v>
      </c>
      <c r="L94" s="15">
        <f t="shared" si="88"/>
        <v>0</v>
      </c>
      <c r="N94" s="23" cm="1">
        <f t="array" ref="N94">SUMPRODUCT(($A94=Input!$A$64:$A$69)*(N$13=Input!$B$63:$BI$63)*(Input!$B$64:$BI$69))</f>
        <v>0</v>
      </c>
      <c r="O94" s="7">
        <f t="shared" si="101"/>
        <v>35.929400000000001</v>
      </c>
      <c r="P94" s="15">
        <f t="shared" si="89"/>
        <v>0</v>
      </c>
      <c r="R94" s="23" cm="1">
        <f t="array" ref="R94">SUMPRODUCT(($A94=Input!$A$64:$A$69)*(R$13=Input!$B$63:$BI$63)*(Input!$B$64:$BI$69))</f>
        <v>0</v>
      </c>
      <c r="S94" s="7">
        <f t="shared" si="102"/>
        <v>35.929400000000001</v>
      </c>
      <c r="T94" s="15">
        <f t="shared" si="90"/>
        <v>0</v>
      </c>
      <c r="V94" s="23" cm="1">
        <f t="array" ref="V94">SUMPRODUCT(($A94=Input!$A$64:$A$69)*(V$13=Input!$B$63:$BI$63)*(Input!$B$64:$BI$69))</f>
        <v>0</v>
      </c>
      <c r="W94" s="7">
        <f t="shared" si="103"/>
        <v>35.929400000000001</v>
      </c>
      <c r="X94" s="15">
        <f t="shared" si="91"/>
        <v>0</v>
      </c>
      <c r="Z94" s="23" cm="1">
        <f t="array" ref="Z94">SUMPRODUCT(($A94=Input!$A$64:$A$69)*(Z$13=Input!$B$63:$BI$63)*(Input!$B$64:$BI$69))</f>
        <v>0</v>
      </c>
      <c r="AA94" s="7">
        <f t="shared" si="104"/>
        <v>49.705400000000004</v>
      </c>
      <c r="AB94" s="15">
        <f t="shared" si="92"/>
        <v>0</v>
      </c>
      <c r="AD94" s="23" cm="1">
        <f t="array" ref="AD94">SUMPRODUCT(($A94=Input!$A$64:$A$69)*(AD$13=Input!$B$63:$BI$63)*(Input!$B$64:$BI$69))</f>
        <v>0</v>
      </c>
      <c r="AE94" s="7">
        <f t="shared" si="105"/>
        <v>49.705400000000004</v>
      </c>
      <c r="AF94" s="15">
        <f t="shared" si="93"/>
        <v>0</v>
      </c>
      <c r="AH94" s="23" cm="1">
        <f t="array" ref="AH94">SUMPRODUCT(($A94=Input!$A$64:$A$69)*(AH$13=Input!$B$63:$BI$63)*(Input!$B$64:$BI$69))</f>
        <v>0</v>
      </c>
      <c r="AI94" s="7">
        <f t="shared" si="106"/>
        <v>49.705400000000004</v>
      </c>
      <c r="AJ94" s="15">
        <f t="shared" si="94"/>
        <v>0</v>
      </c>
      <c r="AL94" s="23" cm="1">
        <f t="array" ref="AL94">SUMPRODUCT(($A94=Input!$A$64:$A$69)*(AL$13=Input!$B$63:$BI$63)*(Input!$B$64:$BI$69))</f>
        <v>0</v>
      </c>
      <c r="AM94" s="7">
        <f t="shared" si="107"/>
        <v>49.705400000000004</v>
      </c>
      <c r="AN94" s="15">
        <f t="shared" si="95"/>
        <v>0</v>
      </c>
      <c r="AP94" s="23" cm="1">
        <f t="array" ref="AP94">SUMPRODUCT(($A94=Input!$A$64:$A$69)*(AP$13=Input!$B$63:$BI$63)*(Input!$B$64:$BI$69))</f>
        <v>0</v>
      </c>
      <c r="AQ94" s="7">
        <f t="shared" si="108"/>
        <v>49.705400000000004</v>
      </c>
      <c r="AR94" s="15">
        <f t="shared" si="96"/>
        <v>0</v>
      </c>
      <c r="AT94" s="23" cm="1">
        <f t="array" ref="AT94">SUMPRODUCT(($A94=Input!$A$64:$A$69)*(AT$13=Input!$B$63:$BI$63)*(Input!$B$64:$BI$69))</f>
        <v>0</v>
      </c>
      <c r="AU94" s="7">
        <f t="shared" si="109"/>
        <v>49.705400000000004</v>
      </c>
      <c r="AV94" s="15">
        <f t="shared" si="97"/>
        <v>0</v>
      </c>
    </row>
    <row r="95" spans="1:48" x14ac:dyDescent="0.3">
      <c r="A95" t="s">
        <v>27</v>
      </c>
      <c r="B95" s="14"/>
      <c r="D95" s="20">
        <f>SUM(D89:D94)</f>
        <v>0.25</v>
      </c>
      <c r="F95" s="14"/>
      <c r="H95" s="20">
        <f>SUM(H89:H94)</f>
        <v>0.25</v>
      </c>
      <c r="J95" s="14"/>
      <c r="L95" s="20">
        <f>SUM(L89:L94)</f>
        <v>0.25</v>
      </c>
      <c r="N95" s="14"/>
      <c r="P95" s="20">
        <f>SUM(P89:P94)</f>
        <v>0.25</v>
      </c>
      <c r="R95" s="14"/>
      <c r="T95" s="20">
        <f>SUM(T89:T94)</f>
        <v>0.25</v>
      </c>
      <c r="V95" s="14"/>
      <c r="X95" s="20">
        <f>SUM(X89:X94)</f>
        <v>0.25</v>
      </c>
      <c r="Z95" s="14"/>
      <c r="AB95" s="20">
        <f>SUM(AB89:AB94)</f>
        <v>0.35</v>
      </c>
      <c r="AD95" s="14"/>
      <c r="AF95" s="20">
        <f>SUM(AF89:AF94)</f>
        <v>0.35</v>
      </c>
      <c r="AH95" s="14"/>
      <c r="AJ95" s="20">
        <f>SUM(AJ89:AJ94)</f>
        <v>0.35</v>
      </c>
      <c r="AL95" s="14"/>
      <c r="AN95" s="20">
        <f>SUM(AN89:AN94)</f>
        <v>0.35</v>
      </c>
      <c r="AP95" s="14"/>
      <c r="AR95" s="20">
        <f>SUM(AR89:AR94)</f>
        <v>0.35</v>
      </c>
      <c r="AT95" s="14"/>
      <c r="AV95" s="20">
        <f>SUM(AV89:AV94)</f>
        <v>0.35</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36.18</v>
      </c>
      <c r="F97" s="21"/>
      <c r="G97" s="22"/>
      <c r="H97" s="25">
        <f>H70+H86+H89</f>
        <v>36.179400000000001</v>
      </c>
      <c r="J97" s="21"/>
      <c r="K97" s="22"/>
      <c r="L97" s="25">
        <f>L70+L86+L89</f>
        <v>36.179400000000001</v>
      </c>
      <c r="N97" s="21"/>
      <c r="O97" s="22"/>
      <c r="P97" s="25">
        <f>P70+P86+P89</f>
        <v>36.179400000000001</v>
      </c>
      <c r="R97" s="21"/>
      <c r="S97" s="22"/>
      <c r="T97" s="25">
        <f>T70+T86+T89</f>
        <v>36.179400000000001</v>
      </c>
      <c r="V97" s="21"/>
      <c r="W97" s="22"/>
      <c r="X97" s="25">
        <f>X70+X86+X89</f>
        <v>36.179400000000001</v>
      </c>
      <c r="Z97" s="21"/>
      <c r="AA97" s="22"/>
      <c r="AB97" s="25">
        <f>AB70+AB86+AB89</f>
        <v>50.055400000000006</v>
      </c>
      <c r="AD97" s="21"/>
      <c r="AE97" s="22"/>
      <c r="AF97" s="25">
        <f>AF70+AF86+AF89</f>
        <v>50.055400000000006</v>
      </c>
      <c r="AH97" s="21"/>
      <c r="AI97" s="22"/>
      <c r="AJ97" s="25">
        <f>AJ70+AJ86+AJ89</f>
        <v>50.055400000000006</v>
      </c>
      <c r="AL97" s="21"/>
      <c r="AM97" s="22"/>
      <c r="AN97" s="25">
        <f>AN70+AN86+AN89</f>
        <v>50.055400000000006</v>
      </c>
      <c r="AP97" s="21"/>
      <c r="AQ97" s="22"/>
      <c r="AR97" s="25">
        <f>AR70+AR86+AR89</f>
        <v>50.055400000000006</v>
      </c>
      <c r="AS97" s="106"/>
      <c r="AT97" s="21"/>
      <c r="AU97" s="22"/>
      <c r="AV97" s="25">
        <f>AV70+AV86+AV89</f>
        <v>50.055400000000006</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5" id="{BCF448D5-799E-446D-A355-C7214AB169D7}">
            <xm:f>OR(Input!$B33="Fixed",Input!$B33="Volumetric")</xm:f>
            <x14:dxf>
              <numFmt numFmtId="170" formatCode="&quot;$&quot;#,##0.000"/>
            </x14:dxf>
          </x14:cfRule>
          <x14:cfRule type="expression" priority="26" id="{AE62C3A9-66E7-429A-A6AA-15C1EEF8AFB9}">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49" id="{9338D908-8489-43C5-A71D-977E66377D4A}">
            <xm:f>OR(Input!$B49="Fixed",Input!$B49="Volumetric")</xm:f>
            <x14:dxf>
              <numFmt numFmtId="170" formatCode="&quot;$&quot;#,##0.000"/>
            </x14:dxf>
          </x14:cfRule>
          <x14:cfRule type="expression" priority="50" id="{F2ADEFE4-B99A-4DBA-8489-8C24288E8A00}">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800-000000000000}">
          <x14:formula1>
            <xm:f>Input!$A$73:$A$79</xm:f>
          </x14:formula1>
          <xm:sqref>B12 B60</xm:sqref>
        </x14:dataValidation>
        <x14:dataValidation type="list" allowBlank="1" showInputMessage="1" showErrorMessage="1" xr:uid="{00000000-0002-0000-0800-000001000000}">
          <x14:formula1>
            <xm:f>Input!$A$29:$A$29</xm:f>
          </x14:formula1>
          <xm:sqref>B54 B6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V99"/>
  <sheetViews>
    <sheetView zoomScale="70" zoomScaleNormal="70"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Input!$B$10</f>
        <v>2027</v>
      </c>
    </row>
    <row r="6" spans="1:48" x14ac:dyDescent="0.3">
      <c r="A6" s="11" t="s">
        <v>5</v>
      </c>
      <c r="B6" s="39" t="s">
        <v>11</v>
      </c>
      <c r="C6" t="s">
        <v>25</v>
      </c>
    </row>
    <row r="7" spans="1:48" x14ac:dyDescent="0.3">
      <c r="A7" s="11" t="s">
        <v>29</v>
      </c>
      <c r="B7" s="12">
        <f>Input!C10</f>
        <v>10</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2027</v>
      </c>
      <c r="C13" s="143"/>
      <c r="D13" s="144"/>
      <c r="F13" s="142" t="str">
        <f>CONCATENATE("February"," ",$B$5)</f>
        <v>February 2027</v>
      </c>
      <c r="G13" s="143"/>
      <c r="H13" s="144"/>
      <c r="J13" s="142" t="str">
        <f>CONCATENATE("March"," ",$B$5)</f>
        <v>March 2027</v>
      </c>
      <c r="K13" s="143"/>
      <c r="L13" s="144"/>
      <c r="N13" s="142" t="str">
        <f>CONCATENATE("April"," ",$B$5)</f>
        <v>April 2027</v>
      </c>
      <c r="O13" s="143"/>
      <c r="P13" s="144"/>
      <c r="R13" s="142" t="str">
        <f>CONCATENATE("May"," ",$B$5)</f>
        <v>May 2027</v>
      </c>
      <c r="S13" s="143"/>
      <c r="T13" s="144"/>
      <c r="V13" s="142" t="str">
        <f>CONCATENATE("June"," ",$B$5)</f>
        <v>June 2027</v>
      </c>
      <c r="W13" s="143"/>
      <c r="X13" s="144"/>
      <c r="Z13" s="142" t="str">
        <f>CONCATENATE("July"," ",$B$5)</f>
        <v>July 2027</v>
      </c>
      <c r="AA13" s="143"/>
      <c r="AB13" s="144"/>
      <c r="AD13" s="142" t="str">
        <f>CONCATENATE("August"," ",$B$5)</f>
        <v>August 2027</v>
      </c>
      <c r="AE13" s="143"/>
      <c r="AF13" s="144"/>
      <c r="AH13" s="142" t="str">
        <f>CONCATENATE("September"," ",$B$5)</f>
        <v>September 2027</v>
      </c>
      <c r="AI13" s="143"/>
      <c r="AJ13" s="144"/>
      <c r="AL13" s="142" t="str">
        <f>CONCATENATE("October"," ",$B$5)</f>
        <v>October 2027</v>
      </c>
      <c r="AM13" s="143"/>
      <c r="AN13" s="144"/>
      <c r="AP13" s="142" t="str">
        <f>CONCATENATE("November"," ",$B$5)</f>
        <v>November 2027</v>
      </c>
      <c r="AQ13" s="143"/>
      <c r="AR13" s="144"/>
      <c r="AS13" s="102"/>
      <c r="AT13" s="142" t="str">
        <f>CONCATENATE("December"," ",$B$5)</f>
        <v>December 2027</v>
      </c>
      <c r="AU13" s="143"/>
      <c r="AV13" s="144"/>
    </row>
    <row r="14" spans="1:48" x14ac:dyDescent="0.3">
      <c r="A14" s="1" t="s">
        <v>4</v>
      </c>
      <c r="B14" s="14"/>
      <c r="D14" s="15">
        <f>INDEX(Input!$B$29:$AK$29,MATCH('Residential Bills_Yr 3_avg'!$B$6,Input!$A$29:$A$29,0),MATCH('Residential Bills_Yr 3_avg'!B$13,Input!$B$28:$AK$28,0))</f>
        <v>21.21</v>
      </c>
      <c r="F14" s="14"/>
      <c r="H14" s="15">
        <f>INDEX(Input!$B$29:$AK$29,MATCH('Residential Bills_Yr 3_avg'!$B$6,Input!$A$29:$A$29,0),MATCH('Residential Bills_Yr 3_avg'!F$13,Input!$B$28:$AK$28,0))</f>
        <v>21.21</v>
      </c>
      <c r="J14" s="14"/>
      <c r="L14" s="15">
        <f>INDEX(Input!$B$29:$AK$29,MATCH('Residential Bills_Yr 3_avg'!$B$6,Input!$A$29:$A$29,0),MATCH('Residential Bills_Yr 3_avg'!J$13,Input!$B$28:$AK$28,0))</f>
        <v>21.21</v>
      </c>
      <c r="N14" s="14"/>
      <c r="P14" s="15">
        <f>INDEX(Input!$B$29:$AK$29,MATCH('Residential Bills_Yr 3_avg'!$B$6,Input!$A$29:$A$29,0),MATCH('Residential Bills_Yr 3_avg'!N$13,Input!$B$28:$AK$28,0))</f>
        <v>21.21</v>
      </c>
      <c r="R14" s="14"/>
      <c r="T14" s="15">
        <f>INDEX(Input!$B$29:$AK$29,MATCH('Residential Bills_Yr 3_avg'!$B$6,Input!$A$29:$A$29,0),MATCH('Residential Bills_Yr 3_avg'!R$13,Input!$B$28:$AK$28,0))</f>
        <v>21.21</v>
      </c>
      <c r="V14" s="14"/>
      <c r="X14" s="15">
        <f>INDEX(Input!$B$29:$AK$29,MATCH('Residential Bills_Yr 3_avg'!$B$6,Input!$A$29:$A$29,0),MATCH('Residential Bills_Yr 3_avg'!V$13,Input!$B$28:$AK$28,0))</f>
        <v>21.21</v>
      </c>
      <c r="Z14" s="14"/>
      <c r="AB14" s="15">
        <f>INDEX(Input!$B$29:$AK$29,MATCH('Residential Bills_Yr 3_avg'!$B$6,Input!$A$29:$A$29,0),MATCH('Residential Bills_Yr 3_avg'!Z$13,Input!$B$28:$AK$28,0))</f>
        <v>22</v>
      </c>
      <c r="AD14" s="14"/>
      <c r="AF14" s="15">
        <f>INDEX(Input!$B$29:$AK$29,MATCH('Residential Bills_Yr 3_avg'!$B$6,Input!$A$29:$A$29,0),MATCH('Residential Bills_Yr 3_avg'!AD$13,Input!$B$28:$AK$28,0))</f>
        <v>22</v>
      </c>
      <c r="AH14" s="14"/>
      <c r="AJ14" s="15">
        <f>INDEX(Input!$B$29:$AK$29,MATCH('Residential Bills_Yr 3_avg'!$B$6,Input!$A$29:$A$29,0),MATCH('Residential Bills_Yr 3_avg'!AH$13,Input!$B$28:$AK$28,0))</f>
        <v>22</v>
      </c>
      <c r="AL14" s="14"/>
      <c r="AN14" s="15">
        <f>INDEX(Input!$B$29:$AK$29,MATCH('Residential Bills_Yr 3_avg'!$B$6,Input!$A$29:$A$29,0),MATCH('Residential Bills_Yr 3_avg'!AL$13,Input!$B$28:$AK$28,0))</f>
        <v>22</v>
      </c>
      <c r="AP14" s="14"/>
      <c r="AR14" s="15">
        <f>INDEX(Input!$B$29:$AK$29,MATCH('Residential Bills_Yr 3_avg'!$B$6,Input!$A$29:$A$29,0),MATCH('Residential Bills_Yr 3_avg'!AP$13,Input!$B$28:$AK$28,0))</f>
        <v>22</v>
      </c>
      <c r="AS14" s="7"/>
      <c r="AT14" s="14"/>
      <c r="AV14" s="15">
        <f>INDEX(Input!$B$29:$AK$29,MATCH('Residential Bills_Yr 3_avg'!$B$6,Input!$A$29:$A$29,0),MATCH('Residential Bills_Yr 3_avg'!AT$13,Input!$B$28:$AK$28,0))</f>
        <v>22</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3_avg'!$A17,Input!$A$22:$A$26,0),MATCH('Residential Bills_Yr 3_avg'!B$13,Input!$B$21:$AK$21,0))</f>
        <v>3.0306999999999999</v>
      </c>
      <c r="C17" s="3">
        <f>IF($B$7&gt;Input!F95,Input!F95,'Residential Bills_Yr 3_avg'!$B$7)</f>
        <v>6</v>
      </c>
      <c r="D17" s="15">
        <f>ROUND(IFERROR(B17*C17," "),2)</f>
        <v>18.18</v>
      </c>
      <c r="F17" s="19">
        <f>INDEX(Input!$B$22:$AK$26,MATCH('Residential Bills_Yr 3_avg'!$A17,Input!$A$22:$A$26,0),MATCH('Residential Bills_Yr 3_avg'!F$13,Input!$B$21:$AK$21,0))</f>
        <v>3.0306999999999999</v>
      </c>
      <c r="G17" s="3">
        <f>IF($B$7&gt;Input!G95,Input!G95,'Residential Bills_Yr 3_avg'!$B$7)</f>
        <v>6</v>
      </c>
      <c r="H17" s="15">
        <f>ROUND(IFERROR(F17*G17," "),2)</f>
        <v>18.18</v>
      </c>
      <c r="J17" s="19">
        <f>INDEX(Input!$B$22:$AK$26,MATCH('Residential Bills_Yr 3_avg'!$A17,Input!$A$22:$A$26,0),MATCH('Residential Bills_Yr 3_avg'!J$13,Input!$B$21:$AK$21,0))</f>
        <v>3.0306999999999999</v>
      </c>
      <c r="K17" s="3">
        <f>IF($B$7&gt;Input!H95,Input!H95,'Residential Bills_Yr 3_avg'!$B$7)</f>
        <v>6</v>
      </c>
      <c r="L17" s="15">
        <f>ROUND(IFERROR(J17*K17," "),2)</f>
        <v>18.18</v>
      </c>
      <c r="N17" s="19">
        <f>INDEX(Input!$B$22:$AK$26,MATCH('Residential Bills_Yr 3_avg'!$A17,Input!$A$22:$A$26,0),MATCH('Residential Bills_Yr 3_avg'!N$13,Input!$B$21:$AK$21,0))</f>
        <v>3.0306999999999999</v>
      </c>
      <c r="O17" s="3">
        <f>IF($B$7&gt;Input!I95,Input!I95,'Residential Bills_Yr 3_avg'!$B$7)</f>
        <v>6</v>
      </c>
      <c r="P17" s="15">
        <f>ROUND(IFERROR(N17*O17," "),2)</f>
        <v>18.18</v>
      </c>
      <c r="R17" s="19">
        <f>INDEX(Input!$B$22:$AK$26,MATCH('Residential Bills_Yr 3_avg'!$A17,Input!$A$22:$A$26,0),MATCH('Residential Bills_Yr 3_avg'!R$13,Input!$B$21:$AK$21,0))</f>
        <v>3.0306999999999999</v>
      </c>
      <c r="S17" s="3">
        <f>IF($B$7&gt;Input!J95,Input!J95,'Residential Bills_Yr 3_avg'!$B$7)</f>
        <v>6</v>
      </c>
      <c r="T17" s="15">
        <f>ROUND(IFERROR(R17*S17," "),2)</f>
        <v>18.18</v>
      </c>
      <c r="V17" s="19">
        <f>INDEX(Input!$B$22:$AK$26,MATCH('Residential Bills_Yr 3_avg'!$A17,Input!$A$22:$A$26,0),MATCH('Residential Bills_Yr 3_avg'!V$13,Input!$B$21:$AK$21,0))</f>
        <v>3.0306999999999999</v>
      </c>
      <c r="W17" s="3">
        <f>IF($B$7&gt;Input!K95,Input!K95,'Residential Bills_Yr 3_avg'!$B$7)</f>
        <v>6</v>
      </c>
      <c r="X17" s="15">
        <f>ROUND(IFERROR(V17*W17," "),2)</f>
        <v>18.18</v>
      </c>
      <c r="Z17" s="19">
        <f>INDEX(Input!$B$22:$AK$26,MATCH('Residential Bills_Yr 3_avg'!$A17,Input!$A$22:$A$26,0),MATCH('Residential Bills_Yr 3_avg'!Z$13,Input!$B$21:$AK$21,0))</f>
        <v>3.3512</v>
      </c>
      <c r="AA17" s="3">
        <f>IF($B$7&gt;Input!L95,Input!L95,'Residential Bills_Yr 3_avg'!$B$7)</f>
        <v>6</v>
      </c>
      <c r="AB17" s="15">
        <f>ROUND(IFERROR(Z17*AA17," "),2)</f>
        <v>20.11</v>
      </c>
      <c r="AD17" s="19">
        <f>INDEX(Input!$B$22:$AK$26,MATCH('Residential Bills_Yr 3_avg'!$A17,Input!$A$22:$A$26,0),MATCH('Residential Bills_Yr 3_avg'!AD$13,Input!$B$21:$AK$21,0))</f>
        <v>3.3512</v>
      </c>
      <c r="AE17" s="3">
        <f>IF($B$7&gt;Input!M95,Input!M95,'Residential Bills_Yr 3_avg'!$B$7)</f>
        <v>6</v>
      </c>
      <c r="AF17" s="15">
        <f>ROUND(IFERROR(AD17*AE17," "),2)</f>
        <v>20.11</v>
      </c>
      <c r="AH17" s="19">
        <f>INDEX(Input!$B$22:$AK$26,MATCH('Residential Bills_Yr 3_avg'!$A17,Input!$A$22:$A$26,0),MATCH('Residential Bills_Yr 3_avg'!AH$13,Input!$B$21:$AK$21,0))</f>
        <v>3.3512</v>
      </c>
      <c r="AI17" s="3">
        <f>IF($B$7&gt;Input!N95,Input!N95,'Residential Bills_Yr 3_avg'!$B$7)</f>
        <v>6</v>
      </c>
      <c r="AJ17" s="15">
        <f>ROUND(IFERROR(AH17*AI17," "),2)</f>
        <v>20.11</v>
      </c>
      <c r="AL17" s="19">
        <f>INDEX(Input!$B$22:$AK$26,MATCH('Residential Bills_Yr 3_avg'!$A17,Input!$A$22:$A$26,0),MATCH('Residential Bills_Yr 3_avg'!AL$13,Input!$B$21:$AK$21,0))</f>
        <v>3.3512</v>
      </c>
      <c r="AM17" s="3">
        <f>IF($B$7&gt;Input!O95,Input!O95,'Residential Bills_Yr 3_avg'!$B$7)</f>
        <v>6</v>
      </c>
      <c r="AN17" s="15">
        <f>ROUND(IFERROR(AL17*AM17," "),2)</f>
        <v>20.11</v>
      </c>
      <c r="AP17" s="19">
        <f>INDEX(Input!$B$22:$AK$26,MATCH('Residential Bills_Yr 3_avg'!$A17,Input!$A$22:$A$26,0),MATCH('Residential Bills_Yr 3_avg'!AP$13,Input!$B$21:$AK$21,0))</f>
        <v>3.3512</v>
      </c>
      <c r="AQ17" s="3">
        <f>IF($B$7&gt;Input!P95,Input!P95,'Residential Bills_Yr 3_avg'!$B$7)</f>
        <v>6</v>
      </c>
      <c r="AR17" s="15">
        <f>ROUND(IFERROR(AP17*AQ17," "),2)</f>
        <v>20.11</v>
      </c>
      <c r="AS17" s="7"/>
      <c r="AT17" s="19">
        <f>INDEX(Input!$B$22:$AK$26,MATCH('Residential Bills_Yr 3_avg'!$A17,Input!$A$22:$A$26,0),MATCH('Residential Bills_Yr 3_avg'!AT$13,Input!$B$21:$AK$21,0))</f>
        <v>3.3512</v>
      </c>
      <c r="AU17" s="3">
        <f>IF($B$7&gt;Input!Q95,Input!Q95,'Residential Bills_Yr 3_avg'!$B$7)</f>
        <v>6</v>
      </c>
      <c r="AV17" s="15">
        <f>ROUND(IFERROR(AT17*AU17," "),2)</f>
        <v>20.11</v>
      </c>
    </row>
    <row r="18" spans="1:48" x14ac:dyDescent="0.3">
      <c r="A18" t="str">
        <f>Input!A23</f>
        <v>Tier 2</v>
      </c>
      <c r="B18" s="19">
        <f>INDEX(Input!$B$22:$AK$26,MATCH('Residential Bills_Yr 3_avg'!$A18,Input!$A$22:$A$26,0),MATCH('Residential Bills_Yr 3_avg'!B$13,Input!$B$21:$AK$21,0))</f>
        <v>5.2302999999999997</v>
      </c>
      <c r="C18" s="3">
        <f>IF(($B$7-C17)&gt;Input!F96,Input!F96,($B$7-C17))</f>
        <v>4</v>
      </c>
      <c r="D18" s="15">
        <f>ROUND(IFERROR(B18*C18," "),2)</f>
        <v>20.92</v>
      </c>
      <c r="F18" s="19">
        <f>INDEX(Input!$B$22:$AK$26,MATCH('Residential Bills_Yr 3_avg'!$A18,Input!$A$22:$A$26,0),MATCH('Residential Bills_Yr 3_avg'!F$13,Input!$B$21:$AK$21,0))</f>
        <v>5.2302999999999997</v>
      </c>
      <c r="G18" s="3">
        <f>IF(($B$7-G17)&gt;Input!G96,Input!G96,($B$7-G17))</f>
        <v>4</v>
      </c>
      <c r="H18" s="15">
        <f>ROUND(IFERROR(F18*G18," "),2)</f>
        <v>20.92</v>
      </c>
      <c r="J18" s="19">
        <f>INDEX(Input!$B$22:$AK$26,MATCH('Residential Bills_Yr 3_avg'!$A18,Input!$A$22:$A$26,0),MATCH('Residential Bills_Yr 3_avg'!J$13,Input!$B$21:$AK$21,0))</f>
        <v>5.2302999999999997</v>
      </c>
      <c r="K18" s="3">
        <f>IF(($B$7-K17)&gt;Input!H96,Input!H96,($B$7-K17))</f>
        <v>4</v>
      </c>
      <c r="L18" s="15">
        <f>ROUND(IFERROR(J18*K18," "),2)</f>
        <v>20.92</v>
      </c>
      <c r="N18" s="19">
        <f>INDEX(Input!$B$22:$AK$26,MATCH('Residential Bills_Yr 3_avg'!$A18,Input!$A$22:$A$26,0),MATCH('Residential Bills_Yr 3_avg'!N$13,Input!$B$21:$AK$21,0))</f>
        <v>5.2302999999999997</v>
      </c>
      <c r="O18" s="3">
        <f>IF(($B$7-O17)&gt;Input!I96,Input!I96,($B$7-O17))</f>
        <v>4</v>
      </c>
      <c r="P18" s="15">
        <f>ROUND(IFERROR(N18*O18," "),2)</f>
        <v>20.92</v>
      </c>
      <c r="R18" s="19">
        <f>INDEX(Input!$B$22:$AK$26,MATCH('Residential Bills_Yr 3_avg'!$A18,Input!$A$22:$A$26,0),MATCH('Residential Bills_Yr 3_avg'!R$13,Input!$B$21:$AK$21,0))</f>
        <v>5.2302999999999997</v>
      </c>
      <c r="S18" s="3">
        <f>IF(($B$7-S17)&gt;Input!J96,Input!J96,($B$7-S17))</f>
        <v>4</v>
      </c>
      <c r="T18" s="15">
        <f>ROUND(IFERROR(R18*S18," "),2)</f>
        <v>20.92</v>
      </c>
      <c r="V18" s="19">
        <f>INDEX(Input!$B$22:$AK$26,MATCH('Residential Bills_Yr 3_avg'!$A18,Input!$A$22:$A$26,0),MATCH('Residential Bills_Yr 3_avg'!V$13,Input!$B$21:$AK$21,0))</f>
        <v>5.2302999999999997</v>
      </c>
      <c r="W18" s="3">
        <f>IF(($B$7-W17)&gt;Input!K96,Input!K96,($B$7-W17))</f>
        <v>4</v>
      </c>
      <c r="X18" s="15">
        <f>ROUND(IFERROR(V18*W18," "),2)</f>
        <v>20.92</v>
      </c>
      <c r="Z18" s="19">
        <f>INDEX(Input!$B$22:$AK$26,MATCH('Residential Bills_Yr 3_avg'!$A18,Input!$A$22:$A$26,0),MATCH('Residential Bills_Yr 3_avg'!Z$13,Input!$B$21:$AK$21,0))</f>
        <v>5.7832999999999997</v>
      </c>
      <c r="AA18" s="3">
        <f>IF(($B$7-AA17)&gt;Input!L96,Input!L96,($B$7-AA17))</f>
        <v>4</v>
      </c>
      <c r="AB18" s="15">
        <f>ROUND(IFERROR(Z18*AA18," "),2)</f>
        <v>23.13</v>
      </c>
      <c r="AD18" s="19">
        <f>INDEX(Input!$B$22:$AK$26,MATCH('Residential Bills_Yr 3_avg'!$A18,Input!$A$22:$A$26,0),MATCH('Residential Bills_Yr 3_avg'!AD$13,Input!$B$21:$AK$21,0))</f>
        <v>5.7832999999999997</v>
      </c>
      <c r="AE18" s="3">
        <f>IF(($B$7-AE17)&gt;Input!M96,Input!M96,($B$7-AE17))</f>
        <v>4</v>
      </c>
      <c r="AF18" s="15">
        <f>ROUND(IFERROR(AD18*AE18," "),2)</f>
        <v>23.13</v>
      </c>
      <c r="AH18" s="19">
        <f>INDEX(Input!$B$22:$AK$26,MATCH('Residential Bills_Yr 3_avg'!$A18,Input!$A$22:$A$26,0),MATCH('Residential Bills_Yr 3_avg'!AH$13,Input!$B$21:$AK$21,0))</f>
        <v>5.7832999999999997</v>
      </c>
      <c r="AI18" s="3">
        <f>IF(($B$7-AI17)&gt;Input!N96,Input!N96,($B$7-AI17))</f>
        <v>4</v>
      </c>
      <c r="AJ18" s="15">
        <f>ROUND(IFERROR(AH18*AI18," "),2)</f>
        <v>23.13</v>
      </c>
      <c r="AL18" s="19">
        <f>INDEX(Input!$B$22:$AK$26,MATCH('Residential Bills_Yr 3_avg'!$A18,Input!$A$22:$A$26,0),MATCH('Residential Bills_Yr 3_avg'!AL$13,Input!$B$21:$AK$21,0))</f>
        <v>5.7832999999999997</v>
      </c>
      <c r="AM18" s="3">
        <f>IF(($B$7-AM17)&gt;Input!O96,Input!O96,($B$7-AM17))</f>
        <v>4</v>
      </c>
      <c r="AN18" s="15">
        <f>ROUND(IFERROR(AL18*AM18," "),2)</f>
        <v>23.13</v>
      </c>
      <c r="AP18" s="19">
        <f>INDEX(Input!$B$22:$AK$26,MATCH('Residential Bills_Yr 3_avg'!$A18,Input!$A$22:$A$26,0),MATCH('Residential Bills_Yr 3_avg'!AP$13,Input!$B$21:$AK$21,0))</f>
        <v>5.7832999999999997</v>
      </c>
      <c r="AQ18" s="3">
        <f>IF(($B$7-AQ17)&gt;Input!P96,Input!P96,($B$7-AQ17))</f>
        <v>4</v>
      </c>
      <c r="AR18" s="15">
        <f>ROUND(IFERROR(AP18*AQ18," "),2)</f>
        <v>23.13</v>
      </c>
      <c r="AS18" s="7"/>
      <c r="AT18" s="19">
        <f>INDEX(Input!$B$22:$AK$26,MATCH('Residential Bills_Yr 3_avg'!$A18,Input!$A$22:$A$26,0),MATCH('Residential Bills_Yr 3_avg'!AT$13,Input!$B$21:$AK$21,0))</f>
        <v>5.7832999999999997</v>
      </c>
      <c r="AU18" s="3">
        <f>IF(($B$7-AU17)&gt;Input!Q96,Input!Q96,($B$7-AU17))</f>
        <v>4</v>
      </c>
      <c r="AV18" s="15">
        <f>ROUND(IFERROR(AT18*AU18," "),2)</f>
        <v>23.13</v>
      </c>
    </row>
    <row r="19" spans="1:48" x14ac:dyDescent="0.3">
      <c r="A19" t="str">
        <f>Input!A24</f>
        <v>Tier 3</v>
      </c>
      <c r="B19" s="19">
        <f>INDEX(Input!$B$22:$AK$26,MATCH('Residential Bills_Yr 3_avg'!$A19,Input!$A$22:$A$26,0),MATCH('Residential Bills_Yr 3_avg'!B$13,Input!$B$21:$AK$21,0))</f>
        <v>7.2209000000000003</v>
      </c>
      <c r="C19" s="3">
        <f>IF(OR(Input!F93="Tier 4",Input!F93="Tier 5"),IF(('Residential Bills_Yr 3_avg'!$B$7-'Residential Bills_Yr 3_avg'!C17-'Residential Bills_Yr 3_avg'!C18)&gt;Input!F97,Input!F97,('Residential Bills_Yr 3_avg'!$B$7-'Residential Bills_Yr 3_avg'!C17-'Residential Bills_Yr 3_avg'!C18)),('Residential Bills_Yr 3_avg'!$B$7-'Residential Bills_Yr 3_avg'!C17-'Residential Bills_Yr 3_avg'!C18))</f>
        <v>0</v>
      </c>
      <c r="D19" s="15">
        <f>ROUND(IFERROR(B19*C19," "),2)</f>
        <v>0</v>
      </c>
      <c r="F19" s="19">
        <f>INDEX(Input!$B$22:$AK$26,MATCH('Residential Bills_Yr 3_avg'!$A19,Input!$A$22:$A$26,0),MATCH('Residential Bills_Yr 3_avg'!F$13,Input!$B$21:$AK$21,0))</f>
        <v>7.2209000000000003</v>
      </c>
      <c r="G19" s="3">
        <f>IF(OR(Input!G93="Tier 4",Input!G93="Tier 5"),IF(('Residential Bills_Yr 3_avg'!$B$7-'Residential Bills_Yr 3_avg'!G17-'Residential Bills_Yr 3_avg'!G18)&gt;Input!G97,Input!G97,('Residential Bills_Yr 3_avg'!$B$7-'Residential Bills_Yr 3_avg'!G17-'Residential Bills_Yr 3_avg'!G18)),('Residential Bills_Yr 3_avg'!$B$7-'Residential Bills_Yr 3_avg'!G17-'Residential Bills_Yr 3_avg'!G18))</f>
        <v>0</v>
      </c>
      <c r="H19" s="15">
        <f>ROUND(IFERROR(F19*G19," "),2)</f>
        <v>0</v>
      </c>
      <c r="J19" s="19">
        <f>INDEX(Input!$B$22:$AK$26,MATCH('Residential Bills_Yr 3_avg'!$A19,Input!$A$22:$A$26,0),MATCH('Residential Bills_Yr 3_avg'!J$13,Input!$B$21:$AK$21,0))</f>
        <v>7.2209000000000003</v>
      </c>
      <c r="K19" s="3">
        <f>IF(OR(Input!H93="Tier 4",Input!H93="Tier 5"),IF(('Residential Bills_Yr 3_avg'!$B$7-'Residential Bills_Yr 3_avg'!K17-'Residential Bills_Yr 3_avg'!K18)&gt;Input!H97,Input!H97,('Residential Bills_Yr 3_avg'!$B$7-'Residential Bills_Yr 3_avg'!K17-'Residential Bills_Yr 3_avg'!K18)),('Residential Bills_Yr 3_avg'!$B$7-'Residential Bills_Yr 3_avg'!K17-'Residential Bills_Yr 3_avg'!K18))</f>
        <v>0</v>
      </c>
      <c r="L19" s="15">
        <f>ROUND(IFERROR(J19*K19," "),2)</f>
        <v>0</v>
      </c>
      <c r="N19" s="19">
        <f>INDEX(Input!$B$22:$AK$26,MATCH('Residential Bills_Yr 3_avg'!$A19,Input!$A$22:$A$26,0),MATCH('Residential Bills_Yr 3_avg'!N$13,Input!$B$21:$AK$21,0))</f>
        <v>7.2209000000000003</v>
      </c>
      <c r="O19" s="3">
        <f>IF(OR(Input!I93="Tier 4",Input!I93="Tier 5"),IF(('Residential Bills_Yr 3_avg'!$B$7-'Residential Bills_Yr 3_avg'!O17-'Residential Bills_Yr 3_avg'!O18)&gt;Input!I97,Input!I97,('Residential Bills_Yr 3_avg'!$B$7-'Residential Bills_Yr 3_avg'!O17-'Residential Bills_Yr 3_avg'!O18)),('Residential Bills_Yr 3_avg'!$B$7-'Residential Bills_Yr 3_avg'!O17-'Residential Bills_Yr 3_avg'!O18))</f>
        <v>0</v>
      </c>
      <c r="P19" s="15">
        <f>ROUND(IFERROR(N19*O19," "),2)</f>
        <v>0</v>
      </c>
      <c r="R19" s="19">
        <f>INDEX(Input!$B$22:$AK$26,MATCH('Residential Bills_Yr 3_avg'!$A19,Input!$A$22:$A$26,0),MATCH('Residential Bills_Yr 3_avg'!R$13,Input!$B$21:$AK$21,0))</f>
        <v>7.2209000000000003</v>
      </c>
      <c r="S19" s="3">
        <f>IF(OR(Input!J93="Tier 4",Input!J93="Tier 5"),IF(('Residential Bills_Yr 3_avg'!$B$7-'Residential Bills_Yr 3_avg'!S17-'Residential Bills_Yr 3_avg'!S18)&gt;Input!J97,Input!J97,('Residential Bills_Yr 3_avg'!$B$7-'Residential Bills_Yr 3_avg'!S17-'Residential Bills_Yr 3_avg'!S18)),('Residential Bills_Yr 3_avg'!$B$7-'Residential Bills_Yr 3_avg'!S17-'Residential Bills_Yr 3_avg'!S18))</f>
        <v>0</v>
      </c>
      <c r="T19" s="15">
        <f>ROUND(IFERROR(R19*S19," "),2)</f>
        <v>0</v>
      </c>
      <c r="V19" s="19">
        <f>INDEX(Input!$B$22:$AK$26,MATCH('Residential Bills_Yr 3_avg'!$A19,Input!$A$22:$A$26,0),MATCH('Residential Bills_Yr 3_avg'!V$13,Input!$B$21:$AK$21,0))</f>
        <v>7.2209000000000003</v>
      </c>
      <c r="W19" s="3">
        <f>IF(OR(Input!K93="Tier 4",Input!K93="Tier 5"),IF(('Residential Bills_Yr 3_avg'!$B$7-'Residential Bills_Yr 3_avg'!W17-'Residential Bills_Yr 3_avg'!W18)&gt;Input!K97,Input!K97,('Residential Bills_Yr 3_avg'!$B$7-'Residential Bills_Yr 3_avg'!W17-'Residential Bills_Yr 3_avg'!W18)),('Residential Bills_Yr 3_avg'!$B$7-'Residential Bills_Yr 3_avg'!W17-'Residential Bills_Yr 3_avg'!W18))</f>
        <v>0</v>
      </c>
      <c r="X19" s="15">
        <f>ROUND(IFERROR(V19*W19," "),2)</f>
        <v>0</v>
      </c>
      <c r="Z19" s="19">
        <f>INDEX(Input!$B$22:$AK$26,MATCH('Residential Bills_Yr 3_avg'!$A19,Input!$A$22:$A$26,0),MATCH('Residential Bills_Yr 3_avg'!Z$13,Input!$B$21:$AK$21,0))</f>
        <v>7.9844999999999997</v>
      </c>
      <c r="AA19" s="3">
        <f>IF(OR(Input!L93="Tier 4",Input!L93="Tier 5"),IF(('Residential Bills_Yr 3_avg'!$B$7-'Residential Bills_Yr 3_avg'!AA17-'Residential Bills_Yr 3_avg'!AA18)&gt;Input!L97,Input!L97,('Residential Bills_Yr 3_avg'!$B$7-'Residential Bills_Yr 3_avg'!AA17-'Residential Bills_Yr 3_avg'!AA18)),('Residential Bills_Yr 3_avg'!$B$7-'Residential Bills_Yr 3_avg'!AA17-'Residential Bills_Yr 3_avg'!AA18))</f>
        <v>0</v>
      </c>
      <c r="AB19" s="15">
        <f>ROUND(IFERROR(Z19*AA19," "),2)</f>
        <v>0</v>
      </c>
      <c r="AD19" s="19">
        <f>INDEX(Input!$B$22:$AK$26,MATCH('Residential Bills_Yr 3_avg'!$A19,Input!$A$22:$A$26,0),MATCH('Residential Bills_Yr 3_avg'!AD$13,Input!$B$21:$AK$21,0))</f>
        <v>7.9844999999999997</v>
      </c>
      <c r="AE19" s="3">
        <f>IF(OR(Input!M93="Tier 4",Input!M93="Tier 5"),IF(('Residential Bills_Yr 3_avg'!$B$7-'Residential Bills_Yr 3_avg'!AE17-'Residential Bills_Yr 3_avg'!AE18)&gt;Input!M97,Input!M97,('Residential Bills_Yr 3_avg'!$B$7-'Residential Bills_Yr 3_avg'!AE17-'Residential Bills_Yr 3_avg'!AE18)),('Residential Bills_Yr 3_avg'!$B$7-'Residential Bills_Yr 3_avg'!AE17-'Residential Bills_Yr 3_avg'!AE18))</f>
        <v>0</v>
      </c>
      <c r="AF19" s="15">
        <f>ROUND(IFERROR(AD19*AE19," "),2)</f>
        <v>0</v>
      </c>
      <c r="AH19" s="19">
        <f>INDEX(Input!$B$22:$AK$26,MATCH('Residential Bills_Yr 3_avg'!$A19,Input!$A$22:$A$26,0),MATCH('Residential Bills_Yr 3_avg'!AH$13,Input!$B$21:$AK$21,0))</f>
        <v>7.9844999999999997</v>
      </c>
      <c r="AI19" s="3">
        <f>IF(OR(Input!N93="Tier 4",Input!N93="Tier 5"),IF(('Residential Bills_Yr 3_avg'!$B$7-'Residential Bills_Yr 3_avg'!AI17-'Residential Bills_Yr 3_avg'!AI18)&gt;Input!N97,Input!N97,('Residential Bills_Yr 3_avg'!$B$7-'Residential Bills_Yr 3_avg'!AI17-'Residential Bills_Yr 3_avg'!AI18)),('Residential Bills_Yr 3_avg'!$B$7-'Residential Bills_Yr 3_avg'!AI17-'Residential Bills_Yr 3_avg'!AI18))</f>
        <v>0</v>
      </c>
      <c r="AJ19" s="15">
        <f>ROUND(IFERROR(AH19*AI19," "),2)</f>
        <v>0</v>
      </c>
      <c r="AL19" s="19">
        <f>INDEX(Input!$B$22:$AK$26,MATCH('Residential Bills_Yr 3_avg'!$A19,Input!$A$22:$A$26,0),MATCH('Residential Bills_Yr 3_avg'!AL$13,Input!$B$21:$AK$21,0))</f>
        <v>7.9844999999999997</v>
      </c>
      <c r="AM19" s="3">
        <f>IF(OR(Input!O93="Tier 4",Input!O93="Tier 5"),IF(('Residential Bills_Yr 3_avg'!$B$7-'Residential Bills_Yr 3_avg'!AM17-'Residential Bills_Yr 3_avg'!AM18)&gt;Input!O97,Input!O97,('Residential Bills_Yr 3_avg'!$B$7-'Residential Bills_Yr 3_avg'!AM17-'Residential Bills_Yr 3_avg'!AM18)),('Residential Bills_Yr 3_avg'!$B$7-'Residential Bills_Yr 3_avg'!AM17-'Residential Bills_Yr 3_avg'!AM18))</f>
        <v>0</v>
      </c>
      <c r="AN19" s="15">
        <f>ROUND(IFERROR(AL19*AM19," "),2)</f>
        <v>0</v>
      </c>
      <c r="AP19" s="19">
        <f>INDEX(Input!$B$22:$AK$26,MATCH('Residential Bills_Yr 3_avg'!$A19,Input!$A$22:$A$26,0),MATCH('Residential Bills_Yr 3_avg'!AP$13,Input!$B$21:$AK$21,0))</f>
        <v>7.9844999999999997</v>
      </c>
      <c r="AQ19" s="3">
        <f>IF(OR(Input!P93="Tier 4",Input!P93="Tier 5"),IF(('Residential Bills_Yr 3_avg'!$B$7-'Residential Bills_Yr 3_avg'!AQ17-'Residential Bills_Yr 3_avg'!AQ18)&gt;Input!P97,Input!P97,('Residential Bills_Yr 3_avg'!$B$7-'Residential Bills_Yr 3_avg'!AQ17-'Residential Bills_Yr 3_avg'!AQ18)),('Residential Bills_Yr 3_avg'!$B$7-'Residential Bills_Yr 3_avg'!AQ17-'Residential Bills_Yr 3_avg'!AQ18))</f>
        <v>0</v>
      </c>
      <c r="AR19" s="15">
        <f>ROUND(IFERROR(AP19*AQ19," "),2)</f>
        <v>0</v>
      </c>
      <c r="AS19" s="7"/>
      <c r="AT19" s="19">
        <f>INDEX(Input!$B$22:$AK$26,MATCH('Residential Bills_Yr 3_avg'!$A19,Input!$A$22:$A$26,0),MATCH('Residential Bills_Yr 3_avg'!AT$13,Input!$B$21:$AK$21,0))</f>
        <v>7.9844999999999997</v>
      </c>
      <c r="AU19" s="3">
        <f>IF(OR(Input!Q93="Tier 4",Input!Q93="Tier 5"),IF(('Residential Bills_Yr 3_avg'!$B$7-'Residential Bills_Yr 3_avg'!AU17-'Residential Bills_Yr 3_avg'!AU18)&gt;Input!Q97,Input!Q97,('Residential Bills_Yr 3_avg'!$B$7-'Residential Bills_Yr 3_avg'!AU17-'Residential Bills_Yr 3_avg'!AU18)),('Residential Bills_Yr 3_avg'!$B$7-'Residential Bills_Yr 3_avg'!AU17-'Residential Bills_Yr 3_avg'!AU18))</f>
        <v>0</v>
      </c>
      <c r="AV19" s="15">
        <f>ROUND(IFERROR(AT19*AU19," "),2)</f>
        <v>0</v>
      </c>
    </row>
    <row r="20" spans="1:48" ht="14.4" hidden="1" customHeight="1" x14ac:dyDescent="0.3">
      <c r="A20" t="str">
        <f>Input!A25</f>
        <v>Tier 4</v>
      </c>
      <c r="B20" s="19">
        <f>INDEX(Input!$B$22:$AK$26,MATCH('Residential Bills_Yr 3_avg'!$A20,Input!$A$22:$A$26,0),MATCH('Residential Bills_Yr 3_avg'!B$13,Input!$B$21:$AK$21,0))</f>
        <v>0</v>
      </c>
      <c r="C20" s="3" t="str">
        <f>IF(Input!F93="Tier 4",($B$7-C17-C18-C19),IF(Input!F93="Tier 5",IF(('Residential Bills_Yr 3_avg'!$B$7-'Residential Bills_Yr 3_avg'!C17-'Residential Bills_Yr 3_avg'!C18-'Residential Bills_Yr 3_avg'!C19)&gt;Input!F98,Input!F98,('Residential Bills_Yr 3_avg'!$B$7-'Residential Bills_Yr 3_avg'!C17-'Residential Bills_Yr 3_avg'!C18-'Residential Bills_Yr 3_avg'!C19))," "))</f>
        <v xml:space="preserve"> </v>
      </c>
      <c r="D20" s="15" t="str">
        <f t="shared" ref="D20:D21" si="0">IFERROR(B20*C20," ")</f>
        <v xml:space="preserve"> </v>
      </c>
      <c r="F20" s="19">
        <f>INDEX(Input!$B$22:$AK$26,MATCH('Residential Bills_Yr 3_avg'!$A20,Input!$A$22:$A$26,0),MATCH('Residential Bills_Yr 3_avg'!F$13,Input!$B$21:$AK$21,0))</f>
        <v>0</v>
      </c>
      <c r="G20" s="3" t="str">
        <f>IF(Input!G93="Tier 4",($B$7-G17-G18-G19),IF(Input!G93="Tier 5",IF(('Residential Bills_Yr 3_avg'!$B$7-'Residential Bills_Yr 3_avg'!G17-'Residential Bills_Yr 3_avg'!G18-'Residential Bills_Yr 3_avg'!G19)&gt;Input!G98,Input!G98,('Residential Bills_Yr 3_avg'!$B$7-'Residential Bills_Yr 3_avg'!G17-'Residential Bills_Yr 3_avg'!G18-'Residential Bills_Yr 3_avg'!G19))," "))</f>
        <v xml:space="preserve"> </v>
      </c>
      <c r="H20" s="15" t="str">
        <f t="shared" ref="H20:H21" si="1">IFERROR(F20*G20," ")</f>
        <v xml:space="preserve"> </v>
      </c>
      <c r="J20" s="19">
        <f>INDEX(Input!$B$22:$AK$26,MATCH('Residential Bills_Yr 3_avg'!$A20,Input!$A$22:$A$26,0),MATCH('Residential Bills_Yr 3_avg'!J$13,Input!$B$21:$AK$21,0))</f>
        <v>0</v>
      </c>
      <c r="K20" s="3" t="str">
        <f>IF(Input!H93="Tier 4",($B$7-K17-K18-K19),IF(Input!H93="Tier 5",IF(('Residential Bills_Yr 3_avg'!$B$7-'Residential Bills_Yr 3_avg'!K17-'Residential Bills_Yr 3_avg'!K18-'Residential Bills_Yr 3_avg'!K19)&gt;Input!H98,Input!H98,('Residential Bills_Yr 3_avg'!$B$7-'Residential Bills_Yr 3_avg'!K17-'Residential Bills_Yr 3_avg'!K18-'Residential Bills_Yr 3_avg'!K19))," "))</f>
        <v xml:space="preserve"> </v>
      </c>
      <c r="L20" s="15" t="str">
        <f t="shared" ref="L20:L21" si="2">IFERROR(J20*K20," ")</f>
        <v xml:space="preserve"> </v>
      </c>
      <c r="N20" s="19">
        <f>INDEX(Input!$B$22:$AK$26,MATCH('Residential Bills_Yr 3_avg'!$A20,Input!$A$22:$A$26,0),MATCH('Residential Bills_Yr 3_avg'!N$13,Input!$B$21:$AK$21,0))</f>
        <v>0</v>
      </c>
      <c r="O20" s="3" t="str">
        <f>IF(Input!I93="Tier 4",($B$7-O17-O18-O19),IF(Input!I93="Tier 5",IF(('Residential Bills_Yr 3_avg'!$B$7-'Residential Bills_Yr 3_avg'!O17-'Residential Bills_Yr 3_avg'!O18-'Residential Bills_Yr 3_avg'!O19)&gt;Input!I98,Input!I98,('Residential Bills_Yr 3_avg'!$B$7-'Residential Bills_Yr 3_avg'!O17-'Residential Bills_Yr 3_avg'!O18-'Residential Bills_Yr 3_avg'!O19))," "))</f>
        <v xml:space="preserve"> </v>
      </c>
      <c r="P20" s="15" t="str">
        <f t="shared" ref="P20:P21" si="3">IFERROR(N20*O20," ")</f>
        <v xml:space="preserve"> </v>
      </c>
      <c r="R20" s="19">
        <f>INDEX(Input!$B$22:$AK$26,MATCH('Residential Bills_Yr 3_avg'!$A20,Input!$A$22:$A$26,0),MATCH('Residential Bills_Yr 3_avg'!R$13,Input!$B$21:$AK$21,0))</f>
        <v>0</v>
      </c>
      <c r="S20" s="3" t="str">
        <f>IF(Input!J93="Tier 4",($B$7-S17-S18-S19),IF(Input!J93="Tier 5",IF(('Residential Bills_Yr 3_avg'!$B$7-'Residential Bills_Yr 3_avg'!S17-'Residential Bills_Yr 3_avg'!S18-'Residential Bills_Yr 3_avg'!S19)&gt;Input!J98,Input!J98,('Residential Bills_Yr 3_avg'!$B$7-'Residential Bills_Yr 3_avg'!S17-'Residential Bills_Yr 3_avg'!S18-'Residential Bills_Yr 3_avg'!S19))," "))</f>
        <v xml:space="preserve"> </v>
      </c>
      <c r="T20" s="15" t="str">
        <f t="shared" ref="T20:T21" si="4">IFERROR(R20*S20," ")</f>
        <v xml:space="preserve"> </v>
      </c>
      <c r="V20" s="19">
        <f>INDEX(Input!$B$22:$AK$26,MATCH('Residential Bills_Yr 3_avg'!$A20,Input!$A$22:$A$26,0),MATCH('Residential Bills_Yr 3_avg'!V$13,Input!$B$21:$AK$21,0))</f>
        <v>0</v>
      </c>
      <c r="W20" s="3" t="str">
        <f>IF(Input!K93="Tier 4",($B$7-W17-W18-W19),IF(Input!K93="Tier 5",IF(('Residential Bills_Yr 3_avg'!$B$7-'Residential Bills_Yr 3_avg'!W17-'Residential Bills_Yr 3_avg'!W18-'Residential Bills_Yr 3_avg'!W19)&gt;Input!K98,Input!K98,('Residential Bills_Yr 3_avg'!$B$7-'Residential Bills_Yr 3_avg'!W17-'Residential Bills_Yr 3_avg'!W18-'Residential Bills_Yr 3_avg'!W19))," "))</f>
        <v xml:space="preserve"> </v>
      </c>
      <c r="X20" s="15" t="str">
        <f t="shared" ref="X20:X21" si="5">IFERROR(V20*W20," ")</f>
        <v xml:space="preserve"> </v>
      </c>
      <c r="Z20" s="19">
        <f>INDEX(Input!$B$22:$AK$26,MATCH('Residential Bills_Yr 3_avg'!$A20,Input!$A$22:$A$26,0),MATCH('Residential Bills_Yr 3_avg'!Z$13,Input!$B$21:$AK$21,0))</f>
        <v>0</v>
      </c>
      <c r="AA20" s="3" t="str">
        <f>IF(Input!L93="Tier 4",($B$7-AA17-AA18-AA19),IF(Input!L93="Tier 5",IF(('Residential Bills_Yr 3_avg'!$B$7-'Residential Bills_Yr 3_avg'!AA17-'Residential Bills_Yr 3_avg'!AA18-'Residential Bills_Yr 3_avg'!AA19)&gt;Input!L98,Input!L98,('Residential Bills_Yr 3_avg'!$B$7-'Residential Bills_Yr 3_avg'!AA17-'Residential Bills_Yr 3_avg'!AA18-'Residential Bills_Yr 3_avg'!AA19))," "))</f>
        <v xml:space="preserve"> </v>
      </c>
      <c r="AB20" s="15" t="str">
        <f t="shared" ref="AB20:AB21" si="6">IFERROR(Z20*AA20," ")</f>
        <v xml:space="preserve"> </v>
      </c>
      <c r="AD20" s="19">
        <f>INDEX(Input!$B$22:$AK$26,MATCH('Residential Bills_Yr 3_avg'!$A20,Input!$A$22:$A$26,0),MATCH('Residential Bills_Yr 3_avg'!AD$13,Input!$B$21:$AK$21,0))</f>
        <v>0</v>
      </c>
      <c r="AE20" s="3" t="str">
        <f>IF(Input!M93="Tier 4",($B$7-AE17-AE18-AE19),IF(Input!M93="Tier 5",IF(('Residential Bills_Yr 3_avg'!$B$7-'Residential Bills_Yr 3_avg'!AE17-'Residential Bills_Yr 3_avg'!AE18-'Residential Bills_Yr 3_avg'!AE19)&gt;Input!M98,Input!M98,('Residential Bills_Yr 3_avg'!$B$7-'Residential Bills_Yr 3_avg'!AE17-'Residential Bills_Yr 3_avg'!AE18-'Residential Bills_Yr 3_avg'!AE19))," "))</f>
        <v xml:space="preserve"> </v>
      </c>
      <c r="AF20" s="15" t="str">
        <f t="shared" ref="AF20:AF21" si="7">IFERROR(AD20*AE20," ")</f>
        <v xml:space="preserve"> </v>
      </c>
      <c r="AH20" s="19">
        <f>INDEX(Input!$B$22:$AK$26,MATCH('Residential Bills_Yr 3_avg'!$A20,Input!$A$22:$A$26,0),MATCH('Residential Bills_Yr 3_avg'!AH$13,Input!$B$21:$AK$21,0))</f>
        <v>0</v>
      </c>
      <c r="AI20" s="3" t="str">
        <f>IF(Input!N93="Tier 4",($B$7-AI17-AI18-AI19),IF(Input!N93="Tier 5",IF(('Residential Bills_Yr 3_avg'!$B$7-'Residential Bills_Yr 3_avg'!AI17-'Residential Bills_Yr 3_avg'!AI18-'Residential Bills_Yr 3_avg'!AI19)&gt;Input!N98,Input!N98,('Residential Bills_Yr 3_avg'!$B$7-'Residential Bills_Yr 3_avg'!AI17-'Residential Bills_Yr 3_avg'!AI18-'Residential Bills_Yr 3_avg'!AI19))," "))</f>
        <v xml:space="preserve"> </v>
      </c>
      <c r="AJ20" s="15" t="str">
        <f t="shared" ref="AJ20:AJ21" si="8">IFERROR(AH20*AI20," ")</f>
        <v xml:space="preserve"> </v>
      </c>
      <c r="AL20" s="19">
        <f>INDEX(Input!$B$22:$AK$26,MATCH('Residential Bills_Yr 3_avg'!$A20,Input!$A$22:$A$26,0),MATCH('Residential Bills_Yr 3_avg'!AL$13,Input!$B$21:$AK$21,0))</f>
        <v>0</v>
      </c>
      <c r="AM20" s="3" t="str">
        <f>IF(Input!O93="Tier 4",($B$7-AM17-AM18-AM19),IF(Input!O93="Tier 5",IF(('Residential Bills_Yr 3_avg'!$B$7-'Residential Bills_Yr 3_avg'!AM17-'Residential Bills_Yr 3_avg'!AM18-'Residential Bills_Yr 3_avg'!AM19)&gt;Input!O98,Input!O98,('Residential Bills_Yr 3_avg'!$B$7-'Residential Bills_Yr 3_avg'!AM17-'Residential Bills_Yr 3_avg'!AM18-'Residential Bills_Yr 3_avg'!AM19))," "))</f>
        <v xml:space="preserve"> </v>
      </c>
      <c r="AN20" s="15" t="str">
        <f t="shared" ref="AN20:AN21" si="9">IFERROR(AL20*AM20," ")</f>
        <v xml:space="preserve"> </v>
      </c>
      <c r="AP20" s="19">
        <f>INDEX(Input!$B$22:$AK$26,MATCH('Residential Bills_Yr 3_avg'!$A20,Input!$A$22:$A$26,0),MATCH('Residential Bills_Yr 3_avg'!AP$13,Input!$B$21:$AK$21,0))</f>
        <v>0</v>
      </c>
      <c r="AQ20" s="3" t="str">
        <f>IF(Input!P93="Tier 4",($B$7-AQ17-AQ18-AQ19),IF(Input!P93="Tier 5",IF(('Residential Bills_Yr 3_avg'!$B$7-'Residential Bills_Yr 3_avg'!AQ17-'Residential Bills_Yr 3_avg'!AQ18-'Residential Bills_Yr 3_avg'!AQ19)&gt;Input!P98,Input!P98,('Residential Bills_Yr 3_avg'!$B$7-'Residential Bills_Yr 3_avg'!AQ17-'Residential Bills_Yr 3_avg'!AQ18-'Residential Bills_Yr 3_avg'!AQ19))," "))</f>
        <v xml:space="preserve"> </v>
      </c>
      <c r="AR20" s="15" t="str">
        <f t="shared" ref="AR20:AR21" si="10">IFERROR(AP20*AQ20," ")</f>
        <v xml:space="preserve"> </v>
      </c>
      <c r="AS20" s="7"/>
      <c r="AT20" s="19">
        <f>INDEX(Input!$B$22:$AK$26,MATCH('Residential Bills_Yr 3_avg'!$A20,Input!$A$22:$A$26,0),MATCH('Residential Bills_Yr 3_avg'!AT$13,Input!$B$21:$AK$21,0))</f>
        <v>0</v>
      </c>
      <c r="AU20" s="3" t="str">
        <f>IF(Input!Q93="Tier 4",($B$7-AU17-AU18-AU19),IF(Input!Q93="Tier 5",IF(('Residential Bills_Yr 3_avg'!$B$7-'Residential Bills_Yr 3_avg'!AU17-'Residential Bills_Yr 3_avg'!AU18-'Residential Bills_Yr 3_avg'!AU19)&gt;Input!Q98,Input!Q98,('Residential Bills_Yr 3_avg'!$B$7-'Residential Bills_Yr 3_avg'!AU17-'Residential Bills_Yr 3_avg'!AU18-'Residential Bills_Yr 3_avg'!AU19))," "))</f>
        <v xml:space="preserve"> </v>
      </c>
      <c r="AV20" s="15" t="str">
        <f t="shared" ref="AV20:AV21" si="11">IFERROR(AT20*AU20," ")</f>
        <v xml:space="preserve"> </v>
      </c>
    </row>
    <row r="21" spans="1:48" ht="14.4" hidden="1" customHeight="1" x14ac:dyDescent="0.3">
      <c r="A21" t="str">
        <f>Input!A26</f>
        <v>Tier 5</v>
      </c>
      <c r="B21" s="19">
        <f>INDEX(Input!$B$22:$AK$26,MATCH('Residential Bills_Yr 3_avg'!$A21,Input!$A$22:$A$26,0),MATCH('Residential Bills_Yr 3_avg'!B$13,Input!$B$21:$AK$21,0))</f>
        <v>0</v>
      </c>
      <c r="C21" s="3" t="str">
        <f>IF(Input!F93="Tier 5",('Residential Bills_Yr 3_avg'!$B$7-'Residential Bills_Yr 3_avg'!C17-'Residential Bills_Yr 3_avg'!C18-'Residential Bills_Yr 3_avg'!C19-'Residential Bills_Yr 3_avg'!C20)," ")</f>
        <v xml:space="preserve"> </v>
      </c>
      <c r="D21" s="15" t="str">
        <f t="shared" si="0"/>
        <v xml:space="preserve"> </v>
      </c>
      <c r="F21" s="19">
        <f>INDEX(Input!$B$22:$AK$26,MATCH('Residential Bills_Yr 3_avg'!$A21,Input!$A$22:$A$26,0),MATCH('Residential Bills_Yr 3_avg'!F$13,Input!$B$21:$AK$21,0))</f>
        <v>0</v>
      </c>
      <c r="G21" s="3" t="str">
        <f>IF(Input!G93="Tier 5",('Residential Bills_Yr 3_avg'!$B$7-'Residential Bills_Yr 3_avg'!G17-'Residential Bills_Yr 3_avg'!G18-'Residential Bills_Yr 3_avg'!G19-'Residential Bills_Yr 3_avg'!G20)," ")</f>
        <v xml:space="preserve"> </v>
      </c>
      <c r="H21" s="15" t="str">
        <f t="shared" si="1"/>
        <v xml:space="preserve"> </v>
      </c>
      <c r="J21" s="19">
        <f>INDEX(Input!$B$22:$AK$26,MATCH('Residential Bills_Yr 3_avg'!$A21,Input!$A$22:$A$26,0),MATCH('Residential Bills_Yr 3_avg'!J$13,Input!$B$21:$AK$21,0))</f>
        <v>0</v>
      </c>
      <c r="K21" s="3" t="str">
        <f>IF(Input!H93="Tier 5",('Residential Bills_Yr 3_avg'!$B$7-'Residential Bills_Yr 3_avg'!K$17-'Residential Bills_Yr 3_avg'!K$18-'Residential Bills_Yr 3_avg'!K$19-'Residential Bills_Yr 3_avg'!K$20)," ")</f>
        <v xml:space="preserve"> </v>
      </c>
      <c r="L21" s="15" t="str">
        <f t="shared" si="2"/>
        <v xml:space="preserve"> </v>
      </c>
      <c r="N21" s="19">
        <f>INDEX(Input!$B$22:$AK$26,MATCH('Residential Bills_Yr 3_avg'!$A21,Input!$A$22:$A$26,0),MATCH('Residential Bills_Yr 3_avg'!N$13,Input!$B$21:$AK$21,0))</f>
        <v>0</v>
      </c>
      <c r="O21" s="3" t="str">
        <f>IF(Input!I93="Tier 5",('Residential Bills_Yr 3_avg'!$B$7-'Residential Bills_Yr 3_avg'!O$17-'Residential Bills_Yr 3_avg'!O$18-'Residential Bills_Yr 3_avg'!O$19-'Residential Bills_Yr 3_avg'!O$20)," ")</f>
        <v xml:space="preserve"> </v>
      </c>
      <c r="P21" s="15" t="str">
        <f t="shared" si="3"/>
        <v xml:space="preserve"> </v>
      </c>
      <c r="R21" s="19">
        <f>INDEX(Input!$B$22:$AK$26,MATCH('Residential Bills_Yr 3_avg'!$A21,Input!$A$22:$A$26,0),MATCH('Residential Bills_Yr 3_avg'!R$13,Input!$B$21:$AK$21,0))</f>
        <v>0</v>
      </c>
      <c r="S21" s="3" t="str">
        <f>IF(Input!J93="Tier 5",('Residential Bills_Yr 3_avg'!$B$7-'Residential Bills_Yr 3_avg'!S$17-'Residential Bills_Yr 3_avg'!S$18-'Residential Bills_Yr 3_avg'!S$19-'Residential Bills_Yr 3_avg'!S$20)," ")</f>
        <v xml:space="preserve"> </v>
      </c>
      <c r="T21" s="15" t="str">
        <f t="shared" si="4"/>
        <v xml:space="preserve"> </v>
      </c>
      <c r="V21" s="19">
        <f>INDEX(Input!$B$22:$AK$26,MATCH('Residential Bills_Yr 3_avg'!$A21,Input!$A$22:$A$26,0),MATCH('Residential Bills_Yr 3_avg'!V$13,Input!$B$21:$AK$21,0))</f>
        <v>0</v>
      </c>
      <c r="W21" s="3" t="str">
        <f>IF(Input!K93="Tier 5",('Residential Bills_Yr 3_avg'!$B$7-'Residential Bills_Yr 3_avg'!W$17-'Residential Bills_Yr 3_avg'!W$18-'Residential Bills_Yr 3_avg'!W$19-'Residential Bills_Yr 3_avg'!W$20)," ")</f>
        <v xml:space="preserve"> </v>
      </c>
      <c r="X21" s="15" t="str">
        <f t="shared" si="5"/>
        <v xml:space="preserve"> </v>
      </c>
      <c r="Z21" s="19">
        <f>INDEX(Input!$B$22:$AK$26,MATCH('Residential Bills_Yr 3_avg'!$A21,Input!$A$22:$A$26,0),MATCH('Residential Bills_Yr 3_avg'!Z$13,Input!$B$21:$AK$21,0))</f>
        <v>0</v>
      </c>
      <c r="AA21" s="3" t="str">
        <f>IF(Input!L93="Tier 5",('Residential Bills_Yr 3_avg'!$B$7-'Residential Bills_Yr 3_avg'!AA$17-'Residential Bills_Yr 3_avg'!AA$18-'Residential Bills_Yr 3_avg'!AA$19-'Residential Bills_Yr 3_avg'!AA$20)," ")</f>
        <v xml:space="preserve"> </v>
      </c>
      <c r="AB21" s="15" t="str">
        <f t="shared" si="6"/>
        <v xml:space="preserve"> </v>
      </c>
      <c r="AD21" s="19">
        <f>INDEX(Input!$B$22:$AK$26,MATCH('Residential Bills_Yr 3_avg'!$A21,Input!$A$22:$A$26,0),MATCH('Residential Bills_Yr 3_avg'!AD$13,Input!$B$21:$AK$21,0))</f>
        <v>0</v>
      </c>
      <c r="AE21" s="3" t="str">
        <f>IF(Input!M93="Tier 5",('Residential Bills_Yr 3_avg'!$B$7-'Residential Bills_Yr 3_avg'!AE$17-'Residential Bills_Yr 3_avg'!AE$18-'Residential Bills_Yr 3_avg'!AE$19-'Residential Bills_Yr 3_avg'!AE$20)," ")</f>
        <v xml:space="preserve"> </v>
      </c>
      <c r="AF21" s="15" t="str">
        <f t="shared" si="7"/>
        <v xml:space="preserve"> </v>
      </c>
      <c r="AH21" s="19">
        <f>INDEX(Input!$B$22:$AK$26,MATCH('Residential Bills_Yr 3_avg'!$A21,Input!$A$22:$A$26,0),MATCH('Residential Bills_Yr 3_avg'!AH$13,Input!$B$21:$AK$21,0))</f>
        <v>0</v>
      </c>
      <c r="AI21" s="3" t="str">
        <f>IF(Input!N93="Tier 5",('Residential Bills_Yr 3_avg'!$B$7-'Residential Bills_Yr 3_avg'!AI$17-'Residential Bills_Yr 3_avg'!AI$18-'Residential Bills_Yr 3_avg'!AI$19-'Residential Bills_Yr 3_avg'!AI$20)," ")</f>
        <v xml:space="preserve"> </v>
      </c>
      <c r="AJ21" s="15" t="str">
        <f t="shared" si="8"/>
        <v xml:space="preserve"> </v>
      </c>
      <c r="AL21" s="19">
        <f>INDEX(Input!$B$22:$AK$26,MATCH('Residential Bills_Yr 3_avg'!$A21,Input!$A$22:$A$26,0),MATCH('Residential Bills_Yr 3_avg'!AL$13,Input!$B$21:$AK$21,0))</f>
        <v>0</v>
      </c>
      <c r="AM21" s="3" t="str">
        <f>IF(Input!O93="Tier 5",('Residential Bills_Yr 3_avg'!$B$7-'Residential Bills_Yr 3_avg'!AM$17-'Residential Bills_Yr 3_avg'!AM$18-'Residential Bills_Yr 3_avg'!AM$19-'Residential Bills_Yr 3_avg'!AM$20)," ")</f>
        <v xml:space="preserve"> </v>
      </c>
      <c r="AN21" s="15" t="str">
        <f t="shared" si="9"/>
        <v xml:space="preserve"> </v>
      </c>
      <c r="AP21" s="19">
        <f>INDEX(Input!$B$22:$AK$26,MATCH('Residential Bills_Yr 3_avg'!$A21,Input!$A$22:$A$26,0),MATCH('Residential Bills_Yr 3_avg'!AP$13,Input!$B$21:$AK$21,0))</f>
        <v>0</v>
      </c>
      <c r="AQ21" s="3" t="str">
        <f>IF(Input!P93="Tier 5",('Residential Bills_Yr 3_avg'!$B$7-'Residential Bills_Yr 3_avg'!AQ$17-'Residential Bills_Yr 3_avg'!AQ$18-'Residential Bills_Yr 3_avg'!AQ$19-'Residential Bills_Yr 3_avg'!AQ$20)," ")</f>
        <v xml:space="preserve"> </v>
      </c>
      <c r="AR21" s="15" t="str">
        <f t="shared" si="10"/>
        <v xml:space="preserve"> </v>
      </c>
      <c r="AS21" s="7"/>
      <c r="AT21" s="19">
        <f>INDEX(Input!$B$22:$AK$26,MATCH('Residential Bills_Yr 3_avg'!$A21,Input!$A$22:$A$26,0),MATCH('Residential Bills_Yr 3_avg'!AT$13,Input!$B$21:$AK$21,0))</f>
        <v>0</v>
      </c>
      <c r="AU21" s="3" t="str">
        <f>IF(Input!Q93="Tier 5",('Residential Bills_Yr 3_avg'!$B$7-'Residential Bills_Yr 3_avg'!AU$17-'Residential Bills_Yr 3_avg'!AU$18-'Residential Bills_Yr 3_avg'!AU$19-'Residential Bills_Yr 3_avg'!AU$20)," ")</f>
        <v xml:space="preserve"> </v>
      </c>
      <c r="AV21" s="15" t="str">
        <f t="shared" si="11"/>
        <v xml:space="preserve"> </v>
      </c>
    </row>
    <row r="22" spans="1:48" x14ac:dyDescent="0.3">
      <c r="A22" t="s">
        <v>27</v>
      </c>
      <c r="B22" s="14"/>
      <c r="C22" s="3">
        <f>SUM(C17:C21)</f>
        <v>10</v>
      </c>
      <c r="D22" s="20">
        <f>SUM(D17:D21)+D14</f>
        <v>60.31</v>
      </c>
      <c r="F22" s="14"/>
      <c r="G22" s="3">
        <f>SUM(G17:G21)</f>
        <v>10</v>
      </c>
      <c r="H22" s="20">
        <f>SUM(H17:H21)+H14</f>
        <v>60.31</v>
      </c>
      <c r="J22" s="14"/>
      <c r="K22" s="3">
        <f>SUM(K17:K21)</f>
        <v>10</v>
      </c>
      <c r="L22" s="20">
        <f>SUM(L17:L21)+L14</f>
        <v>60.31</v>
      </c>
      <c r="N22" s="14"/>
      <c r="O22" s="3">
        <f>SUM(O17:O21)</f>
        <v>10</v>
      </c>
      <c r="P22" s="20">
        <f>SUM(P17:P21)+P14</f>
        <v>60.31</v>
      </c>
      <c r="R22" s="14"/>
      <c r="S22" s="3">
        <f>SUM(S17:S21)</f>
        <v>10</v>
      </c>
      <c r="T22" s="20">
        <f>SUM(T17:T21)+T14</f>
        <v>60.31</v>
      </c>
      <c r="V22" s="14"/>
      <c r="W22" s="3">
        <f>SUM(W17:W21)</f>
        <v>10</v>
      </c>
      <c r="X22" s="20">
        <f>SUM(X17:X21)+X14</f>
        <v>60.31</v>
      </c>
      <c r="Z22" s="14"/>
      <c r="AA22" s="3">
        <f>SUM(AA17:AA21)</f>
        <v>10</v>
      </c>
      <c r="AB22" s="20">
        <f>SUM(AB17:AB21)+AB14</f>
        <v>65.239999999999995</v>
      </c>
      <c r="AD22" s="14"/>
      <c r="AE22" s="3">
        <f>SUM(AE17:AE21)</f>
        <v>10</v>
      </c>
      <c r="AF22" s="20">
        <f>SUM(AF17:AF21)+AF14</f>
        <v>65.239999999999995</v>
      </c>
      <c r="AH22" s="14"/>
      <c r="AI22" s="3">
        <f>SUM(AI17:AI21)</f>
        <v>10</v>
      </c>
      <c r="AJ22" s="20">
        <f>SUM(AJ17:AJ21)+AJ14</f>
        <v>65.239999999999995</v>
      </c>
      <c r="AL22" s="14"/>
      <c r="AM22" s="3">
        <f>SUM(AM17:AM21)</f>
        <v>10</v>
      </c>
      <c r="AN22" s="20">
        <f>SUM(AN17:AN21)+AN14</f>
        <v>65.239999999999995</v>
      </c>
      <c r="AP22" s="14"/>
      <c r="AQ22" s="3">
        <f>SUM(AQ17:AQ21)</f>
        <v>10</v>
      </c>
      <c r="AR22" s="20">
        <f>SUM(AR17:AR21)+AR14</f>
        <v>65.239999999999995</v>
      </c>
      <c r="AS22" s="46"/>
      <c r="AT22" s="14"/>
      <c r="AU22" s="3">
        <f>SUM(AU17:AU21)</f>
        <v>10</v>
      </c>
      <c r="AV22" s="20">
        <f>SUM(AV17:AV21)+AV14</f>
        <v>65.239999999999995</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0.17567000000000002</v>
      </c>
      <c r="C25" s="24">
        <f>IF(VLOOKUP($A25,Input!$A$33:$B$45,2,FALSE)="Percentage",D$22,IF(VLOOKUP($A25,Input!$A$33:$B$45,2,FALSE)="Fixed","Fixed",(C$22)))</f>
        <v>10</v>
      </c>
      <c r="D25" s="15">
        <f t="shared" ref="D25:D37" si="12">ROUND(IF(C25="Fixed",B25,(B25*C25)),2)</f>
        <v>1.76</v>
      </c>
      <c r="F25" s="104">
        <f>INDEX(Input!$C$33:$AL$45,MATCH($A25,Input!$A$33:$A$45,0),MATCH(F$13,Input!$C$32:$AL$32,0))</f>
        <v>0.17567000000000002</v>
      </c>
      <c r="G25" s="24">
        <f>IF(VLOOKUP($A25,Input!$A$33:$B$45,2,FALSE)="Percentage",H$22,IF(VLOOKUP($A25,Input!$A$33:$B$45,2,FALSE)="Fixed","Fixed",(G$22)))</f>
        <v>10</v>
      </c>
      <c r="H25" s="15">
        <f t="shared" ref="H25:H37" si="13">ROUND(IF(G25="Fixed",F25,(F25*G25)),2)</f>
        <v>1.76</v>
      </c>
      <c r="J25" s="104">
        <f>INDEX(Input!$C$33:$AL$45,MATCH($A25,Input!$A$33:$A$45,0),MATCH(J$13,Input!$C$32:$AL$32,0))</f>
        <v>0.17567000000000002</v>
      </c>
      <c r="K25" s="24">
        <f>IF(VLOOKUP($A25,Input!$A$33:$B$45,2,FALSE)="Percentage",L$22,IF(VLOOKUP($A25,Input!$A$33:$B$45,2,FALSE)="Fixed","Fixed",(K$22)))</f>
        <v>10</v>
      </c>
      <c r="L25" s="15">
        <f t="shared" ref="L25:L37" si="14">ROUND(IF(K25="Fixed",J25,(J25*K25)),2)</f>
        <v>1.76</v>
      </c>
      <c r="N25" s="104">
        <f>INDEX(Input!$C$33:$AL$45,MATCH($A25,Input!$A$33:$A$45,0),MATCH(N$13,Input!$C$32:$AL$32,0))</f>
        <v>0.17567000000000002</v>
      </c>
      <c r="O25" s="24">
        <f>IF(VLOOKUP($A25,Input!$A$33:$B$45,2,FALSE)="Percentage",P$22,IF(VLOOKUP($A25,Input!$A$33:$B$45,2,FALSE)="Fixed","Fixed",(O$22)))</f>
        <v>10</v>
      </c>
      <c r="P25" s="15">
        <f t="shared" ref="P25:P37" si="15">ROUND(IF(O25="Fixed",N25,(N25*O25)),2)</f>
        <v>1.76</v>
      </c>
      <c r="R25" s="104">
        <f>INDEX(Input!$C$33:$AL$45,MATCH($A25,Input!$A$33:$A$45,0),MATCH(R$13,Input!$C$32:$AL$32,0))</f>
        <v>0.17567000000000002</v>
      </c>
      <c r="S25" s="24">
        <f>IF(VLOOKUP($A25,Input!$A$33:$B$45,2,FALSE)="Percentage",T$22,IF(VLOOKUP($A25,Input!$A$33:$B$45,2,FALSE)="Fixed","Fixed",(S$22)))</f>
        <v>10</v>
      </c>
      <c r="T25" s="15">
        <f t="shared" ref="T25:T37" si="16">ROUND(IF(S25="Fixed",R25,(R25*S25)),2)</f>
        <v>1.76</v>
      </c>
      <c r="V25" s="104">
        <f>INDEX(Input!$C$33:$AL$45,MATCH($A25,Input!$A$33:$A$45,0),MATCH(V$13,Input!$C$32:$AL$32,0))</f>
        <v>0.17567000000000002</v>
      </c>
      <c r="W25" s="24">
        <f>IF(VLOOKUP($A25,Input!$A$33:$B$45,2,FALSE)="Percentage",X$22,IF(VLOOKUP($A25,Input!$A$33:$B$45,2,FALSE)="Fixed","Fixed",(W$22)))</f>
        <v>10</v>
      </c>
      <c r="X25" s="15">
        <f t="shared" ref="X25:X37" si="17">ROUND(IF(W25="Fixed",V25,(V25*W25)),2)</f>
        <v>1.76</v>
      </c>
      <c r="Z25" s="104">
        <f>INDEX(Input!$C$33:$AL$45,MATCH($A25,Input!$A$33:$A$45,0),MATCH(Z$13,Input!$C$32:$AL$32,0))</f>
        <v>0.18445350000000002</v>
      </c>
      <c r="AA25" s="24">
        <f>IF(VLOOKUP($A25,Input!$A$33:$B$45,2,FALSE)="Percentage",AB$22,IF(VLOOKUP($A25,Input!$A$33:$B$45,2,FALSE)="Fixed","Fixed",(AA$22)))</f>
        <v>10</v>
      </c>
      <c r="AB25" s="15">
        <f t="shared" ref="AB25:AB37" si="18">ROUND(IF(AA25="Fixed",Z25,(Z25*AA25)),2)</f>
        <v>1.84</v>
      </c>
      <c r="AD25" s="104">
        <f>INDEX(Input!$C$33:$AL$45,MATCH($A25,Input!$A$33:$A$45,0),MATCH(AD$13,Input!$C$32:$AL$32,0))</f>
        <v>0.18445350000000002</v>
      </c>
      <c r="AE25" s="24">
        <f>IF(VLOOKUP($A25,Input!$A$33:$B$45,2,FALSE)="Percentage",AF$22,IF(VLOOKUP($A25,Input!$A$33:$B$45,2,FALSE)="Fixed","Fixed",(AE$22)))</f>
        <v>10</v>
      </c>
      <c r="AF25" s="15">
        <f t="shared" ref="AF25:AF37" si="19">ROUND(IF(AE25="Fixed",AD25,(AD25*AE25)),2)</f>
        <v>1.84</v>
      </c>
      <c r="AH25" s="104">
        <f>INDEX(Input!$C$33:$AL$45,MATCH($A25,Input!$A$33:$A$45,0),MATCH(AH$13,Input!$C$32:$AL$32,0))</f>
        <v>0.18445350000000002</v>
      </c>
      <c r="AI25" s="24">
        <f>IF(VLOOKUP($A25,Input!$A$33:$B$45,2,FALSE)="Percentage",AJ$22,IF(VLOOKUP($A25,Input!$A$33:$B$45,2,FALSE)="Fixed","Fixed",(AI$22)))</f>
        <v>10</v>
      </c>
      <c r="AJ25" s="15">
        <f t="shared" ref="AJ25:AJ37" si="20">ROUND(IF(AI25="Fixed",AH25,(AH25*AI25)),2)</f>
        <v>1.84</v>
      </c>
      <c r="AL25" s="104">
        <f>INDEX(Input!$C$33:$AL$45,MATCH($A25,Input!$A$33:$A$45,0),MATCH(AL$13,Input!$C$32:$AL$32,0))</f>
        <v>0.18445350000000002</v>
      </c>
      <c r="AM25" s="24">
        <f>IF(VLOOKUP($A25,Input!$A$33:$B$45,2,FALSE)="Percentage",AN$22,IF(VLOOKUP($A25,Input!$A$33:$B$45,2,FALSE)="Fixed","Fixed",(AM$22)))</f>
        <v>10</v>
      </c>
      <c r="AN25" s="15">
        <f t="shared" ref="AN25:AN37" si="21">ROUND(IF(AM25="Fixed",AL25,(AL25*AM25)),2)</f>
        <v>1.84</v>
      </c>
      <c r="AP25" s="104">
        <f>INDEX(Input!$C$33:$AL$45,MATCH($A25,Input!$A$33:$A$45,0),MATCH(AP$13,Input!$C$32:$AL$32,0))</f>
        <v>0.18445350000000002</v>
      </c>
      <c r="AQ25" s="24">
        <f>IF(VLOOKUP($A25,Input!$A$33:$B$45,2,FALSE)="Percentage",AR$22,IF(VLOOKUP($A25,Input!$A$33:$B$45,2,FALSE)="Fixed","Fixed",(AQ$22)))</f>
        <v>10</v>
      </c>
      <c r="AR25" s="15">
        <f t="shared" ref="AR25:AR37" si="22">ROUND(IF(AQ25="Fixed",AP25,(AP25*AQ25)),2)</f>
        <v>1.84</v>
      </c>
      <c r="AS25" s="7"/>
      <c r="AT25" s="104">
        <f>INDEX(Input!$C$33:$AL$45,MATCH($A25,Input!$A$33:$A$45,0),MATCH(AT$13,Input!$C$32:$AL$32,0))</f>
        <v>0.18445350000000002</v>
      </c>
      <c r="AU25" s="24">
        <f>IF(VLOOKUP($A25,Input!$A$33:$B$45,2,FALSE)="Percentage",AV$22,IF(VLOOKUP($A25,Input!$A$33:$B$45,2,FALSE)="Fixed","Fixed",(AU$22)))</f>
        <v>10</v>
      </c>
      <c r="AV25" s="15">
        <f t="shared" ref="AV25:AV37" si="23">ROUND(IF(AU25="Fixed",AT25,(AT25*AU25)),2)</f>
        <v>1.84</v>
      </c>
    </row>
    <row r="26" spans="1:48" x14ac:dyDescent="0.3">
      <c r="A26" t="str">
        <f>Input!A34</f>
        <v>WRAM/MCBA</v>
      </c>
      <c r="B26" s="104">
        <f>INDEX(Input!$C$33:$AL$45,MATCH($A26,Input!$A$33:$A$45,0),MATCH(B$13,Input!$C$32:$AL$32,0))</f>
        <v>0</v>
      </c>
      <c r="C26" s="24">
        <f>IF(VLOOKUP($A26,Input!$A$33:$B$45,2,FALSE)="Percentage",D$22,IF(VLOOKUP($A26,Input!$A$33:$B$45,2,FALSE)="Fixed","Fixed",(C$22)))</f>
        <v>60.31</v>
      </c>
      <c r="D26" s="15">
        <f t="shared" si="12"/>
        <v>0</v>
      </c>
      <c r="F26" s="104">
        <f>INDEX(Input!$C$33:$AL$45,MATCH($A26,Input!$A$33:$A$45,0),MATCH(F$13,Input!$C$32:$AL$32,0))</f>
        <v>0</v>
      </c>
      <c r="G26" s="24">
        <f>IF(VLOOKUP($A26,Input!$A$33:$B$45,2,FALSE)="Percentage",H$22,IF(VLOOKUP($A26,Input!$A$33:$B$45,2,FALSE)="Fixed","Fixed",(G$22)))</f>
        <v>60.31</v>
      </c>
      <c r="H26" s="15">
        <f t="shared" si="13"/>
        <v>0</v>
      </c>
      <c r="J26" s="104">
        <f>INDEX(Input!$C$33:$AL$45,MATCH($A26,Input!$A$33:$A$45,0),MATCH(J$13,Input!$C$32:$AL$32,0))</f>
        <v>0</v>
      </c>
      <c r="K26" s="24">
        <f>IF(VLOOKUP($A26,Input!$A$33:$B$45,2,FALSE)="Percentage",L$22,IF(VLOOKUP($A26,Input!$A$33:$B$45,2,FALSE)="Fixed","Fixed",(K$22)))</f>
        <v>60.31</v>
      </c>
      <c r="L26" s="15">
        <f t="shared" si="14"/>
        <v>0</v>
      </c>
      <c r="N26" s="104">
        <f>INDEX(Input!$C$33:$AL$45,MATCH($A26,Input!$A$33:$A$45,0),MATCH(N$13,Input!$C$32:$AL$32,0))</f>
        <v>0</v>
      </c>
      <c r="O26" s="24">
        <f>IF(VLOOKUP($A26,Input!$A$33:$B$45,2,FALSE)="Percentage",P$22,IF(VLOOKUP($A26,Input!$A$33:$B$45,2,FALSE)="Fixed","Fixed",(O$22)))</f>
        <v>60.31</v>
      </c>
      <c r="P26" s="15">
        <f t="shared" si="15"/>
        <v>0</v>
      </c>
      <c r="R26" s="104">
        <f>INDEX(Input!$C$33:$AL$45,MATCH($A26,Input!$A$33:$A$45,0),MATCH(R$13,Input!$C$32:$AL$32,0))</f>
        <v>0</v>
      </c>
      <c r="S26" s="24">
        <f>IF(VLOOKUP($A26,Input!$A$33:$B$45,2,FALSE)="Percentage",T$22,IF(VLOOKUP($A26,Input!$A$33:$B$45,2,FALSE)="Fixed","Fixed",(S$22)))</f>
        <v>60.31</v>
      </c>
      <c r="T26" s="15">
        <f t="shared" si="16"/>
        <v>0</v>
      </c>
      <c r="V26" s="104">
        <f>INDEX(Input!$C$33:$AL$45,MATCH($A26,Input!$A$33:$A$45,0),MATCH(V$13,Input!$C$32:$AL$32,0))</f>
        <v>0</v>
      </c>
      <c r="W26" s="24">
        <f>IF(VLOOKUP($A26,Input!$A$33:$B$45,2,FALSE)="Percentage",X$22,IF(VLOOKUP($A26,Input!$A$33:$B$45,2,FALSE)="Fixed","Fixed",(W$22)))</f>
        <v>60.31</v>
      </c>
      <c r="X26" s="15">
        <f t="shared" si="17"/>
        <v>0</v>
      </c>
      <c r="Z26" s="104">
        <f>INDEX(Input!$C$33:$AL$45,MATCH($A26,Input!$A$33:$A$45,0),MATCH(Z$13,Input!$C$32:$AL$32,0))</f>
        <v>0</v>
      </c>
      <c r="AA26" s="24">
        <f>IF(VLOOKUP($A26,Input!$A$33:$B$45,2,FALSE)="Percentage",AB$22,IF(VLOOKUP($A26,Input!$A$33:$B$45,2,FALSE)="Fixed","Fixed",(AA$22)))</f>
        <v>65.239999999999995</v>
      </c>
      <c r="AB26" s="15">
        <f t="shared" si="18"/>
        <v>0</v>
      </c>
      <c r="AD26" s="104">
        <f>INDEX(Input!$C$33:$AL$45,MATCH($A26,Input!$A$33:$A$45,0),MATCH(AD$13,Input!$C$32:$AL$32,0))</f>
        <v>0</v>
      </c>
      <c r="AE26" s="24">
        <f>IF(VLOOKUP($A26,Input!$A$33:$B$45,2,FALSE)="Percentage",AF$22,IF(VLOOKUP($A26,Input!$A$33:$B$45,2,FALSE)="Fixed","Fixed",(AE$22)))</f>
        <v>65.239999999999995</v>
      </c>
      <c r="AF26" s="15">
        <f t="shared" si="19"/>
        <v>0</v>
      </c>
      <c r="AH26" s="104">
        <f>INDEX(Input!$C$33:$AL$45,MATCH($A26,Input!$A$33:$A$45,0),MATCH(AH$13,Input!$C$32:$AL$32,0))</f>
        <v>0</v>
      </c>
      <c r="AI26" s="24">
        <f>IF(VLOOKUP($A26,Input!$A$33:$B$45,2,FALSE)="Percentage",AJ$22,IF(VLOOKUP($A26,Input!$A$33:$B$45,2,FALSE)="Fixed","Fixed",(AI$22)))</f>
        <v>65.239999999999995</v>
      </c>
      <c r="AJ26" s="15">
        <f t="shared" si="20"/>
        <v>0</v>
      </c>
      <c r="AL26" s="104">
        <f>INDEX(Input!$C$33:$AL$45,MATCH($A26,Input!$A$33:$A$45,0),MATCH(AL$13,Input!$C$32:$AL$32,0))</f>
        <v>0</v>
      </c>
      <c r="AM26" s="24">
        <f>IF(VLOOKUP($A26,Input!$A$33:$B$45,2,FALSE)="Percentage",AN$22,IF(VLOOKUP($A26,Input!$A$33:$B$45,2,FALSE)="Fixed","Fixed",(AM$22)))</f>
        <v>65.239999999999995</v>
      </c>
      <c r="AN26" s="15">
        <f t="shared" si="21"/>
        <v>0</v>
      </c>
      <c r="AP26" s="104">
        <f>INDEX(Input!$C$33:$AL$45,MATCH($A26,Input!$A$33:$A$45,0),MATCH(AP$13,Input!$C$32:$AL$32,0))</f>
        <v>0</v>
      </c>
      <c r="AQ26" s="24">
        <f>IF(VLOOKUP($A26,Input!$A$33:$B$45,2,FALSE)="Percentage",AR$22,IF(VLOOKUP($A26,Input!$A$33:$B$45,2,FALSE)="Fixed","Fixed",(AQ$22)))</f>
        <v>65.239999999999995</v>
      </c>
      <c r="AR26" s="15">
        <f t="shared" si="22"/>
        <v>0</v>
      </c>
      <c r="AS26" s="7"/>
      <c r="AT26" s="104">
        <f>INDEX(Input!$C$33:$AL$45,MATCH($A26,Input!$A$33:$A$45,0),MATCH(AT$13,Input!$C$32:$AL$32,0))</f>
        <v>0</v>
      </c>
      <c r="AU26" s="24">
        <f>IF(VLOOKUP($A26,Input!$A$33:$B$45,2,FALSE)="Percentage",AV$22,IF(VLOOKUP($A26,Input!$A$33:$B$45,2,FALSE)="Fixed","Fixed",(AU$22)))</f>
        <v>65.239999999999995</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S27" s="7"/>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S28" s="7"/>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60.31</v>
      </c>
      <c r="D29" s="15">
        <f t="shared" si="12"/>
        <v>0</v>
      </c>
      <c r="F29" s="104">
        <f>INDEX(Input!$C$33:$AL$45,MATCH($A29,Input!$A$33:$A$45,0),MATCH(F$13,Input!$C$32:$AL$32,0))</f>
        <v>0</v>
      </c>
      <c r="G29" s="24">
        <f>IF(VLOOKUP($A29,Input!$A$33:$B$45,2,FALSE)="Percentage",H$22,IF(VLOOKUP($A29,Input!$A$33:$B$45,2,FALSE)="Fixed","Fixed",(G$22)))</f>
        <v>60.31</v>
      </c>
      <c r="H29" s="15">
        <f t="shared" si="13"/>
        <v>0</v>
      </c>
      <c r="J29" s="104">
        <f>INDEX(Input!$C$33:$AL$45,MATCH($A29,Input!$A$33:$A$45,0),MATCH(J$13,Input!$C$32:$AL$32,0))</f>
        <v>0</v>
      </c>
      <c r="K29" s="24">
        <f>IF(VLOOKUP($A29,Input!$A$33:$B$45,2,FALSE)="Percentage",L$22,IF(VLOOKUP($A29,Input!$A$33:$B$45,2,FALSE)="Fixed","Fixed",(K$22)))</f>
        <v>60.31</v>
      </c>
      <c r="L29" s="15">
        <f t="shared" si="14"/>
        <v>0</v>
      </c>
      <c r="N29" s="104">
        <f>INDEX(Input!$C$33:$AL$45,MATCH($A29,Input!$A$33:$A$45,0),MATCH(N$13,Input!$C$32:$AL$32,0))</f>
        <v>0</v>
      </c>
      <c r="O29" s="24">
        <f>IF(VLOOKUP($A29,Input!$A$33:$B$45,2,FALSE)="Percentage",P$22,IF(VLOOKUP($A29,Input!$A$33:$B$45,2,FALSE)="Fixed","Fixed",(O$22)))</f>
        <v>60.31</v>
      </c>
      <c r="P29" s="15">
        <f t="shared" si="15"/>
        <v>0</v>
      </c>
      <c r="R29" s="104">
        <f>INDEX(Input!$C$33:$AL$45,MATCH($A29,Input!$A$33:$A$45,0),MATCH(R$13,Input!$C$32:$AL$32,0))</f>
        <v>0</v>
      </c>
      <c r="S29" s="24">
        <f>IF(VLOOKUP($A29,Input!$A$33:$B$45,2,FALSE)="Percentage",T$22,IF(VLOOKUP($A29,Input!$A$33:$B$45,2,FALSE)="Fixed","Fixed",(S$22)))</f>
        <v>60.31</v>
      </c>
      <c r="T29" s="15">
        <f t="shared" si="16"/>
        <v>0</v>
      </c>
      <c r="V29" s="104">
        <f>INDEX(Input!$C$33:$AL$45,MATCH($A29,Input!$A$33:$A$45,0),MATCH(V$13,Input!$C$32:$AL$32,0))</f>
        <v>0</v>
      </c>
      <c r="W29" s="24">
        <f>IF(VLOOKUP($A29,Input!$A$33:$B$45,2,FALSE)="Percentage",X$22,IF(VLOOKUP($A29,Input!$A$33:$B$45,2,FALSE)="Fixed","Fixed",(W$22)))</f>
        <v>60.31</v>
      </c>
      <c r="X29" s="15">
        <f t="shared" si="17"/>
        <v>0</v>
      </c>
      <c r="Z29" s="104">
        <f>INDEX(Input!$C$33:$AL$45,MATCH($A29,Input!$A$33:$A$45,0),MATCH(Z$13,Input!$C$32:$AL$32,0))</f>
        <v>0</v>
      </c>
      <c r="AA29" s="24">
        <f>IF(VLOOKUP($A29,Input!$A$33:$B$45,2,FALSE)="Percentage",AB$22,IF(VLOOKUP($A29,Input!$A$33:$B$45,2,FALSE)="Fixed","Fixed",(AA$22)))</f>
        <v>65.239999999999995</v>
      </c>
      <c r="AB29" s="15">
        <f t="shared" si="18"/>
        <v>0</v>
      </c>
      <c r="AD29" s="104">
        <f>INDEX(Input!$C$33:$AL$45,MATCH($A29,Input!$A$33:$A$45,0),MATCH(AD$13,Input!$C$32:$AL$32,0))</f>
        <v>0</v>
      </c>
      <c r="AE29" s="24">
        <f>IF(VLOOKUP($A29,Input!$A$33:$B$45,2,FALSE)="Percentage",AF$22,IF(VLOOKUP($A29,Input!$A$33:$B$45,2,FALSE)="Fixed","Fixed",(AE$22)))</f>
        <v>65.239999999999995</v>
      </c>
      <c r="AF29" s="15">
        <f t="shared" si="19"/>
        <v>0</v>
      </c>
      <c r="AH29" s="104">
        <f>INDEX(Input!$C$33:$AL$45,MATCH($A29,Input!$A$33:$A$45,0),MATCH(AH$13,Input!$C$32:$AL$32,0))</f>
        <v>0</v>
      </c>
      <c r="AI29" s="24">
        <f>IF(VLOOKUP($A29,Input!$A$33:$B$45,2,FALSE)="Percentage",AJ$22,IF(VLOOKUP($A29,Input!$A$33:$B$45,2,FALSE)="Fixed","Fixed",(AI$22)))</f>
        <v>65.239999999999995</v>
      </c>
      <c r="AJ29" s="15">
        <f t="shared" si="20"/>
        <v>0</v>
      </c>
      <c r="AL29" s="104">
        <f>INDEX(Input!$C$33:$AL$45,MATCH($A29,Input!$A$33:$A$45,0),MATCH(AL$13,Input!$C$32:$AL$32,0))</f>
        <v>0</v>
      </c>
      <c r="AM29" s="24">
        <f>IF(VLOOKUP($A29,Input!$A$33:$B$45,2,FALSE)="Percentage",AN$22,IF(VLOOKUP($A29,Input!$A$33:$B$45,2,FALSE)="Fixed","Fixed",(AM$22)))</f>
        <v>65.239999999999995</v>
      </c>
      <c r="AN29" s="15">
        <f t="shared" si="21"/>
        <v>0</v>
      </c>
      <c r="AP29" s="104">
        <f>INDEX(Input!$C$33:$AL$45,MATCH($A29,Input!$A$33:$A$45,0),MATCH(AP$13,Input!$C$32:$AL$32,0))</f>
        <v>0</v>
      </c>
      <c r="AQ29" s="24">
        <f>IF(VLOOKUP($A29,Input!$A$33:$B$45,2,FALSE)="Percentage",AR$22,IF(VLOOKUP($A29,Input!$A$33:$B$45,2,FALSE)="Fixed","Fixed",(AQ$22)))</f>
        <v>65.239999999999995</v>
      </c>
      <c r="AR29" s="15">
        <f t="shared" si="22"/>
        <v>0</v>
      </c>
      <c r="AS29" s="7"/>
      <c r="AT29" s="104">
        <f>INDEX(Input!$C$33:$AL$45,MATCH($A29,Input!$A$33:$A$45,0),MATCH(AT$13,Input!$C$32:$AL$32,0))</f>
        <v>0</v>
      </c>
      <c r="AU29" s="24">
        <f>IF(VLOOKUP($A29,Input!$A$33:$B$45,2,FALSE)="Percentage",AV$22,IF(VLOOKUP($A29,Input!$A$33:$B$45,2,FALSE)="Fixed","Fixed",(AU$22)))</f>
        <v>65.239999999999995</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0</v>
      </c>
      <c r="C31" s="24" t="str">
        <f>IF(VLOOKUP($A31,Input!$A$33:$B$45,2,FALSE)="Percentage",D$22,IF(VLOOKUP($A31,Input!$A$33:$B$45,2,FALSE)="Fixed","Fixed",(C$22)))</f>
        <v>Fixed</v>
      </c>
      <c r="D31" s="15">
        <f t="shared" si="12"/>
        <v>0</v>
      </c>
      <c r="F31" s="104">
        <f>INDEX(Input!$C$33:$AL$45,MATCH($A31,Input!$A$33:$A$45,0),MATCH(F$13,Input!$C$32:$AL$32,0))</f>
        <v>0</v>
      </c>
      <c r="G31" s="24" t="str">
        <f>IF(VLOOKUP($A31,Input!$A$33:$B$45,2,FALSE)="Percentage",H$22,IF(VLOOKUP($A31,Input!$A$33:$B$45,2,FALSE)="Fixed","Fixed",(G$22)))</f>
        <v>Fixed</v>
      </c>
      <c r="H31" s="15">
        <f t="shared" si="13"/>
        <v>0</v>
      </c>
      <c r="J31" s="104">
        <f>INDEX(Input!$C$33:$AL$45,MATCH($A31,Input!$A$33:$A$45,0),MATCH(J$13,Input!$C$32:$AL$32,0))</f>
        <v>0</v>
      </c>
      <c r="K31" s="24" t="str">
        <f>IF(VLOOKUP($A31,Input!$A$33:$B$45,2,FALSE)="Percentage",L$22,IF(VLOOKUP($A31,Input!$A$33:$B$45,2,FALSE)="Fixed","Fixed",(K$22)))</f>
        <v>Fixed</v>
      </c>
      <c r="L31" s="15">
        <f t="shared" si="14"/>
        <v>0</v>
      </c>
      <c r="N31" s="104">
        <f>INDEX(Input!$C$33:$AL$45,MATCH($A31,Input!$A$33:$A$45,0),MATCH(N$13,Input!$C$32:$AL$32,0))</f>
        <v>0</v>
      </c>
      <c r="O31" s="24" t="str">
        <f>IF(VLOOKUP($A31,Input!$A$33:$B$45,2,FALSE)="Percentage",P$22,IF(VLOOKUP($A31,Input!$A$33:$B$45,2,FALSE)="Fixed","Fixed",(O$22)))</f>
        <v>Fixed</v>
      </c>
      <c r="P31" s="15">
        <f t="shared" si="15"/>
        <v>0</v>
      </c>
      <c r="R31" s="104">
        <f>INDEX(Input!$C$33:$AL$45,MATCH($A31,Input!$A$33:$A$45,0),MATCH(R$13,Input!$C$32:$AL$32,0))</f>
        <v>0</v>
      </c>
      <c r="S31" s="24" t="str">
        <f>IF(VLOOKUP($A31,Input!$A$33:$B$45,2,FALSE)="Percentage",T$22,IF(VLOOKUP($A31,Input!$A$33:$B$45,2,FALSE)="Fixed","Fixed",(S$22)))</f>
        <v>Fixed</v>
      </c>
      <c r="T31" s="15">
        <f t="shared" si="16"/>
        <v>0</v>
      </c>
      <c r="V31" s="104">
        <f>INDEX(Input!$C$33:$AL$45,MATCH($A31,Input!$A$33:$A$45,0),MATCH(V$13,Input!$C$32:$AL$32,0))</f>
        <v>0</v>
      </c>
      <c r="W31" s="24" t="str">
        <f>IF(VLOOKUP($A31,Input!$A$33:$B$45,2,FALSE)="Percentage",X$22,IF(VLOOKUP($A31,Input!$A$33:$B$45,2,FALSE)="Fixed","Fixed",(W$22)))</f>
        <v>Fixed</v>
      </c>
      <c r="X31" s="15">
        <f t="shared" si="17"/>
        <v>0</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S32" s="7"/>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S34" s="7"/>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si="12"/>
        <v>0</v>
      </c>
      <c r="F37" s="104">
        <f>INDEX(Input!$C$33:$AL$45,MATCH($A37,Input!$A$33:$A$45,0),MATCH(F$13,Input!$C$32:$AL$32,0))</f>
        <v>0</v>
      </c>
      <c r="G37" s="24">
        <f>IF(VLOOKUP($A37,Input!$A$33:$B$45,2,FALSE)="Percentage",H$22,IF(VLOOKUP($A37,Input!$A$33:$B$45,2,FALSE)="Fixed","Fixed",(G$22)))</f>
        <v>10</v>
      </c>
      <c r="H37" s="15">
        <f t="shared" si="13"/>
        <v>0</v>
      </c>
      <c r="J37" s="104">
        <f>INDEX(Input!$C$33:$AL$45,MATCH($A37,Input!$A$33:$A$45,0),MATCH(J$13,Input!$C$32:$AL$32,0))</f>
        <v>0</v>
      </c>
      <c r="K37" s="24">
        <f>IF(VLOOKUP($A37,Input!$A$33:$B$45,2,FALSE)="Percentage",L$22,IF(VLOOKUP($A37,Input!$A$33:$B$45,2,FALSE)="Fixed","Fixed",(K$22)))</f>
        <v>10</v>
      </c>
      <c r="L37" s="15">
        <f t="shared" si="14"/>
        <v>0</v>
      </c>
      <c r="N37" s="104">
        <f>INDEX(Input!$C$33:$AL$45,MATCH($A37,Input!$A$33:$A$45,0),MATCH(N$13,Input!$C$32:$AL$32,0))</f>
        <v>0</v>
      </c>
      <c r="O37" s="24">
        <f>IF(VLOOKUP($A37,Input!$A$33:$B$45,2,FALSE)="Percentage",P$22,IF(VLOOKUP($A37,Input!$A$33:$B$45,2,FALSE)="Fixed","Fixed",(O$22)))</f>
        <v>10</v>
      </c>
      <c r="P37" s="15">
        <f t="shared" si="15"/>
        <v>0</v>
      </c>
      <c r="R37" s="104">
        <f>INDEX(Input!$C$33:$AL$45,MATCH($A37,Input!$A$33:$A$45,0),MATCH(R$13,Input!$C$32:$AL$32,0))</f>
        <v>0</v>
      </c>
      <c r="S37" s="24">
        <f>IF(VLOOKUP($A37,Input!$A$33:$B$45,2,FALSE)="Percentage",T$22,IF(VLOOKUP($A37,Input!$A$33:$B$45,2,FALSE)="Fixed","Fixed",(S$22)))</f>
        <v>10</v>
      </c>
      <c r="T37" s="15">
        <f t="shared" si="16"/>
        <v>0</v>
      </c>
      <c r="V37" s="104">
        <f>INDEX(Input!$C$33:$AL$45,MATCH($A37,Input!$A$33:$A$45,0),MATCH(V$13,Input!$C$32:$AL$32,0))</f>
        <v>0</v>
      </c>
      <c r="W37" s="24">
        <f>IF(VLOOKUP($A37,Input!$A$33:$B$45,2,FALSE)="Percentage",X$22,IF(VLOOKUP($A37,Input!$A$33:$B$45,2,FALSE)="Fixed","Fixed",(W$22)))</f>
        <v>10</v>
      </c>
      <c r="X37" s="15">
        <f t="shared" si="17"/>
        <v>0</v>
      </c>
      <c r="Z37" s="104">
        <f>INDEX(Input!$C$33:$AL$45,MATCH($A37,Input!$A$33:$A$45,0),MATCH(Z$13,Input!$C$32:$AL$32,0))</f>
        <v>0</v>
      </c>
      <c r="AA37" s="24">
        <f>IF(VLOOKUP($A37,Input!$A$33:$B$45,2,FALSE)="Percentage",AB$22,IF(VLOOKUP($A37,Input!$A$33:$B$45,2,FALSE)="Fixed","Fixed",(AA$22)))</f>
        <v>10</v>
      </c>
      <c r="AB37" s="15">
        <f t="shared" si="18"/>
        <v>0</v>
      </c>
      <c r="AD37" s="104">
        <f>INDEX(Input!$C$33:$AL$45,MATCH($A37,Input!$A$33:$A$45,0),MATCH(AD$13,Input!$C$32:$AL$32,0))</f>
        <v>0</v>
      </c>
      <c r="AE37" s="24">
        <f>IF(VLOOKUP($A37,Input!$A$33:$B$45,2,FALSE)="Percentage",AF$22,IF(VLOOKUP($A37,Input!$A$33:$B$45,2,FALSE)="Fixed","Fixed",(AE$22)))</f>
        <v>10</v>
      </c>
      <c r="AF37" s="15">
        <f t="shared" si="19"/>
        <v>0</v>
      </c>
      <c r="AH37" s="104">
        <f>INDEX(Input!$C$33:$AL$45,MATCH($A37,Input!$A$33:$A$45,0),MATCH(AH$13,Input!$C$32:$AL$32,0))</f>
        <v>0</v>
      </c>
      <c r="AI37" s="24">
        <f>IF(VLOOKUP($A37,Input!$A$33:$B$45,2,FALSE)="Percentage",AJ$22,IF(VLOOKUP($A37,Input!$A$33:$B$45,2,FALSE)="Fixed","Fixed",(AI$22)))</f>
        <v>10</v>
      </c>
      <c r="AJ37" s="15">
        <f t="shared" si="20"/>
        <v>0</v>
      </c>
      <c r="AL37" s="104">
        <f>INDEX(Input!$C$33:$AL$45,MATCH($A37,Input!$A$33:$A$45,0),MATCH(AL$13,Input!$C$32:$AL$32,0))</f>
        <v>0</v>
      </c>
      <c r="AM37" s="24">
        <f>IF(VLOOKUP($A37,Input!$A$33:$B$45,2,FALSE)="Percentage",AN$22,IF(VLOOKUP($A37,Input!$A$33:$B$45,2,FALSE)="Fixed","Fixed",(AM$22)))</f>
        <v>10</v>
      </c>
      <c r="AN37" s="15">
        <f t="shared" si="21"/>
        <v>0</v>
      </c>
      <c r="AP37" s="104">
        <f>INDEX(Input!$C$33:$AL$45,MATCH($A37,Input!$A$33:$A$45,0),MATCH(AP$13,Input!$C$32:$AL$32,0))</f>
        <v>0</v>
      </c>
      <c r="AQ37" s="24">
        <f>IF(VLOOKUP($A37,Input!$A$33:$B$45,2,FALSE)="Percentage",AR$22,IF(VLOOKUP($A37,Input!$A$33:$B$45,2,FALSE)="Fixed","Fixed",(AQ$22)))</f>
        <v>10</v>
      </c>
      <c r="AR37" s="15">
        <f t="shared" si="22"/>
        <v>0</v>
      </c>
      <c r="AS37" s="7"/>
      <c r="AT37" s="104">
        <f>INDEX(Input!$C$33:$AL$45,MATCH($A37,Input!$A$33:$A$45,0),MATCH(AT$13,Input!$C$32:$AL$32,0))</f>
        <v>0</v>
      </c>
      <c r="AU37" s="24">
        <f>IF(VLOOKUP($A37,Input!$A$33:$B$45,2,FALSE)="Percentage",AV$22,IF(VLOOKUP($A37,Input!$A$33:$B$45,2,FALSE)="Fixed","Fixed",(AU$22)))</f>
        <v>10</v>
      </c>
      <c r="AV37" s="15">
        <f t="shared" si="23"/>
        <v>0</v>
      </c>
    </row>
    <row r="38" spans="1:48" x14ac:dyDescent="0.3">
      <c r="A38" t="s">
        <v>27</v>
      </c>
      <c r="B38" s="14"/>
      <c r="D38" s="20">
        <f>SUM(D25:D37)</f>
        <v>1.76</v>
      </c>
      <c r="F38" s="14"/>
      <c r="H38" s="20">
        <f>SUM(H25:H37)</f>
        <v>1.76</v>
      </c>
      <c r="J38" s="14"/>
      <c r="L38" s="20">
        <f>SUM(L25:L37)</f>
        <v>1.76</v>
      </c>
      <c r="N38" s="14"/>
      <c r="P38" s="20">
        <f>SUM(P25:P37)</f>
        <v>1.76</v>
      </c>
      <c r="R38" s="14"/>
      <c r="T38" s="20">
        <f>SUM(T25:T37)</f>
        <v>1.76</v>
      </c>
      <c r="V38" s="14"/>
      <c r="X38" s="20">
        <f>SUM(X25:X37)</f>
        <v>1.76</v>
      </c>
      <c r="Z38" s="14"/>
      <c r="AB38" s="20">
        <f>SUM(AB25:AB37)</f>
        <v>1.84</v>
      </c>
      <c r="AD38" s="14"/>
      <c r="AF38" s="20">
        <f>SUM(AF25:AF37)</f>
        <v>1.84</v>
      </c>
      <c r="AH38" s="14"/>
      <c r="AJ38" s="20">
        <f>SUM(AJ25:AJ37)</f>
        <v>1.84</v>
      </c>
      <c r="AL38" s="14"/>
      <c r="AN38" s="20">
        <f>SUM(AN25:AN37)</f>
        <v>1.84</v>
      </c>
      <c r="AP38" s="14"/>
      <c r="AR38" s="20">
        <f>SUM(AR25:AR37)</f>
        <v>1.84</v>
      </c>
      <c r="AS38" s="46"/>
      <c r="AT38" s="14"/>
      <c r="AV38" s="20">
        <f>SUM(AV25:AV37)</f>
        <v>1.84</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62.07</v>
      </c>
      <c r="D41" s="15">
        <f>ROUND(B41*C41,2)</f>
        <v>0.42</v>
      </c>
      <c r="F41" s="23" cm="1">
        <f t="array" ref="F41">SUMPRODUCT(($A41=Input!$A$64:$A$69)*(F$13=Input!$B$63:$BI$63)*(Input!$B$64:$BI$69))</f>
        <v>6.7999999999999996E-3</v>
      </c>
      <c r="G41" s="7">
        <f>H38+H22</f>
        <v>62.07</v>
      </c>
      <c r="H41" s="15">
        <f>ROUND(F41*G41,2)</f>
        <v>0.42</v>
      </c>
      <c r="J41" s="23" cm="1">
        <f t="array" ref="J41">SUMPRODUCT(($A41=Input!$A$64:$A$69)*(J$13=Input!$B$63:$BI$63)*(Input!$B$64:$BI$69))</f>
        <v>6.7999999999999996E-3</v>
      </c>
      <c r="K41" s="7">
        <f>L38+L22</f>
        <v>62.07</v>
      </c>
      <c r="L41" s="15">
        <f>ROUND(J41*K41,2)</f>
        <v>0.42</v>
      </c>
      <c r="N41" s="23" cm="1">
        <f t="array" ref="N41">SUMPRODUCT(($A41=Input!$A$64:$A$69)*(N$13=Input!$B$63:$BI$63)*(Input!$B$64:$BI$69))</f>
        <v>6.7999999999999996E-3</v>
      </c>
      <c r="O41" s="7">
        <f>P38+P22</f>
        <v>62.07</v>
      </c>
      <c r="P41" s="15">
        <f>ROUND(N41*O41,2)</f>
        <v>0.42</v>
      </c>
      <c r="R41" s="23" cm="1">
        <f t="array" ref="R41">SUMPRODUCT(($A41=Input!$A$64:$A$69)*(R$13=Input!$B$63:$BI$63)*(Input!$B$64:$BI$69))</f>
        <v>6.7999999999999996E-3</v>
      </c>
      <c r="S41" s="7">
        <f>T38+T22</f>
        <v>62.07</v>
      </c>
      <c r="T41" s="15">
        <f>ROUND(R41*S41,2)</f>
        <v>0.42</v>
      </c>
      <c r="V41" s="23" cm="1">
        <f t="array" ref="V41">SUMPRODUCT(($A41=Input!$A$64:$A$69)*(V$13=Input!$B$63:$BI$63)*(Input!$B$64:$BI$69))</f>
        <v>6.7999999999999996E-3</v>
      </c>
      <c r="W41" s="7">
        <f>X38+X22</f>
        <v>62.07</v>
      </c>
      <c r="X41" s="15">
        <f>ROUND(V41*W41,2)</f>
        <v>0.42</v>
      </c>
      <c r="Z41" s="23" cm="1">
        <f t="array" ref="Z41">SUMPRODUCT(($A41=Input!$A$64:$A$69)*(Z$13=Input!$B$63:$BI$63)*(Input!$B$64:$BI$69))</f>
        <v>6.7999999999999996E-3</v>
      </c>
      <c r="AA41" s="7">
        <f>AB38+AB22</f>
        <v>67.08</v>
      </c>
      <c r="AB41" s="15">
        <f>ROUND(Z41*AA41,2)</f>
        <v>0.46</v>
      </c>
      <c r="AD41" s="23" cm="1">
        <f t="array" ref="AD41">SUMPRODUCT(($A41=Input!$A$64:$A$69)*(AD$13=Input!$B$63:$BI$63)*(Input!$B$64:$BI$69))</f>
        <v>6.7999999999999996E-3</v>
      </c>
      <c r="AE41" s="7">
        <f>AF38+AF22</f>
        <v>67.08</v>
      </c>
      <c r="AF41" s="15">
        <f>ROUND(AD41*AE41,2)</f>
        <v>0.46</v>
      </c>
      <c r="AH41" s="23" cm="1">
        <f t="array" ref="AH41">SUMPRODUCT(($A41=Input!$A$64:$A$69)*(AH$13=Input!$B$63:$BI$63)*(Input!$B$64:$BI$69))</f>
        <v>6.7999999999999996E-3</v>
      </c>
      <c r="AI41" s="7">
        <f>AJ38+AJ22</f>
        <v>67.08</v>
      </c>
      <c r="AJ41" s="15">
        <f>ROUND(AH41*AI41,2)</f>
        <v>0.46</v>
      </c>
      <c r="AL41" s="23" cm="1">
        <f t="array" ref="AL41">SUMPRODUCT(($A41=Input!$A$64:$A$69)*(AL$13=Input!$B$63:$BI$63)*(Input!$B$64:$BI$69))</f>
        <v>6.7999999999999996E-3</v>
      </c>
      <c r="AM41" s="7">
        <f>AN38+AN22</f>
        <v>67.08</v>
      </c>
      <c r="AN41" s="15">
        <f>ROUND(AL41*AM41,2)</f>
        <v>0.46</v>
      </c>
      <c r="AP41" s="23" cm="1">
        <f t="array" ref="AP41">SUMPRODUCT(($A41=Input!$A$64:$A$69)*(AP$13=Input!$B$63:$BI$63)*(Input!$B$64:$BI$69))</f>
        <v>6.7999999999999996E-3</v>
      </c>
      <c r="AQ41" s="7">
        <f>AR38+AR22</f>
        <v>67.08</v>
      </c>
      <c r="AR41" s="15">
        <f>ROUND(AP41*AQ41,2)</f>
        <v>0.46</v>
      </c>
      <c r="AS41" s="7"/>
      <c r="AT41" s="23" cm="1">
        <f t="array" ref="AT41">SUMPRODUCT(($A41=Input!$A$64:$A$69)*(AT$13=Input!$B$63:$BI$63)*(Input!$B$64:$BI$69))</f>
        <v>6.7999999999999996E-3</v>
      </c>
      <c r="AU41" s="7">
        <f>AV38+AV22</f>
        <v>67.08</v>
      </c>
      <c r="AV41" s="15">
        <f>ROUND(AT41*AU41,2)</f>
        <v>0.46</v>
      </c>
    </row>
    <row r="42" spans="1:48" ht="14.4" hidden="1" customHeight="1" x14ac:dyDescent="0.3">
      <c r="A42" t="str">
        <f>+Input!A65</f>
        <v>Reserved</v>
      </c>
      <c r="B42" s="23" cm="1">
        <f t="array" ref="B42">SUMPRODUCT(($A42=Input!$A$64:$A$69)*(B$13=Input!$B$63:$BI$63)*(Input!$B$64:$BI$69))</f>
        <v>0</v>
      </c>
      <c r="C42" s="7">
        <f>C41</f>
        <v>62.07</v>
      </c>
      <c r="D42" s="15">
        <f t="shared" ref="D42:D46" si="24">ROUND(B42*C42,2)</f>
        <v>0</v>
      </c>
      <c r="F42" s="23" cm="1">
        <f t="array" ref="F42">SUMPRODUCT(($A42=Input!$A$64:$A$69)*(F$13=Input!$B$63:$BI$63)*(Input!$B$64:$BI$69))</f>
        <v>0</v>
      </c>
      <c r="G42" s="7">
        <f>G41</f>
        <v>62.07</v>
      </c>
      <c r="H42" s="15">
        <f t="shared" ref="H42:H46" si="25">ROUND(F42*G42,2)</f>
        <v>0</v>
      </c>
      <c r="J42" s="23" cm="1">
        <f t="array" ref="J42">SUMPRODUCT(($A42=Input!$A$64:$A$69)*(J$13=Input!$B$63:$BI$63)*(Input!$B$64:$BI$69))</f>
        <v>0</v>
      </c>
      <c r="K42" s="7">
        <f>K41</f>
        <v>62.07</v>
      </c>
      <c r="L42" s="15">
        <f t="shared" ref="L42:L46" si="26">ROUND(J42*K42,2)</f>
        <v>0</v>
      </c>
      <c r="N42" s="23" cm="1">
        <f t="array" ref="N42">SUMPRODUCT(($A42=Input!$A$64:$A$69)*(N$13=Input!$B$63:$BI$63)*(Input!$B$64:$BI$69))</f>
        <v>0</v>
      </c>
      <c r="O42" s="7">
        <f>O41</f>
        <v>62.07</v>
      </c>
      <c r="P42" s="15">
        <f t="shared" ref="P42:P46" si="27">ROUND(N42*O42,2)</f>
        <v>0</v>
      </c>
      <c r="R42" s="23" cm="1">
        <f t="array" ref="R42">SUMPRODUCT(($A42=Input!$A$64:$A$69)*(R$13=Input!$B$63:$BI$63)*(Input!$B$64:$BI$69))</f>
        <v>0</v>
      </c>
      <c r="S42" s="7">
        <f>S41</f>
        <v>62.07</v>
      </c>
      <c r="T42" s="15">
        <f t="shared" ref="T42:T46" si="28">ROUND(R42*S42,2)</f>
        <v>0</v>
      </c>
      <c r="V42" s="23" cm="1">
        <f t="array" ref="V42">SUMPRODUCT(($A42=Input!$A$64:$A$69)*(V$13=Input!$B$63:$BI$63)*(Input!$B$64:$BI$69))</f>
        <v>0</v>
      </c>
      <c r="W42" s="7">
        <f>W41</f>
        <v>62.07</v>
      </c>
      <c r="X42" s="15">
        <f t="shared" ref="X42:X46" si="29">ROUND(V42*W42,2)</f>
        <v>0</v>
      </c>
      <c r="Z42" s="23" cm="1">
        <f t="array" ref="Z42">SUMPRODUCT(($A42=Input!$A$64:$A$69)*(Z$13=Input!$B$63:$BI$63)*(Input!$B$64:$BI$69))</f>
        <v>0</v>
      </c>
      <c r="AA42" s="7">
        <f>AA41</f>
        <v>67.08</v>
      </c>
      <c r="AB42" s="15">
        <f t="shared" ref="AB42:AB46" si="30">ROUND(Z42*AA42,2)</f>
        <v>0</v>
      </c>
      <c r="AD42" s="23" cm="1">
        <f t="array" ref="AD42">SUMPRODUCT(($A42=Input!$A$64:$A$69)*(AD$13=Input!$B$63:$BI$63)*(Input!$B$64:$BI$69))</f>
        <v>0</v>
      </c>
      <c r="AE42" s="7">
        <f>AE41</f>
        <v>67.08</v>
      </c>
      <c r="AF42" s="15">
        <f t="shared" ref="AF42:AF46" si="31">ROUND(AD42*AE42,2)</f>
        <v>0</v>
      </c>
      <c r="AH42" s="23" cm="1">
        <f t="array" ref="AH42">SUMPRODUCT(($A42=Input!$A$64:$A$69)*(AH$13=Input!$B$63:$BI$63)*(Input!$B$64:$BI$69))</f>
        <v>0</v>
      </c>
      <c r="AI42" s="7">
        <f>AI41</f>
        <v>67.08</v>
      </c>
      <c r="AJ42" s="15">
        <f t="shared" ref="AJ42:AJ46" si="32">ROUND(AH42*AI42,2)</f>
        <v>0</v>
      </c>
      <c r="AL42" s="23" cm="1">
        <f t="array" ref="AL42">SUMPRODUCT(($A42=Input!$A$64:$A$69)*(AL$13=Input!$B$63:$BI$63)*(Input!$B$64:$BI$69))</f>
        <v>0</v>
      </c>
      <c r="AM42" s="7">
        <f>AM41</f>
        <v>67.08</v>
      </c>
      <c r="AN42" s="15">
        <f t="shared" ref="AN42:AN46" si="33">ROUND(AL42*AM42,2)</f>
        <v>0</v>
      </c>
      <c r="AP42" s="23" cm="1">
        <f t="array" ref="AP42">SUMPRODUCT(($A42=Input!$A$64:$A$69)*(AP$13=Input!$B$63:$BI$63)*(Input!$B$64:$BI$69))</f>
        <v>0</v>
      </c>
      <c r="AQ42" s="7">
        <f>AQ41</f>
        <v>67.08</v>
      </c>
      <c r="AR42" s="15">
        <f t="shared" ref="AR42:AR46" si="34">ROUND(AP42*AQ42,2)</f>
        <v>0</v>
      </c>
      <c r="AT42" s="23" cm="1">
        <f t="array" ref="AT42">SUMPRODUCT(($A42=Input!$A$64:$A$69)*(AT$13=Input!$B$63:$BI$63)*(Input!$B$64:$BI$69))</f>
        <v>0</v>
      </c>
      <c r="AU42" s="7">
        <f>AU41</f>
        <v>67.08</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62.07</v>
      </c>
      <c r="D43" s="15">
        <f t="shared" si="24"/>
        <v>0</v>
      </c>
      <c r="F43" s="23" cm="1">
        <f t="array" ref="F43">SUMPRODUCT(($A43=Input!$A$64:$A$69)*(F$13=Input!$B$63:$BI$63)*(Input!$B$64:$BI$69))</f>
        <v>0</v>
      </c>
      <c r="G43" s="7">
        <f t="shared" ref="G43:G46" si="37">G42</f>
        <v>62.07</v>
      </c>
      <c r="H43" s="15">
        <f t="shared" si="25"/>
        <v>0</v>
      </c>
      <c r="J43" s="23" cm="1">
        <f t="array" ref="J43">SUMPRODUCT(($A43=Input!$A$64:$A$69)*(J$13=Input!$B$63:$BI$63)*(Input!$B$64:$BI$69))</f>
        <v>0</v>
      </c>
      <c r="K43" s="7">
        <f t="shared" ref="K43:K46" si="38">K42</f>
        <v>62.07</v>
      </c>
      <c r="L43" s="15">
        <f t="shared" si="26"/>
        <v>0</v>
      </c>
      <c r="N43" s="23" cm="1">
        <f t="array" ref="N43">SUMPRODUCT(($A43=Input!$A$64:$A$69)*(N$13=Input!$B$63:$BI$63)*(Input!$B$64:$BI$69))</f>
        <v>0</v>
      </c>
      <c r="O43" s="7">
        <f t="shared" ref="O43:O46" si="39">O42</f>
        <v>62.07</v>
      </c>
      <c r="P43" s="15">
        <f t="shared" si="27"/>
        <v>0</v>
      </c>
      <c r="R43" s="23" cm="1">
        <f t="array" ref="R43">SUMPRODUCT(($A43=Input!$A$64:$A$69)*(R$13=Input!$B$63:$BI$63)*(Input!$B$64:$BI$69))</f>
        <v>0</v>
      </c>
      <c r="S43" s="7">
        <f t="shared" ref="S43:S46" si="40">S42</f>
        <v>62.07</v>
      </c>
      <c r="T43" s="15">
        <f t="shared" si="28"/>
        <v>0</v>
      </c>
      <c r="V43" s="23" cm="1">
        <f t="array" ref="V43">SUMPRODUCT(($A43=Input!$A$64:$A$69)*(V$13=Input!$B$63:$BI$63)*(Input!$B$64:$BI$69))</f>
        <v>0</v>
      </c>
      <c r="W43" s="7">
        <f t="shared" ref="W43:W46" si="41">W42</f>
        <v>62.07</v>
      </c>
      <c r="X43" s="15">
        <f t="shared" si="29"/>
        <v>0</v>
      </c>
      <c r="Z43" s="23" cm="1">
        <f t="array" ref="Z43">SUMPRODUCT(($A43=Input!$A$64:$A$69)*(Z$13=Input!$B$63:$BI$63)*(Input!$B$64:$BI$69))</f>
        <v>0</v>
      </c>
      <c r="AA43" s="7">
        <f t="shared" ref="AA43:AA46" si="42">AA42</f>
        <v>67.08</v>
      </c>
      <c r="AB43" s="15">
        <f t="shared" si="30"/>
        <v>0</v>
      </c>
      <c r="AD43" s="23" cm="1">
        <f t="array" ref="AD43">SUMPRODUCT(($A43=Input!$A$64:$A$69)*(AD$13=Input!$B$63:$BI$63)*(Input!$B$64:$BI$69))</f>
        <v>0</v>
      </c>
      <c r="AE43" s="7">
        <f t="shared" ref="AE43:AE46" si="43">AE42</f>
        <v>67.08</v>
      </c>
      <c r="AF43" s="15">
        <f t="shared" si="31"/>
        <v>0</v>
      </c>
      <c r="AH43" s="23" cm="1">
        <f t="array" ref="AH43">SUMPRODUCT(($A43=Input!$A$64:$A$69)*(AH$13=Input!$B$63:$BI$63)*(Input!$B$64:$BI$69))</f>
        <v>0</v>
      </c>
      <c r="AI43" s="7">
        <f t="shared" ref="AI43:AI46" si="44">AI42</f>
        <v>67.08</v>
      </c>
      <c r="AJ43" s="15">
        <f t="shared" si="32"/>
        <v>0</v>
      </c>
      <c r="AL43" s="23" cm="1">
        <f t="array" ref="AL43">SUMPRODUCT(($A43=Input!$A$64:$A$69)*(AL$13=Input!$B$63:$BI$63)*(Input!$B$64:$BI$69))</f>
        <v>0</v>
      </c>
      <c r="AM43" s="7">
        <f t="shared" ref="AM43:AM46" si="45">AM42</f>
        <v>67.08</v>
      </c>
      <c r="AN43" s="15">
        <f t="shared" si="33"/>
        <v>0</v>
      </c>
      <c r="AP43" s="23" cm="1">
        <f t="array" ref="AP43">SUMPRODUCT(($A43=Input!$A$64:$A$69)*(AP$13=Input!$B$63:$BI$63)*(Input!$B$64:$BI$69))</f>
        <v>0</v>
      </c>
      <c r="AQ43" s="7">
        <f t="shared" ref="AQ43:AQ46" si="46">AQ42</f>
        <v>67.08</v>
      </c>
      <c r="AR43" s="15">
        <f t="shared" si="34"/>
        <v>0</v>
      </c>
      <c r="AT43" s="23" cm="1">
        <f t="array" ref="AT43">SUMPRODUCT(($A43=Input!$A$64:$A$69)*(AT$13=Input!$B$63:$BI$63)*(Input!$B$64:$BI$69))</f>
        <v>0</v>
      </c>
      <c r="AU43" s="7">
        <f t="shared" ref="AU43:AU46" si="47">AU42</f>
        <v>67.08</v>
      </c>
      <c r="AV43" s="15">
        <f t="shared" si="35"/>
        <v>0</v>
      </c>
    </row>
    <row r="44" spans="1:48" ht="14.4" hidden="1" customHeight="1" x14ac:dyDescent="0.3">
      <c r="A44" t="str">
        <f>+Input!A67</f>
        <v>Reserved</v>
      </c>
      <c r="B44" s="23" cm="1">
        <f t="array" ref="B44">SUMPRODUCT(($A44=Input!$A$64:$A$69)*(B$13=Input!$B$63:$BI$63)*(Input!$B$64:$BI$69))</f>
        <v>0</v>
      </c>
      <c r="C44" s="7">
        <f t="shared" si="36"/>
        <v>62.07</v>
      </c>
      <c r="D44" s="15">
        <f t="shared" si="24"/>
        <v>0</v>
      </c>
      <c r="F44" s="23" cm="1">
        <f t="array" ref="F44">SUMPRODUCT(($A44=Input!$A$64:$A$69)*(F$13=Input!$B$63:$BI$63)*(Input!$B$64:$BI$69))</f>
        <v>0</v>
      </c>
      <c r="G44" s="7">
        <f t="shared" si="37"/>
        <v>62.07</v>
      </c>
      <c r="H44" s="15">
        <f t="shared" si="25"/>
        <v>0</v>
      </c>
      <c r="J44" s="23" cm="1">
        <f t="array" ref="J44">SUMPRODUCT(($A44=Input!$A$64:$A$69)*(J$13=Input!$B$63:$BI$63)*(Input!$B$64:$BI$69))</f>
        <v>0</v>
      </c>
      <c r="K44" s="7">
        <f t="shared" si="38"/>
        <v>62.07</v>
      </c>
      <c r="L44" s="15">
        <f t="shared" si="26"/>
        <v>0</v>
      </c>
      <c r="N44" s="23" cm="1">
        <f t="array" ref="N44">SUMPRODUCT(($A44=Input!$A$64:$A$69)*(N$13=Input!$B$63:$BI$63)*(Input!$B$64:$BI$69))</f>
        <v>0</v>
      </c>
      <c r="O44" s="7">
        <f t="shared" si="39"/>
        <v>62.07</v>
      </c>
      <c r="P44" s="15">
        <f t="shared" si="27"/>
        <v>0</v>
      </c>
      <c r="R44" s="23" cm="1">
        <f t="array" ref="R44">SUMPRODUCT(($A44=Input!$A$64:$A$69)*(R$13=Input!$B$63:$BI$63)*(Input!$B$64:$BI$69))</f>
        <v>0</v>
      </c>
      <c r="S44" s="7">
        <f t="shared" si="40"/>
        <v>62.07</v>
      </c>
      <c r="T44" s="15">
        <f t="shared" si="28"/>
        <v>0</v>
      </c>
      <c r="V44" s="23" cm="1">
        <f t="array" ref="V44">SUMPRODUCT(($A44=Input!$A$64:$A$69)*(V$13=Input!$B$63:$BI$63)*(Input!$B$64:$BI$69))</f>
        <v>0</v>
      </c>
      <c r="W44" s="7">
        <f t="shared" si="41"/>
        <v>62.07</v>
      </c>
      <c r="X44" s="15">
        <f t="shared" si="29"/>
        <v>0</v>
      </c>
      <c r="Z44" s="23" cm="1">
        <f t="array" ref="Z44">SUMPRODUCT(($A44=Input!$A$64:$A$69)*(Z$13=Input!$B$63:$BI$63)*(Input!$B$64:$BI$69))</f>
        <v>0</v>
      </c>
      <c r="AA44" s="7">
        <f t="shared" si="42"/>
        <v>67.08</v>
      </c>
      <c r="AB44" s="15">
        <f t="shared" si="30"/>
        <v>0</v>
      </c>
      <c r="AD44" s="23" cm="1">
        <f t="array" ref="AD44">SUMPRODUCT(($A44=Input!$A$64:$A$69)*(AD$13=Input!$B$63:$BI$63)*(Input!$B$64:$BI$69))</f>
        <v>0</v>
      </c>
      <c r="AE44" s="7">
        <f t="shared" si="43"/>
        <v>67.08</v>
      </c>
      <c r="AF44" s="15">
        <f t="shared" si="31"/>
        <v>0</v>
      </c>
      <c r="AH44" s="23" cm="1">
        <f t="array" ref="AH44">SUMPRODUCT(($A44=Input!$A$64:$A$69)*(AH$13=Input!$B$63:$BI$63)*(Input!$B$64:$BI$69))</f>
        <v>0</v>
      </c>
      <c r="AI44" s="7">
        <f t="shared" si="44"/>
        <v>67.08</v>
      </c>
      <c r="AJ44" s="15">
        <f t="shared" si="32"/>
        <v>0</v>
      </c>
      <c r="AL44" s="23" cm="1">
        <f t="array" ref="AL44">SUMPRODUCT(($A44=Input!$A$64:$A$69)*(AL$13=Input!$B$63:$BI$63)*(Input!$B$64:$BI$69))</f>
        <v>0</v>
      </c>
      <c r="AM44" s="7">
        <f t="shared" si="45"/>
        <v>67.08</v>
      </c>
      <c r="AN44" s="15">
        <f t="shared" si="33"/>
        <v>0</v>
      </c>
      <c r="AP44" s="23" cm="1">
        <f t="array" ref="AP44">SUMPRODUCT(($A44=Input!$A$64:$A$69)*(AP$13=Input!$B$63:$BI$63)*(Input!$B$64:$BI$69))</f>
        <v>0</v>
      </c>
      <c r="AQ44" s="7">
        <f t="shared" si="46"/>
        <v>67.08</v>
      </c>
      <c r="AR44" s="15">
        <f t="shared" si="34"/>
        <v>0</v>
      </c>
      <c r="AT44" s="23" cm="1">
        <f t="array" ref="AT44">SUMPRODUCT(($A44=Input!$A$64:$A$69)*(AT$13=Input!$B$63:$BI$63)*(Input!$B$64:$BI$69))</f>
        <v>0</v>
      </c>
      <c r="AU44" s="7">
        <f t="shared" si="47"/>
        <v>67.08</v>
      </c>
      <c r="AV44" s="15">
        <f t="shared" si="35"/>
        <v>0</v>
      </c>
    </row>
    <row r="45" spans="1:48" ht="14.4" hidden="1" customHeight="1" x14ac:dyDescent="0.3">
      <c r="A45" t="str">
        <f>+Input!A68</f>
        <v>Reserved</v>
      </c>
      <c r="B45" s="23" cm="1">
        <f t="array" ref="B45">SUMPRODUCT(($A45=Input!$A$64:$A$69)*(B$13=Input!$B$63:$BI$63)*(Input!$B$64:$BI$69))</f>
        <v>0</v>
      </c>
      <c r="C45" s="7">
        <f t="shared" si="36"/>
        <v>62.07</v>
      </c>
      <c r="D45" s="15">
        <f t="shared" si="24"/>
        <v>0</v>
      </c>
      <c r="F45" s="23" cm="1">
        <f t="array" ref="F45">SUMPRODUCT(($A45=Input!$A$64:$A$69)*(F$13=Input!$B$63:$BI$63)*(Input!$B$64:$BI$69))</f>
        <v>0</v>
      </c>
      <c r="G45" s="7">
        <f t="shared" si="37"/>
        <v>62.07</v>
      </c>
      <c r="H45" s="15">
        <f t="shared" si="25"/>
        <v>0</v>
      </c>
      <c r="J45" s="23" cm="1">
        <f t="array" ref="J45">SUMPRODUCT(($A45=Input!$A$64:$A$69)*(J$13=Input!$B$63:$BI$63)*(Input!$B$64:$BI$69))</f>
        <v>0</v>
      </c>
      <c r="K45" s="7">
        <f t="shared" si="38"/>
        <v>62.07</v>
      </c>
      <c r="L45" s="15">
        <f t="shared" si="26"/>
        <v>0</v>
      </c>
      <c r="N45" s="23" cm="1">
        <f t="array" ref="N45">SUMPRODUCT(($A45=Input!$A$64:$A$69)*(N$13=Input!$B$63:$BI$63)*(Input!$B$64:$BI$69))</f>
        <v>0</v>
      </c>
      <c r="O45" s="7">
        <f t="shared" si="39"/>
        <v>62.07</v>
      </c>
      <c r="P45" s="15">
        <f t="shared" si="27"/>
        <v>0</v>
      </c>
      <c r="R45" s="23" cm="1">
        <f t="array" ref="R45">SUMPRODUCT(($A45=Input!$A$64:$A$69)*(R$13=Input!$B$63:$BI$63)*(Input!$B$64:$BI$69))</f>
        <v>0</v>
      </c>
      <c r="S45" s="7">
        <f t="shared" si="40"/>
        <v>62.07</v>
      </c>
      <c r="T45" s="15">
        <f t="shared" si="28"/>
        <v>0</v>
      </c>
      <c r="V45" s="23" cm="1">
        <f t="array" ref="V45">SUMPRODUCT(($A45=Input!$A$64:$A$69)*(V$13=Input!$B$63:$BI$63)*(Input!$B$64:$BI$69))</f>
        <v>0</v>
      </c>
      <c r="W45" s="7">
        <f t="shared" si="41"/>
        <v>62.07</v>
      </c>
      <c r="X45" s="15">
        <f t="shared" si="29"/>
        <v>0</v>
      </c>
      <c r="Z45" s="23" cm="1">
        <f t="array" ref="Z45">SUMPRODUCT(($A45=Input!$A$64:$A$69)*(Z$13=Input!$B$63:$BI$63)*(Input!$B$64:$BI$69))</f>
        <v>0</v>
      </c>
      <c r="AA45" s="7">
        <f t="shared" si="42"/>
        <v>67.08</v>
      </c>
      <c r="AB45" s="15">
        <f t="shared" si="30"/>
        <v>0</v>
      </c>
      <c r="AD45" s="23" cm="1">
        <f t="array" ref="AD45">SUMPRODUCT(($A45=Input!$A$64:$A$69)*(AD$13=Input!$B$63:$BI$63)*(Input!$B$64:$BI$69))</f>
        <v>0</v>
      </c>
      <c r="AE45" s="7">
        <f t="shared" si="43"/>
        <v>67.08</v>
      </c>
      <c r="AF45" s="15">
        <f t="shared" si="31"/>
        <v>0</v>
      </c>
      <c r="AH45" s="23" cm="1">
        <f t="array" ref="AH45">SUMPRODUCT(($A45=Input!$A$64:$A$69)*(AH$13=Input!$B$63:$BI$63)*(Input!$B$64:$BI$69))</f>
        <v>0</v>
      </c>
      <c r="AI45" s="7">
        <f t="shared" si="44"/>
        <v>67.08</v>
      </c>
      <c r="AJ45" s="15">
        <f t="shared" si="32"/>
        <v>0</v>
      </c>
      <c r="AL45" s="23" cm="1">
        <f t="array" ref="AL45">SUMPRODUCT(($A45=Input!$A$64:$A$69)*(AL$13=Input!$B$63:$BI$63)*(Input!$B$64:$BI$69))</f>
        <v>0</v>
      </c>
      <c r="AM45" s="7">
        <f t="shared" si="45"/>
        <v>67.08</v>
      </c>
      <c r="AN45" s="15">
        <f t="shared" si="33"/>
        <v>0</v>
      </c>
      <c r="AP45" s="23" cm="1">
        <f t="array" ref="AP45">SUMPRODUCT(($A45=Input!$A$64:$A$69)*(AP$13=Input!$B$63:$BI$63)*(Input!$B$64:$BI$69))</f>
        <v>0</v>
      </c>
      <c r="AQ45" s="7">
        <f t="shared" si="46"/>
        <v>67.08</v>
      </c>
      <c r="AR45" s="15">
        <f t="shared" si="34"/>
        <v>0</v>
      </c>
      <c r="AT45" s="23" cm="1">
        <f t="array" ref="AT45">SUMPRODUCT(($A45=Input!$A$64:$A$69)*(AT$13=Input!$B$63:$BI$63)*(Input!$B$64:$BI$69))</f>
        <v>0</v>
      </c>
      <c r="AU45" s="7">
        <f t="shared" si="47"/>
        <v>67.08</v>
      </c>
      <c r="AV45" s="15">
        <f t="shared" si="35"/>
        <v>0</v>
      </c>
    </row>
    <row r="46" spans="1:48" ht="14.4" hidden="1" customHeight="1" x14ac:dyDescent="0.3">
      <c r="A46" t="str">
        <f>+Input!A69</f>
        <v>Reserved</v>
      </c>
      <c r="B46" s="23" cm="1">
        <f t="array" ref="B46">SUMPRODUCT(($A46=Input!$A$64:$A$69)*(B$13=Input!$B$63:$BI$63)*(Input!$B$64:$BI$69))</f>
        <v>0</v>
      </c>
      <c r="C46" s="7">
        <f t="shared" si="36"/>
        <v>62.07</v>
      </c>
      <c r="D46" s="15">
        <f t="shared" si="24"/>
        <v>0</v>
      </c>
      <c r="F46" s="23" cm="1">
        <f t="array" ref="F46">SUMPRODUCT(($A46=Input!$A$64:$A$69)*(F$13=Input!$B$63:$BI$63)*(Input!$B$64:$BI$69))</f>
        <v>0</v>
      </c>
      <c r="G46" s="7">
        <f t="shared" si="37"/>
        <v>62.07</v>
      </c>
      <c r="H46" s="15">
        <f t="shared" si="25"/>
        <v>0</v>
      </c>
      <c r="J46" s="23" cm="1">
        <f t="array" ref="J46">SUMPRODUCT(($A46=Input!$A$64:$A$69)*(J$13=Input!$B$63:$BI$63)*(Input!$B$64:$BI$69))</f>
        <v>0</v>
      </c>
      <c r="K46" s="7">
        <f t="shared" si="38"/>
        <v>62.07</v>
      </c>
      <c r="L46" s="15">
        <f t="shared" si="26"/>
        <v>0</v>
      </c>
      <c r="N46" s="23" cm="1">
        <f t="array" ref="N46">SUMPRODUCT(($A46=Input!$A$64:$A$69)*(N$13=Input!$B$63:$BI$63)*(Input!$B$64:$BI$69))</f>
        <v>0</v>
      </c>
      <c r="O46" s="7">
        <f t="shared" si="39"/>
        <v>62.07</v>
      </c>
      <c r="P46" s="15">
        <f t="shared" si="27"/>
        <v>0</v>
      </c>
      <c r="R46" s="23" cm="1">
        <f t="array" ref="R46">SUMPRODUCT(($A46=Input!$A$64:$A$69)*(R$13=Input!$B$63:$BI$63)*(Input!$B$64:$BI$69))</f>
        <v>0</v>
      </c>
      <c r="S46" s="7">
        <f t="shared" si="40"/>
        <v>62.07</v>
      </c>
      <c r="T46" s="15">
        <f t="shared" si="28"/>
        <v>0</v>
      </c>
      <c r="V46" s="23" cm="1">
        <f t="array" ref="V46">SUMPRODUCT(($A46=Input!$A$64:$A$69)*(V$13=Input!$B$63:$BI$63)*(Input!$B$64:$BI$69))</f>
        <v>0</v>
      </c>
      <c r="W46" s="7">
        <f t="shared" si="41"/>
        <v>62.07</v>
      </c>
      <c r="X46" s="15">
        <f t="shared" si="29"/>
        <v>0</v>
      </c>
      <c r="Z46" s="23" cm="1">
        <f t="array" ref="Z46">SUMPRODUCT(($A46=Input!$A$64:$A$69)*(Z$13=Input!$B$63:$BI$63)*(Input!$B$64:$BI$69))</f>
        <v>0</v>
      </c>
      <c r="AA46" s="7">
        <f t="shared" si="42"/>
        <v>67.08</v>
      </c>
      <c r="AB46" s="15">
        <f t="shared" si="30"/>
        <v>0</v>
      </c>
      <c r="AD46" s="23" cm="1">
        <f t="array" ref="AD46">SUMPRODUCT(($A46=Input!$A$64:$A$69)*(AD$13=Input!$B$63:$BI$63)*(Input!$B$64:$BI$69))</f>
        <v>0</v>
      </c>
      <c r="AE46" s="7">
        <f t="shared" si="43"/>
        <v>67.08</v>
      </c>
      <c r="AF46" s="15">
        <f t="shared" si="31"/>
        <v>0</v>
      </c>
      <c r="AH46" s="23" cm="1">
        <f t="array" ref="AH46">SUMPRODUCT(($A46=Input!$A$64:$A$69)*(AH$13=Input!$B$63:$BI$63)*(Input!$B$64:$BI$69))</f>
        <v>0</v>
      </c>
      <c r="AI46" s="7">
        <f t="shared" si="44"/>
        <v>67.08</v>
      </c>
      <c r="AJ46" s="15">
        <f t="shared" si="32"/>
        <v>0</v>
      </c>
      <c r="AL46" s="23" cm="1">
        <f t="array" ref="AL46">SUMPRODUCT(($A46=Input!$A$64:$A$69)*(AL$13=Input!$B$63:$BI$63)*(Input!$B$64:$BI$69))</f>
        <v>0</v>
      </c>
      <c r="AM46" s="7">
        <f t="shared" si="45"/>
        <v>67.08</v>
      </c>
      <c r="AN46" s="15">
        <f t="shared" si="33"/>
        <v>0</v>
      </c>
      <c r="AP46" s="23" cm="1">
        <f t="array" ref="AP46">SUMPRODUCT(($A46=Input!$A$64:$A$69)*(AP$13=Input!$B$63:$BI$63)*(Input!$B$64:$BI$69))</f>
        <v>0</v>
      </c>
      <c r="AQ46" s="7">
        <f t="shared" si="46"/>
        <v>67.08</v>
      </c>
      <c r="AR46" s="15">
        <f t="shared" si="34"/>
        <v>0</v>
      </c>
      <c r="AT46" s="23" cm="1">
        <f t="array" ref="AT46">SUMPRODUCT(($A46=Input!$A$64:$A$69)*(AT$13=Input!$B$63:$BI$63)*(Input!$B$64:$BI$69))</f>
        <v>0</v>
      </c>
      <c r="AU46" s="7">
        <f t="shared" si="47"/>
        <v>67.08</v>
      </c>
      <c r="AV46" s="15">
        <f t="shared" si="35"/>
        <v>0</v>
      </c>
    </row>
    <row r="47" spans="1:48" x14ac:dyDescent="0.3">
      <c r="A47" t="s">
        <v>27</v>
      </c>
      <c r="B47" s="14"/>
      <c r="D47" s="20">
        <f>SUM(D41:D46)</f>
        <v>0.42</v>
      </c>
      <c r="F47" s="14"/>
      <c r="H47" s="20">
        <f>SUM(H41:H46)</f>
        <v>0.42</v>
      </c>
      <c r="J47" s="14"/>
      <c r="L47" s="20">
        <f>SUM(L41:L46)</f>
        <v>0.42</v>
      </c>
      <c r="N47" s="14"/>
      <c r="P47" s="20">
        <f>SUM(P41:P46)</f>
        <v>0.42</v>
      </c>
      <c r="R47" s="14"/>
      <c r="T47" s="20">
        <f>SUM(T41:T46)</f>
        <v>0.42</v>
      </c>
      <c r="V47" s="14"/>
      <c r="X47" s="20">
        <f>SUM(X41:X46)</f>
        <v>0.42</v>
      </c>
      <c r="Z47" s="14"/>
      <c r="AB47" s="20">
        <f>SUM(AB41:AB46)</f>
        <v>0.46</v>
      </c>
      <c r="AD47" s="14"/>
      <c r="AF47" s="20">
        <f>SUM(AF41:AF46)</f>
        <v>0.46</v>
      </c>
      <c r="AH47" s="14"/>
      <c r="AJ47" s="20">
        <f>SUM(AJ41:AJ46)</f>
        <v>0.46</v>
      </c>
      <c r="AL47" s="14"/>
      <c r="AN47" s="20">
        <f>SUM(AN41:AN46)</f>
        <v>0.46</v>
      </c>
      <c r="AP47" s="14"/>
      <c r="AR47" s="20">
        <f>SUM(AR41:AR46)</f>
        <v>0.46</v>
      </c>
      <c r="AT47" s="14"/>
      <c r="AV47" s="20">
        <f>SUM(AV41:AV46)</f>
        <v>0.46</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62.49</v>
      </c>
      <c r="F49" s="21"/>
      <c r="G49" s="22"/>
      <c r="H49" s="25">
        <f>H22+H38+H41</f>
        <v>62.49</v>
      </c>
      <c r="J49" s="21"/>
      <c r="K49" s="22"/>
      <c r="L49" s="25">
        <f>L22+L38+L41</f>
        <v>62.49</v>
      </c>
      <c r="N49" s="21"/>
      <c r="O49" s="22"/>
      <c r="P49" s="25">
        <f>P22+P38+P41</f>
        <v>62.49</v>
      </c>
      <c r="R49" s="21"/>
      <c r="S49" s="22"/>
      <c r="T49" s="25">
        <f>T22+T38+T41</f>
        <v>62.49</v>
      </c>
      <c r="V49" s="21"/>
      <c r="W49" s="22"/>
      <c r="X49" s="25">
        <f>X22+X38+X41</f>
        <v>62.49</v>
      </c>
      <c r="Z49" s="21"/>
      <c r="AA49" s="22"/>
      <c r="AB49" s="25">
        <f>AB22+AB38+AB41</f>
        <v>67.539999999999992</v>
      </c>
      <c r="AD49" s="21"/>
      <c r="AE49" s="22"/>
      <c r="AF49" s="25">
        <f>AF22+AF38+AF41</f>
        <v>67.539999999999992</v>
      </c>
      <c r="AH49" s="21"/>
      <c r="AI49" s="22"/>
      <c r="AJ49" s="25">
        <f>AJ22+AJ38+AJ41</f>
        <v>67.539999999999992</v>
      </c>
      <c r="AL49" s="21"/>
      <c r="AM49" s="22"/>
      <c r="AN49" s="25">
        <f>AN22+AN38+AN41</f>
        <v>67.539999999999992</v>
      </c>
      <c r="AP49" s="21"/>
      <c r="AQ49" s="22"/>
      <c r="AR49" s="25">
        <f>AR22+AR38+AR41</f>
        <v>67.539999999999992</v>
      </c>
      <c r="AS49" s="106"/>
      <c r="AT49" s="21"/>
      <c r="AU49" s="22"/>
      <c r="AV49" s="25">
        <f>AV22+AV38+AV41</f>
        <v>67.539999999999992</v>
      </c>
    </row>
    <row r="51" spans="1:48" x14ac:dyDescent="0.3">
      <c r="A51" t="s">
        <v>62</v>
      </c>
    </row>
    <row r="52" spans="1:48" ht="15" thickBot="1" x14ac:dyDescent="0.35"/>
    <row r="53" spans="1:48" x14ac:dyDescent="0.3">
      <c r="A53" s="9" t="s">
        <v>64</v>
      </c>
      <c r="B53" s="10">
        <f>Input!$B$10</f>
        <v>2027</v>
      </c>
    </row>
    <row r="54" spans="1:48" x14ac:dyDescent="0.3">
      <c r="A54" s="11" t="s">
        <v>5</v>
      </c>
      <c r="B54" s="12" t="str">
        <f>B6</f>
        <v>5/8"</v>
      </c>
    </row>
    <row r="55" spans="1:48" x14ac:dyDescent="0.3">
      <c r="A55" s="11" t="s">
        <v>29</v>
      </c>
      <c r="B55" s="12">
        <f>Input!D10</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2027</v>
      </c>
      <c r="C61" s="143"/>
      <c r="D61" s="144"/>
      <c r="F61" s="142" t="str">
        <f>CONCATENATE("February"," ",$B$5)</f>
        <v>February 2027</v>
      </c>
      <c r="G61" s="143"/>
      <c r="H61" s="144"/>
      <c r="J61" s="142" t="str">
        <f>CONCATENATE("March"," ",$B$5)</f>
        <v>March 2027</v>
      </c>
      <c r="K61" s="143"/>
      <c r="L61" s="144"/>
      <c r="N61" s="142" t="str">
        <f>CONCATENATE("April"," ",$B$5)</f>
        <v>April 2027</v>
      </c>
      <c r="O61" s="143"/>
      <c r="P61" s="144"/>
      <c r="R61" s="142" t="str">
        <f>CONCATENATE("May"," ",$B$5)</f>
        <v>May 2027</v>
      </c>
      <c r="S61" s="143"/>
      <c r="T61" s="144"/>
      <c r="V61" s="142" t="str">
        <f>CONCATENATE("June"," ",$B$5)</f>
        <v>June 2027</v>
      </c>
      <c r="W61" s="143"/>
      <c r="X61" s="144"/>
      <c r="Z61" s="142" t="str">
        <f>CONCATENATE("July"," ",$B$5)</f>
        <v>July 2027</v>
      </c>
      <c r="AA61" s="143"/>
      <c r="AB61" s="144"/>
      <c r="AD61" s="142" t="str">
        <f>CONCATENATE("August"," ",$B$5)</f>
        <v>August 2027</v>
      </c>
      <c r="AE61" s="143"/>
      <c r="AF61" s="144"/>
      <c r="AH61" s="142" t="str">
        <f>CONCATENATE("September"," ",$B$5)</f>
        <v>September 2027</v>
      </c>
      <c r="AI61" s="143"/>
      <c r="AJ61" s="144"/>
      <c r="AL61" s="142" t="str">
        <f>CONCATENATE("October"," ",$B$5)</f>
        <v>October 2027</v>
      </c>
      <c r="AM61" s="143"/>
      <c r="AN61" s="144"/>
      <c r="AP61" s="142" t="str">
        <f>CONCATENATE("November"," ",$B$5)</f>
        <v>November 2027</v>
      </c>
      <c r="AQ61" s="143"/>
      <c r="AR61" s="144"/>
      <c r="AS61" s="102"/>
      <c r="AT61" s="142" t="str">
        <f>CONCATENATE("December"," ",$B$5)</f>
        <v>December 2027</v>
      </c>
      <c r="AU61" s="143"/>
      <c r="AV61" s="144"/>
    </row>
    <row r="62" spans="1:48" x14ac:dyDescent="0.3">
      <c r="A62" s="1" t="s">
        <v>4</v>
      </c>
      <c r="B62" s="14"/>
      <c r="D62" s="15">
        <f>INDEX(Input!$B$29:$AK$29,MATCH('Residential Bills_Yr 3_avg'!$B$54,Input!$A$29:$A$29,0),MATCH('Residential Bills_Yr 3_avg'!B$61,Input!$B$28:$AK$28,0))</f>
        <v>21.21</v>
      </c>
      <c r="F62" s="14"/>
      <c r="H62" s="15">
        <f>INDEX(Input!$B$29:$AK$29,MATCH('Residential Bills_Yr 3_avg'!$B$54,Input!$A$29:$A$29,0),MATCH('Residential Bills_Yr 3_avg'!F$61,Input!$B$28:$AK$28,0))</f>
        <v>21.21</v>
      </c>
      <c r="J62" s="14"/>
      <c r="L62" s="15">
        <f>INDEX(Input!$B$29:$AK$29,MATCH('Residential Bills_Yr 3_avg'!$B$54,Input!$A$29:$A$29,0),MATCH('Residential Bills_Yr 3_avg'!J$61,Input!$B$28:$AK$28,0))</f>
        <v>21.21</v>
      </c>
      <c r="N62" s="14"/>
      <c r="P62" s="15">
        <f>INDEX(Input!$B$29:$AK$29,MATCH('Residential Bills_Yr 3_avg'!$B$54,Input!$A$29:$A$29,0),MATCH('Residential Bills_Yr 3_avg'!N$61,Input!$B$28:$AK$28,0))</f>
        <v>21.21</v>
      </c>
      <c r="R62" s="14"/>
      <c r="T62" s="15">
        <f>INDEX(Input!$B$29:$AK$29,MATCH('Residential Bills_Yr 3_avg'!$B$54,Input!$A$29:$A$29,0),MATCH('Residential Bills_Yr 3_avg'!R$61,Input!$B$28:$AK$28,0))</f>
        <v>21.21</v>
      </c>
      <c r="V62" s="14"/>
      <c r="X62" s="15">
        <f>INDEX(Input!$B$29:$AK$29,MATCH('Residential Bills_Yr 3_avg'!$B$54,Input!$A$29:$A$29,0),MATCH('Residential Bills_Yr 3_avg'!V$61,Input!$B$28:$AK$28,0))</f>
        <v>21.21</v>
      </c>
      <c r="Z62" s="14"/>
      <c r="AB62" s="15">
        <f>INDEX(Input!$B$29:$AK$29,MATCH('Residential Bills_Yr 3_avg'!$B$54,Input!$A$29:$A$29,0),MATCH('Residential Bills_Yr 3_avg'!Z$61,Input!$B$28:$AK$28,0))</f>
        <v>22</v>
      </c>
      <c r="AD62" s="14"/>
      <c r="AF62" s="15">
        <f>INDEX(Input!$B$29:$AK$29,MATCH('Residential Bills_Yr 3_avg'!$B$54,Input!$A$29:$A$29,0),MATCH('Residential Bills_Yr 3_avg'!AD$61,Input!$B$28:$AK$28,0))</f>
        <v>22</v>
      </c>
      <c r="AH62" s="14"/>
      <c r="AJ62" s="15">
        <f>INDEX(Input!$B$29:$AK$29,MATCH('Residential Bills_Yr 3_avg'!$B$54,Input!$A$29:$A$29,0),MATCH('Residential Bills_Yr 3_avg'!AH$61,Input!$B$28:$AK$28,0))</f>
        <v>22</v>
      </c>
      <c r="AL62" s="14"/>
      <c r="AN62" s="15">
        <f>INDEX(Input!$B$29:$AK$29,MATCH('Residential Bills_Yr 3_avg'!$B$54,Input!$A$29:$A$29,0),MATCH('Residential Bills_Yr 3_avg'!AL$61,Input!$B$28:$AK$28,0))</f>
        <v>22</v>
      </c>
      <c r="AP62" s="14"/>
      <c r="AR62" s="15">
        <f>INDEX(Input!$B$29:$AK$29,MATCH('Residential Bills_Yr 3_avg'!$B$54,Input!$A$29:$A$29,0),MATCH('Residential Bills_Yr 3_avg'!AP$61,Input!$B$28:$AK$28,0))</f>
        <v>22</v>
      </c>
      <c r="AS62" s="7"/>
      <c r="AT62" s="14"/>
      <c r="AV62" s="15">
        <f>INDEX(Input!$B$29:$AK$29,MATCH('Residential Bills_Yr 3_avg'!$B$54,Input!$A$29:$A$29,0),MATCH('Residential Bills_Yr 3_avg'!AT$61,Input!$B$28:$AK$28,0))</f>
        <v>22</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3_avg'!$A65,Input!$A$22:$A$26,0),MATCH('Residential Bills_Yr 3_avg'!B$13,Input!$B$21:$AK$21,0))</f>
        <v>3.0306999999999999</v>
      </c>
      <c r="C65" s="133">
        <f>IF($B$55&gt;Input!F$95,Input!F$95,'Residential Bills_Yr 3_avg'!$B$55)</f>
        <v>6</v>
      </c>
      <c r="D65" s="15">
        <f>ROUND(IFERROR(B65*C65," "),2)</f>
        <v>18.18</v>
      </c>
      <c r="F65" s="19">
        <f>INDEX(Input!$B$22:$AK$26,MATCH('Residential Bills_Yr 3_avg'!$A65,Input!$A$22:$A$26,0),MATCH('Residential Bills_Yr 3_avg'!F$13,Input!$B$21:$AK$21,0))</f>
        <v>3.0306999999999999</v>
      </c>
      <c r="G65" s="133">
        <f>IF($B$55&gt;Input!G$95,Input!G$95,'Residential Bills_Yr 3_avg'!$B$55)</f>
        <v>6</v>
      </c>
      <c r="H65" s="15">
        <f>ROUND(IFERROR(F65*G65," "),2)</f>
        <v>18.18</v>
      </c>
      <c r="J65" s="19">
        <f>INDEX(Input!$B$22:$AK$26,MATCH('Residential Bills_Yr 3_avg'!$A65,Input!$A$22:$A$26,0),MATCH('Residential Bills_Yr 3_avg'!J$13,Input!$B$21:$AK$21,0))</f>
        <v>3.0306999999999999</v>
      </c>
      <c r="K65" s="133">
        <f>IF($B$55&gt;Input!H$95,Input!H$95,'Residential Bills_Yr 3_avg'!$B$55)</f>
        <v>6</v>
      </c>
      <c r="L65" s="15">
        <f>ROUND(IFERROR(J65*K65," "),2)</f>
        <v>18.18</v>
      </c>
      <c r="N65" s="19">
        <f>INDEX(Input!$B$22:$AK$26,MATCH('Residential Bills_Yr 3_avg'!$A65,Input!$A$22:$A$26,0),MATCH('Residential Bills_Yr 3_avg'!N$13,Input!$B$21:$AK$21,0))</f>
        <v>3.0306999999999999</v>
      </c>
      <c r="O65" s="133">
        <f>IF($B$55&gt;Input!I$95,Input!I$95,'Residential Bills_Yr 3_avg'!$B$55)</f>
        <v>6</v>
      </c>
      <c r="P65" s="15">
        <f>ROUND(IFERROR(N65*O65," "),2)</f>
        <v>18.18</v>
      </c>
      <c r="R65" s="19">
        <f>INDEX(Input!$B$22:$AK$26,MATCH('Residential Bills_Yr 3_avg'!$A65,Input!$A$22:$A$26,0),MATCH('Residential Bills_Yr 3_avg'!R$13,Input!$B$21:$AK$21,0))</f>
        <v>3.0306999999999999</v>
      </c>
      <c r="S65" s="133">
        <f>IF($B$55&gt;Input!J$95,Input!J$95,'Residential Bills_Yr 3_avg'!$B$55)</f>
        <v>6</v>
      </c>
      <c r="T65" s="15">
        <f>ROUND(IFERROR(R65*S65," "),2)</f>
        <v>18.18</v>
      </c>
      <c r="V65" s="19">
        <f>INDEX(Input!$B$22:$AK$26,MATCH('Residential Bills_Yr 3_avg'!$A65,Input!$A$22:$A$26,0),MATCH('Residential Bills_Yr 3_avg'!V$13,Input!$B$21:$AK$21,0))</f>
        <v>3.0306999999999999</v>
      </c>
      <c r="W65" s="133">
        <f>IF($B$55&gt;Input!K$95,Input!K$95,'Residential Bills_Yr 3_avg'!$B$55)</f>
        <v>6</v>
      </c>
      <c r="X65" s="15">
        <f>ROUND(IFERROR(V65*W65," "),2)</f>
        <v>18.18</v>
      </c>
      <c r="Z65" s="19">
        <f>INDEX(Input!$B$22:$AK$26,MATCH('Residential Bills_Yr 3_avg'!$A65,Input!$A$22:$A$26,0),MATCH('Residential Bills_Yr 3_avg'!Z$13,Input!$B$21:$AK$21,0))</f>
        <v>3.3512</v>
      </c>
      <c r="AA65" s="133">
        <f>IF($B$55&gt;Input!L$95,Input!L$95,'Residential Bills_Yr 3_avg'!$B$55)</f>
        <v>6</v>
      </c>
      <c r="AB65" s="15">
        <f>ROUND(IFERROR(Z65*AA65," "),2)</f>
        <v>20.11</v>
      </c>
      <c r="AD65" s="19">
        <f>INDEX(Input!$B$22:$AK$26,MATCH('Residential Bills_Yr 3_avg'!$A65,Input!$A$22:$A$26,0),MATCH('Residential Bills_Yr 3_avg'!AD$13,Input!$B$21:$AK$21,0))</f>
        <v>3.3512</v>
      </c>
      <c r="AE65" s="133">
        <f>IF($B$55&gt;Input!M$95,Input!M$95,'Residential Bills_Yr 3_avg'!$B$55)</f>
        <v>6</v>
      </c>
      <c r="AF65" s="15">
        <f>ROUND(IFERROR(AD65*AE65," "),2)</f>
        <v>20.11</v>
      </c>
      <c r="AH65" s="19">
        <f>INDEX(Input!$B$22:$AK$26,MATCH('Residential Bills_Yr 3_avg'!$A65,Input!$A$22:$A$26,0),MATCH('Residential Bills_Yr 3_avg'!AH$13,Input!$B$21:$AK$21,0))</f>
        <v>3.3512</v>
      </c>
      <c r="AI65" s="133">
        <f>IF($B$55&gt;Input!N$95,Input!N$95,'Residential Bills_Yr 3_avg'!$B$55)</f>
        <v>6</v>
      </c>
      <c r="AJ65" s="15">
        <f>ROUND(IFERROR(AH65*AI65," "),2)</f>
        <v>20.11</v>
      </c>
      <c r="AL65" s="19">
        <f>INDEX(Input!$B$22:$AK$26,MATCH('Residential Bills_Yr 3_avg'!$A65,Input!$A$22:$A$26,0),MATCH('Residential Bills_Yr 3_avg'!AL$13,Input!$B$21:$AK$21,0))</f>
        <v>3.3512</v>
      </c>
      <c r="AM65" s="133">
        <f>IF($B$55&gt;Input!O$95,Input!O$95,'Residential Bills_Yr 3_avg'!$B$55)</f>
        <v>6</v>
      </c>
      <c r="AN65" s="15">
        <f>ROUND(IFERROR(AL65*AM65," "),2)</f>
        <v>20.11</v>
      </c>
      <c r="AP65" s="19">
        <f>INDEX(Input!$B$22:$AK$26,MATCH('Residential Bills_Yr 3_avg'!$A65,Input!$A$22:$A$26,0),MATCH('Residential Bills_Yr 3_avg'!AP$13,Input!$B$21:$AK$21,0))</f>
        <v>3.3512</v>
      </c>
      <c r="AQ65" s="133">
        <f>IF($B$55&gt;Input!P$95,Input!P$95,'Residential Bills_Yr 3_avg'!$B$55)</f>
        <v>6</v>
      </c>
      <c r="AR65" s="15">
        <f>ROUND(IFERROR(AP65*AQ65," "),2)</f>
        <v>20.11</v>
      </c>
      <c r="AS65" s="7"/>
      <c r="AT65" s="19">
        <f>INDEX(Input!$B$22:$AK$26,MATCH('Residential Bills_Yr 3_avg'!$A65,Input!$A$22:$A$26,0),MATCH('Residential Bills_Yr 3_avg'!AT$13,Input!$B$21:$AK$21,0))</f>
        <v>3.3512</v>
      </c>
      <c r="AU65" s="133">
        <f>IF($B$55&gt;Input!Q$95,Input!Q$95,'Residential Bills_Yr 3_avg'!$B$55)</f>
        <v>6</v>
      </c>
      <c r="AV65" s="15">
        <f>ROUND(IFERROR(AT65*AU65," "),2)</f>
        <v>20.11</v>
      </c>
    </row>
    <row r="66" spans="1:48" x14ac:dyDescent="0.3">
      <c r="A66" t="str">
        <f t="shared" ref="A66:A69" si="48">A18</f>
        <v>Tier 2</v>
      </c>
      <c r="B66" s="19">
        <f>INDEX(Input!$B$22:$AK$26,MATCH('Residential Bills_Yr 3_avg'!$A66,Input!$A$22:$A$26,0),MATCH('Residential Bills_Yr 3_avg'!B$13,Input!$B$21:$AK$21,0))</f>
        <v>5.2302999999999997</v>
      </c>
      <c r="C66" s="133">
        <f>IF(($B$55-C65)&gt;Input!F$96,Input!F$96,($B$55-C65))</f>
        <v>4</v>
      </c>
      <c r="D66" s="15">
        <f>ROUND(IFERROR(B66*C66," "),2)</f>
        <v>20.92</v>
      </c>
      <c r="F66" s="19">
        <f>INDEX(Input!$B$22:$AK$26,MATCH('Residential Bills_Yr 3_avg'!$A66,Input!$A$22:$A$26,0),MATCH('Residential Bills_Yr 3_avg'!F$13,Input!$B$21:$AK$21,0))</f>
        <v>5.2302999999999997</v>
      </c>
      <c r="G66" s="133">
        <f>IF(($B$55-G65)&gt;Input!G$96,Input!G$96,($B$55-G65))</f>
        <v>4</v>
      </c>
      <c r="H66" s="15">
        <f>ROUND(IFERROR(F66*G66," "),2)</f>
        <v>20.92</v>
      </c>
      <c r="J66" s="19">
        <f>INDEX(Input!$B$22:$AK$26,MATCH('Residential Bills_Yr 3_avg'!$A66,Input!$A$22:$A$26,0),MATCH('Residential Bills_Yr 3_avg'!J$13,Input!$B$21:$AK$21,0))</f>
        <v>5.2302999999999997</v>
      </c>
      <c r="K66" s="133">
        <f>IF(($B$55-K65)&gt;Input!H$96,Input!H$96,($B$55-K65))</f>
        <v>4</v>
      </c>
      <c r="L66" s="15">
        <f>ROUND(IFERROR(J66*K66," "),2)</f>
        <v>20.92</v>
      </c>
      <c r="N66" s="19">
        <f>INDEX(Input!$B$22:$AK$26,MATCH('Residential Bills_Yr 3_avg'!$A66,Input!$A$22:$A$26,0),MATCH('Residential Bills_Yr 3_avg'!N$13,Input!$B$21:$AK$21,0))</f>
        <v>5.2302999999999997</v>
      </c>
      <c r="O66" s="133">
        <f>IF(($B$55-O65)&gt;Input!I$96,Input!I$96,($B$55-O65))</f>
        <v>4</v>
      </c>
      <c r="P66" s="15">
        <f>ROUND(IFERROR(N66*O66," "),2)</f>
        <v>20.92</v>
      </c>
      <c r="R66" s="19">
        <f>INDEX(Input!$B$22:$AK$26,MATCH('Residential Bills_Yr 3_avg'!$A66,Input!$A$22:$A$26,0),MATCH('Residential Bills_Yr 3_avg'!R$13,Input!$B$21:$AK$21,0))</f>
        <v>5.2302999999999997</v>
      </c>
      <c r="S66" s="133">
        <f>IF(($B$55-S65)&gt;Input!J$96,Input!J$96,($B$55-S65))</f>
        <v>4</v>
      </c>
      <c r="T66" s="15">
        <f>ROUND(IFERROR(R66*S66," "),2)</f>
        <v>20.92</v>
      </c>
      <c r="V66" s="19">
        <f>INDEX(Input!$B$22:$AK$26,MATCH('Residential Bills_Yr 3_avg'!$A66,Input!$A$22:$A$26,0),MATCH('Residential Bills_Yr 3_avg'!V$13,Input!$B$21:$AK$21,0))</f>
        <v>5.2302999999999997</v>
      </c>
      <c r="W66" s="133">
        <f>IF(($B$55-W65)&gt;Input!K$96,Input!K$96,($B$55-W65))</f>
        <v>4</v>
      </c>
      <c r="X66" s="15">
        <f>ROUND(IFERROR(V66*W66," "),2)</f>
        <v>20.92</v>
      </c>
      <c r="Z66" s="19">
        <f>INDEX(Input!$B$22:$AK$26,MATCH('Residential Bills_Yr 3_avg'!$A66,Input!$A$22:$A$26,0),MATCH('Residential Bills_Yr 3_avg'!Z$13,Input!$B$21:$AK$21,0))</f>
        <v>5.7832999999999997</v>
      </c>
      <c r="AA66" s="133">
        <f>IF(($B$55-AA65)&gt;Input!L$96,Input!L$96,($B$55-AA65))</f>
        <v>4</v>
      </c>
      <c r="AB66" s="15">
        <f>ROUND(IFERROR(Z66*AA66," "),2)</f>
        <v>23.13</v>
      </c>
      <c r="AD66" s="19">
        <f>INDEX(Input!$B$22:$AK$26,MATCH('Residential Bills_Yr 3_avg'!$A66,Input!$A$22:$A$26,0),MATCH('Residential Bills_Yr 3_avg'!AD$13,Input!$B$21:$AK$21,0))</f>
        <v>5.7832999999999997</v>
      </c>
      <c r="AE66" s="133">
        <f>IF(($B$55-AE65)&gt;Input!M$96,Input!M$96,($B$55-AE65))</f>
        <v>4</v>
      </c>
      <c r="AF66" s="15">
        <f>ROUND(IFERROR(AD66*AE66," "),2)</f>
        <v>23.13</v>
      </c>
      <c r="AH66" s="19">
        <f>INDEX(Input!$B$22:$AK$26,MATCH('Residential Bills_Yr 3_avg'!$A66,Input!$A$22:$A$26,0),MATCH('Residential Bills_Yr 3_avg'!AH$13,Input!$B$21:$AK$21,0))</f>
        <v>5.7832999999999997</v>
      </c>
      <c r="AI66" s="133">
        <f>IF(($B$55-AI65)&gt;Input!N$96,Input!N$96,($B$55-AI65))</f>
        <v>4</v>
      </c>
      <c r="AJ66" s="15">
        <f>ROUND(IFERROR(AH66*AI66," "),2)</f>
        <v>23.13</v>
      </c>
      <c r="AL66" s="19">
        <f>INDEX(Input!$B$22:$AK$26,MATCH('Residential Bills_Yr 3_avg'!$A66,Input!$A$22:$A$26,0),MATCH('Residential Bills_Yr 3_avg'!AL$13,Input!$B$21:$AK$21,0))</f>
        <v>5.7832999999999997</v>
      </c>
      <c r="AM66" s="133">
        <f>IF(($B$55-AM65)&gt;Input!O$96,Input!O$96,($B$55-AM65))</f>
        <v>4</v>
      </c>
      <c r="AN66" s="15">
        <f>ROUND(IFERROR(AL66*AM66," "),2)</f>
        <v>23.13</v>
      </c>
      <c r="AP66" s="19">
        <f>INDEX(Input!$B$22:$AK$26,MATCH('Residential Bills_Yr 3_avg'!$A66,Input!$A$22:$A$26,0),MATCH('Residential Bills_Yr 3_avg'!AP$13,Input!$B$21:$AK$21,0))</f>
        <v>5.7832999999999997</v>
      </c>
      <c r="AQ66" s="133">
        <f>IF(($B$55-AQ65)&gt;Input!P$96,Input!P$96,($B$55-AQ65))</f>
        <v>4</v>
      </c>
      <c r="AR66" s="15">
        <f>ROUND(IFERROR(AP66*AQ66," "),2)</f>
        <v>23.13</v>
      </c>
      <c r="AS66" s="7"/>
      <c r="AT66" s="19">
        <f>INDEX(Input!$B$22:$AK$26,MATCH('Residential Bills_Yr 3_avg'!$A66,Input!$A$22:$A$26,0),MATCH('Residential Bills_Yr 3_avg'!AT$13,Input!$B$21:$AK$21,0))</f>
        <v>5.7832999999999997</v>
      </c>
      <c r="AU66" s="133">
        <f>IF(($B$55-AU65)&gt;Input!Q$96,Input!Q$96,($B$55-AU65))</f>
        <v>4</v>
      </c>
      <c r="AV66" s="15">
        <f>ROUND(IFERROR(AT66*AU66," "),2)</f>
        <v>23.13</v>
      </c>
    </row>
    <row r="67" spans="1:48" x14ac:dyDescent="0.3">
      <c r="A67" t="str">
        <f t="shared" si="48"/>
        <v>Tier 3</v>
      </c>
      <c r="B67" s="19">
        <f>INDEX(Input!$B$22:$AK$26,MATCH('Residential Bills_Yr 3_avg'!$A67,Input!$A$22:$A$26,0),MATCH('Residential Bills_Yr 3_avg'!B$13,Input!$B$21:$AK$21,0))</f>
        <v>7.2209000000000003</v>
      </c>
      <c r="C67" s="133">
        <f>IF(OR(Input!F$93="Tier 4",Input!F$93="Tier 5"),IF(('Residential Bills_Yr 3_avg'!$B$55-'Residential Bills_Yr 3_avg'!C65-'Residential Bills_Yr 3_avg'!C66)&gt;Input!F145,Input!F145,('Residential Bills_Yr 3_avg'!$B$55-'Residential Bills_Yr 3_avg'!C65-'Residential Bills_Yr 3_avg'!C66)),('Residential Bills_Yr 3_avg'!$B$55-'Residential Bills_Yr 3_avg'!C65-'Residential Bills_Yr 3_avg'!C66))</f>
        <v>0</v>
      </c>
      <c r="D67" s="15">
        <f>ROUND(IFERROR(B67*C67," "),2)</f>
        <v>0</v>
      </c>
      <c r="F67" s="19">
        <f>INDEX(Input!$B$22:$AK$26,MATCH('Residential Bills_Yr 3_avg'!$A67,Input!$A$22:$A$26,0),MATCH('Residential Bills_Yr 3_avg'!F$13,Input!$B$21:$AK$21,0))</f>
        <v>7.2209000000000003</v>
      </c>
      <c r="G67" s="133">
        <f>IF(OR(Input!G$93="Tier 4",Input!G$93="Tier 5"),IF(('Residential Bills_Yr 3_avg'!$B$55-'Residential Bills_Yr 3_avg'!G65-'Residential Bills_Yr 3_avg'!G66)&gt;Input!G145,Input!G145,('Residential Bills_Yr 3_avg'!$B$55-'Residential Bills_Yr 3_avg'!G65-'Residential Bills_Yr 3_avg'!G66)),('Residential Bills_Yr 3_avg'!$B$55-'Residential Bills_Yr 3_avg'!G65-'Residential Bills_Yr 3_avg'!G66))</f>
        <v>0</v>
      </c>
      <c r="H67" s="15">
        <f>ROUND(IFERROR(F67*G67," "),2)</f>
        <v>0</v>
      </c>
      <c r="J67" s="19">
        <f>INDEX(Input!$B$22:$AK$26,MATCH('Residential Bills_Yr 3_avg'!$A67,Input!$A$22:$A$26,0),MATCH('Residential Bills_Yr 3_avg'!J$13,Input!$B$21:$AK$21,0))</f>
        <v>7.2209000000000003</v>
      </c>
      <c r="K67" s="133">
        <f>IF(OR(Input!H$93="Tier 4",Input!H$93="Tier 5"),IF(('Residential Bills_Yr 3_avg'!$B$55-'Residential Bills_Yr 3_avg'!K65-'Residential Bills_Yr 3_avg'!K66)&gt;Input!H145,Input!H145,('Residential Bills_Yr 3_avg'!$B$55-'Residential Bills_Yr 3_avg'!K65-'Residential Bills_Yr 3_avg'!K66)),('Residential Bills_Yr 3_avg'!$B$55-'Residential Bills_Yr 3_avg'!K65-'Residential Bills_Yr 3_avg'!K66))</f>
        <v>0</v>
      </c>
      <c r="L67" s="15">
        <f>ROUND(IFERROR(J67*K67," "),2)</f>
        <v>0</v>
      </c>
      <c r="N67" s="19">
        <f>INDEX(Input!$B$22:$AK$26,MATCH('Residential Bills_Yr 3_avg'!$A67,Input!$A$22:$A$26,0),MATCH('Residential Bills_Yr 3_avg'!N$13,Input!$B$21:$AK$21,0))</f>
        <v>7.2209000000000003</v>
      </c>
      <c r="O67" s="133">
        <f>IF(OR(Input!I$93="Tier 4",Input!I$93="Tier 5"),IF(('Residential Bills_Yr 3_avg'!$B$55-'Residential Bills_Yr 3_avg'!O65-'Residential Bills_Yr 3_avg'!O66)&gt;Input!I145,Input!I145,('Residential Bills_Yr 3_avg'!$B$55-'Residential Bills_Yr 3_avg'!O65-'Residential Bills_Yr 3_avg'!O66)),('Residential Bills_Yr 3_avg'!$B$55-'Residential Bills_Yr 3_avg'!O65-'Residential Bills_Yr 3_avg'!O66))</f>
        <v>0</v>
      </c>
      <c r="P67" s="15">
        <f>ROUND(IFERROR(N67*O67," "),2)</f>
        <v>0</v>
      </c>
      <c r="R67" s="19">
        <f>INDEX(Input!$B$22:$AK$26,MATCH('Residential Bills_Yr 3_avg'!$A67,Input!$A$22:$A$26,0),MATCH('Residential Bills_Yr 3_avg'!R$13,Input!$B$21:$AK$21,0))</f>
        <v>7.2209000000000003</v>
      </c>
      <c r="S67" s="133">
        <f>IF(OR(Input!J$93="Tier 4",Input!J$93="Tier 5"),IF(('Residential Bills_Yr 3_avg'!$B$55-'Residential Bills_Yr 3_avg'!S65-'Residential Bills_Yr 3_avg'!S66)&gt;Input!J145,Input!J145,('Residential Bills_Yr 3_avg'!$B$55-'Residential Bills_Yr 3_avg'!S65-'Residential Bills_Yr 3_avg'!S66)),('Residential Bills_Yr 3_avg'!$B$55-'Residential Bills_Yr 3_avg'!S65-'Residential Bills_Yr 3_avg'!S66))</f>
        <v>0</v>
      </c>
      <c r="T67" s="15">
        <f>ROUND(IFERROR(R67*S67," "),2)</f>
        <v>0</v>
      </c>
      <c r="V67" s="19">
        <f>INDEX(Input!$B$22:$AK$26,MATCH('Residential Bills_Yr 3_avg'!$A67,Input!$A$22:$A$26,0),MATCH('Residential Bills_Yr 3_avg'!V$13,Input!$B$21:$AK$21,0))</f>
        <v>7.2209000000000003</v>
      </c>
      <c r="W67" s="133">
        <f>IF(OR(Input!K$93="Tier 4",Input!K$93="Tier 5"),IF(('Residential Bills_Yr 3_avg'!$B$55-'Residential Bills_Yr 3_avg'!W65-'Residential Bills_Yr 3_avg'!W66)&gt;Input!K145,Input!K145,('Residential Bills_Yr 3_avg'!$B$55-'Residential Bills_Yr 3_avg'!W65-'Residential Bills_Yr 3_avg'!W66)),('Residential Bills_Yr 3_avg'!$B$55-'Residential Bills_Yr 3_avg'!W65-'Residential Bills_Yr 3_avg'!W66))</f>
        <v>0</v>
      </c>
      <c r="X67" s="15">
        <f>ROUND(IFERROR(V67*W67," "),2)</f>
        <v>0</v>
      </c>
      <c r="Z67" s="19">
        <f>INDEX(Input!$B$22:$AK$26,MATCH('Residential Bills_Yr 3_avg'!$A67,Input!$A$22:$A$26,0),MATCH('Residential Bills_Yr 3_avg'!Z$13,Input!$B$21:$AK$21,0))</f>
        <v>7.9844999999999997</v>
      </c>
      <c r="AA67" s="133">
        <f>IF(OR(Input!L$93="Tier 4",Input!L$93="Tier 5"),IF(('Residential Bills_Yr 3_avg'!$B$55-'Residential Bills_Yr 3_avg'!AA65-'Residential Bills_Yr 3_avg'!AA66)&gt;Input!L145,Input!L145,('Residential Bills_Yr 3_avg'!$B$55-'Residential Bills_Yr 3_avg'!AA65-'Residential Bills_Yr 3_avg'!AA66)),('Residential Bills_Yr 3_avg'!$B$55-'Residential Bills_Yr 3_avg'!AA65-'Residential Bills_Yr 3_avg'!AA66))</f>
        <v>0</v>
      </c>
      <c r="AB67" s="15">
        <f>ROUND(IFERROR(Z67*AA67," "),2)</f>
        <v>0</v>
      </c>
      <c r="AD67" s="19">
        <f>INDEX(Input!$B$22:$AK$26,MATCH('Residential Bills_Yr 3_avg'!$A67,Input!$A$22:$A$26,0),MATCH('Residential Bills_Yr 3_avg'!AD$13,Input!$B$21:$AK$21,0))</f>
        <v>7.9844999999999997</v>
      </c>
      <c r="AE67" s="133">
        <f>IF(OR(Input!M$93="Tier 4",Input!M$93="Tier 5"),IF(('Residential Bills_Yr 3_avg'!$B$55-'Residential Bills_Yr 3_avg'!AE65-'Residential Bills_Yr 3_avg'!AE66)&gt;Input!M145,Input!M145,('Residential Bills_Yr 3_avg'!$B$55-'Residential Bills_Yr 3_avg'!AE65-'Residential Bills_Yr 3_avg'!AE66)),('Residential Bills_Yr 3_avg'!$B$55-'Residential Bills_Yr 3_avg'!AE65-'Residential Bills_Yr 3_avg'!AE66))</f>
        <v>0</v>
      </c>
      <c r="AF67" s="15">
        <f>ROUND(IFERROR(AD67*AE67," "),2)</f>
        <v>0</v>
      </c>
      <c r="AH67" s="19">
        <f>INDEX(Input!$B$22:$AK$26,MATCH('Residential Bills_Yr 3_avg'!$A67,Input!$A$22:$A$26,0),MATCH('Residential Bills_Yr 3_avg'!AH$13,Input!$B$21:$AK$21,0))</f>
        <v>7.9844999999999997</v>
      </c>
      <c r="AI67" s="133">
        <f>IF(OR(Input!N$93="Tier 4",Input!N$93="Tier 5"),IF(('Residential Bills_Yr 3_avg'!$B$55-'Residential Bills_Yr 3_avg'!AI65-'Residential Bills_Yr 3_avg'!AI66)&gt;Input!N145,Input!N145,('Residential Bills_Yr 3_avg'!$B$55-'Residential Bills_Yr 3_avg'!AI65-'Residential Bills_Yr 3_avg'!AI66)),('Residential Bills_Yr 3_avg'!$B$55-'Residential Bills_Yr 3_avg'!AI65-'Residential Bills_Yr 3_avg'!AI66))</f>
        <v>0</v>
      </c>
      <c r="AJ67" s="15">
        <f>ROUND(IFERROR(AH67*AI67," "),2)</f>
        <v>0</v>
      </c>
      <c r="AL67" s="19">
        <f>INDEX(Input!$B$22:$AK$26,MATCH('Residential Bills_Yr 3_avg'!$A67,Input!$A$22:$A$26,0),MATCH('Residential Bills_Yr 3_avg'!AL$13,Input!$B$21:$AK$21,0))</f>
        <v>7.9844999999999997</v>
      </c>
      <c r="AM67" s="133">
        <f>IF(OR(Input!O$93="Tier 4",Input!O$93="Tier 5"),IF(('Residential Bills_Yr 3_avg'!$B$55-'Residential Bills_Yr 3_avg'!AM65-'Residential Bills_Yr 3_avg'!AM66)&gt;Input!O145,Input!O145,('Residential Bills_Yr 3_avg'!$B$55-'Residential Bills_Yr 3_avg'!AM65-'Residential Bills_Yr 3_avg'!AM66)),('Residential Bills_Yr 3_avg'!$B$55-'Residential Bills_Yr 3_avg'!AM65-'Residential Bills_Yr 3_avg'!AM66))</f>
        <v>0</v>
      </c>
      <c r="AN67" s="15">
        <f>ROUND(IFERROR(AL67*AM67," "),2)</f>
        <v>0</v>
      </c>
      <c r="AP67" s="19">
        <f>INDEX(Input!$B$22:$AK$26,MATCH('Residential Bills_Yr 3_avg'!$A67,Input!$A$22:$A$26,0),MATCH('Residential Bills_Yr 3_avg'!AP$13,Input!$B$21:$AK$21,0))</f>
        <v>7.9844999999999997</v>
      </c>
      <c r="AQ67" s="133">
        <f>IF(OR(Input!P$93="Tier 4",Input!P$93="Tier 5"),IF(('Residential Bills_Yr 3_avg'!$B$55-'Residential Bills_Yr 3_avg'!AQ65-'Residential Bills_Yr 3_avg'!AQ66)&gt;Input!P145,Input!P145,('Residential Bills_Yr 3_avg'!$B$55-'Residential Bills_Yr 3_avg'!AQ65-'Residential Bills_Yr 3_avg'!AQ66)),('Residential Bills_Yr 3_avg'!$B$55-'Residential Bills_Yr 3_avg'!AQ65-'Residential Bills_Yr 3_avg'!AQ66))</f>
        <v>0</v>
      </c>
      <c r="AR67" s="15">
        <f>ROUND(IFERROR(AP67*AQ67," "),2)</f>
        <v>0</v>
      </c>
      <c r="AS67" s="7"/>
      <c r="AT67" s="19">
        <f>INDEX(Input!$B$22:$AK$26,MATCH('Residential Bills_Yr 3_avg'!$A67,Input!$A$22:$A$26,0),MATCH('Residential Bills_Yr 3_avg'!AT$13,Input!$B$21:$AK$21,0))</f>
        <v>7.9844999999999997</v>
      </c>
      <c r="AU67" s="133">
        <f>IF(OR(Input!Q$93="Tier 4",Input!Q$93="Tier 5"),IF(('Residential Bills_Yr 3_avg'!$B$55-'Residential Bills_Yr 3_avg'!AU65-'Residential Bills_Yr 3_avg'!AU66)&gt;Input!Q145,Input!Q145,('Residential Bills_Yr 3_avg'!$B$55-'Residential Bills_Yr 3_avg'!AU65-'Residential Bills_Yr 3_avg'!AU66)),('Residential Bills_Yr 3_avg'!$B$55-'Residential Bills_Yr 3_avg'!AU65-'Residential Bills_Yr 3_avg'!AU66))</f>
        <v>0</v>
      </c>
      <c r="AV67" s="15">
        <f>ROUND(IFERROR(AT67*AU67," "),2)</f>
        <v>0</v>
      </c>
    </row>
    <row r="68" spans="1:48" ht="14.4" customHeight="1" x14ac:dyDescent="0.3">
      <c r="A68" t="str">
        <f t="shared" si="48"/>
        <v>Tier 4</v>
      </c>
      <c r="B68" s="19">
        <f>INDEX(Input!$B$22:$AK$26,MATCH('Residential Bills_Yr 3_avg'!$A68,Input!$A$22:$A$26,0),MATCH('Residential Bills_Yr 3_avg'!B$13,Input!$B$21:$AK$21,0))</f>
        <v>0</v>
      </c>
      <c r="C68" s="133" t="str">
        <f>IF(Input!F$93="Tier 4",($B$55-C65-C66-C67),IF(Input!F$93="Tier 5",IF(('Residential Bills_Yr 3_avg'!$B$55-'Residential Bills_Yr 3_avg'!C65-'Residential Bills_Yr 3_avg'!C66-'Residential Bills_Yr 3_avg'!C67)&gt;Input!F146,Input!F146,('Residential Bills_Yr 3_avg'!$B$55-'Residential Bills_Yr 3_avg'!C65-'Residential Bills_Yr 3_avg'!C66-'Residential Bills_Yr 3_avg'!C67))," "))</f>
        <v xml:space="preserve"> </v>
      </c>
      <c r="D68" s="15" t="str">
        <f t="shared" ref="D68:D69" si="49">IFERROR(B68*C68," ")</f>
        <v xml:space="preserve"> </v>
      </c>
      <c r="F68" s="19">
        <f>INDEX(Input!$B$22:$AK$26,MATCH('Residential Bills_Yr 3_avg'!$A68,Input!$A$22:$A$26,0),MATCH('Residential Bills_Yr 3_avg'!F$13,Input!$B$21:$AK$21,0))</f>
        <v>0</v>
      </c>
      <c r="G68" s="133" t="str">
        <f>IF(Input!G$93="Tier 4",($B$55-G65-G66-G67),IF(Input!G$93="Tier 5",IF(('Residential Bills_Yr 3_avg'!$B$55-'Residential Bills_Yr 3_avg'!G65-'Residential Bills_Yr 3_avg'!G66-'Residential Bills_Yr 3_avg'!G67)&gt;Input!G146,Input!G146,('Residential Bills_Yr 3_avg'!$B$55-'Residential Bills_Yr 3_avg'!G65-'Residential Bills_Yr 3_avg'!G66-'Residential Bills_Yr 3_avg'!G67))," "))</f>
        <v xml:space="preserve"> </v>
      </c>
      <c r="H68" s="15" t="str">
        <f t="shared" ref="H68:H69" si="50">IFERROR(F68*G68," ")</f>
        <v xml:space="preserve"> </v>
      </c>
      <c r="J68" s="19">
        <f>INDEX(Input!$B$22:$AK$26,MATCH('Residential Bills_Yr 3_avg'!$A68,Input!$A$22:$A$26,0),MATCH('Residential Bills_Yr 3_avg'!J$13,Input!$B$21:$AK$21,0))</f>
        <v>0</v>
      </c>
      <c r="K68" s="133" t="str">
        <f>IF(Input!H$93="Tier 4",($B$55-K65-K66-K67),IF(Input!H$93="Tier 5",IF(('Residential Bills_Yr 3_avg'!$B$55-'Residential Bills_Yr 3_avg'!K65-'Residential Bills_Yr 3_avg'!K66-'Residential Bills_Yr 3_avg'!K67)&gt;Input!H146,Input!H146,('Residential Bills_Yr 3_avg'!$B$55-'Residential Bills_Yr 3_avg'!K65-'Residential Bills_Yr 3_avg'!K66-'Residential Bills_Yr 3_avg'!K67))," "))</f>
        <v xml:space="preserve"> </v>
      </c>
      <c r="L68" s="15" t="str">
        <f t="shared" ref="L68:L69" si="51">IFERROR(J68*K68," ")</f>
        <v xml:space="preserve"> </v>
      </c>
      <c r="N68" s="19">
        <f>INDEX(Input!$B$22:$AK$26,MATCH('Residential Bills_Yr 3_avg'!$A68,Input!$A$22:$A$26,0),MATCH('Residential Bills_Yr 3_avg'!N$13,Input!$B$21:$AK$21,0))</f>
        <v>0</v>
      </c>
      <c r="O68" s="133" t="str">
        <f>IF(Input!I$93="Tier 4",($B$55-O65-O66-O67),IF(Input!I$93="Tier 5",IF(('Residential Bills_Yr 3_avg'!$B$55-'Residential Bills_Yr 3_avg'!O65-'Residential Bills_Yr 3_avg'!O66-'Residential Bills_Yr 3_avg'!O67)&gt;Input!I146,Input!I146,('Residential Bills_Yr 3_avg'!$B$55-'Residential Bills_Yr 3_avg'!O65-'Residential Bills_Yr 3_avg'!O66-'Residential Bills_Yr 3_avg'!O67))," "))</f>
        <v xml:space="preserve"> </v>
      </c>
      <c r="P68" s="15" t="str">
        <f t="shared" ref="P68:P69" si="52">IFERROR(N68*O68," ")</f>
        <v xml:space="preserve"> </v>
      </c>
      <c r="R68" s="19">
        <f>INDEX(Input!$B$22:$AK$26,MATCH('Residential Bills_Yr 3_avg'!$A68,Input!$A$22:$A$26,0),MATCH('Residential Bills_Yr 3_avg'!R$13,Input!$B$21:$AK$21,0))</f>
        <v>0</v>
      </c>
      <c r="S68" s="133" t="str">
        <f>IF(Input!J$93="Tier 4",($B$55-S65-S66-S67),IF(Input!J$93="Tier 5",IF(('Residential Bills_Yr 3_avg'!$B$55-'Residential Bills_Yr 3_avg'!S65-'Residential Bills_Yr 3_avg'!S66-'Residential Bills_Yr 3_avg'!S67)&gt;Input!J146,Input!J146,('Residential Bills_Yr 3_avg'!$B$55-'Residential Bills_Yr 3_avg'!S65-'Residential Bills_Yr 3_avg'!S66-'Residential Bills_Yr 3_avg'!S67))," "))</f>
        <v xml:space="preserve"> </v>
      </c>
      <c r="T68" s="15" t="str">
        <f t="shared" ref="T68:T69" si="53">IFERROR(R68*S68," ")</f>
        <v xml:space="preserve"> </v>
      </c>
      <c r="V68" s="19">
        <f>INDEX(Input!$B$22:$AK$26,MATCH('Residential Bills_Yr 3_avg'!$A68,Input!$A$22:$A$26,0),MATCH('Residential Bills_Yr 3_avg'!V$13,Input!$B$21:$AK$21,0))</f>
        <v>0</v>
      </c>
      <c r="W68" s="133" t="str">
        <f>IF(Input!K$93="Tier 4",($B$55-W65-W66-W67),IF(Input!K$93="Tier 5",IF(('Residential Bills_Yr 3_avg'!$B$55-'Residential Bills_Yr 3_avg'!W65-'Residential Bills_Yr 3_avg'!W66-'Residential Bills_Yr 3_avg'!W67)&gt;Input!K146,Input!K146,('Residential Bills_Yr 3_avg'!$B$55-'Residential Bills_Yr 3_avg'!W65-'Residential Bills_Yr 3_avg'!W66-'Residential Bills_Yr 3_avg'!W67))," "))</f>
        <v xml:space="preserve"> </v>
      </c>
      <c r="X68" s="15" t="str">
        <f t="shared" ref="X68:X69" si="54">IFERROR(V68*W68," ")</f>
        <v xml:space="preserve"> </v>
      </c>
      <c r="Z68" s="19">
        <f>INDEX(Input!$B$22:$AK$26,MATCH('Residential Bills_Yr 3_avg'!$A68,Input!$A$22:$A$26,0),MATCH('Residential Bills_Yr 3_avg'!Z$13,Input!$B$21:$AK$21,0))</f>
        <v>0</v>
      </c>
      <c r="AA68" s="133" t="str">
        <f>IF(Input!L$93="Tier 4",($B$55-AA65-AA66-AA67),IF(Input!L$93="Tier 5",IF(('Residential Bills_Yr 3_avg'!$B$55-'Residential Bills_Yr 3_avg'!AA65-'Residential Bills_Yr 3_avg'!AA66-'Residential Bills_Yr 3_avg'!AA67)&gt;Input!L146,Input!L146,('Residential Bills_Yr 3_avg'!$B$55-'Residential Bills_Yr 3_avg'!AA65-'Residential Bills_Yr 3_avg'!AA66-'Residential Bills_Yr 3_avg'!AA67))," "))</f>
        <v xml:space="preserve"> </v>
      </c>
      <c r="AB68" s="15" t="str">
        <f t="shared" ref="AB68:AB69" si="55">IFERROR(Z68*AA68," ")</f>
        <v xml:space="preserve"> </v>
      </c>
      <c r="AD68" s="19">
        <f>INDEX(Input!$B$22:$AK$26,MATCH('Residential Bills_Yr 3_avg'!$A68,Input!$A$22:$A$26,0),MATCH('Residential Bills_Yr 3_avg'!AD$13,Input!$B$21:$AK$21,0))</f>
        <v>0</v>
      </c>
      <c r="AE68" s="133" t="str">
        <f>IF(Input!M$93="Tier 4",($B$55-AE65-AE66-AE67),IF(Input!M$93="Tier 5",IF(('Residential Bills_Yr 3_avg'!$B$55-'Residential Bills_Yr 3_avg'!AE65-'Residential Bills_Yr 3_avg'!AE66-'Residential Bills_Yr 3_avg'!AE67)&gt;Input!M146,Input!M146,('Residential Bills_Yr 3_avg'!$B$55-'Residential Bills_Yr 3_avg'!AE65-'Residential Bills_Yr 3_avg'!AE66-'Residential Bills_Yr 3_avg'!AE67))," "))</f>
        <v xml:space="preserve"> </v>
      </c>
      <c r="AF68" s="15" t="str">
        <f t="shared" ref="AF68:AF69" si="56">IFERROR(AD68*AE68," ")</f>
        <v xml:space="preserve"> </v>
      </c>
      <c r="AH68" s="19">
        <f>INDEX(Input!$B$22:$AK$26,MATCH('Residential Bills_Yr 3_avg'!$A68,Input!$A$22:$A$26,0),MATCH('Residential Bills_Yr 3_avg'!AH$13,Input!$B$21:$AK$21,0))</f>
        <v>0</v>
      </c>
      <c r="AI68" s="133" t="str">
        <f>IF(Input!N$93="Tier 4",($B$55-AI65-AI66-AI67),IF(Input!N$93="Tier 5",IF(('Residential Bills_Yr 3_avg'!$B$55-'Residential Bills_Yr 3_avg'!AI65-'Residential Bills_Yr 3_avg'!AI66-'Residential Bills_Yr 3_avg'!AI67)&gt;Input!N146,Input!N146,('Residential Bills_Yr 3_avg'!$B$55-'Residential Bills_Yr 3_avg'!AI65-'Residential Bills_Yr 3_avg'!AI66-'Residential Bills_Yr 3_avg'!AI67))," "))</f>
        <v xml:space="preserve"> </v>
      </c>
      <c r="AJ68" s="15" t="str">
        <f t="shared" ref="AJ68:AJ69" si="57">IFERROR(AH68*AI68," ")</f>
        <v xml:space="preserve"> </v>
      </c>
      <c r="AL68" s="19">
        <f>INDEX(Input!$B$22:$AK$26,MATCH('Residential Bills_Yr 3_avg'!$A68,Input!$A$22:$A$26,0),MATCH('Residential Bills_Yr 3_avg'!AL$13,Input!$B$21:$AK$21,0))</f>
        <v>0</v>
      </c>
      <c r="AM68" s="133" t="str">
        <f>IF(Input!O$93="Tier 4",($B$55-AM65-AM66-AM67),IF(Input!O$93="Tier 5",IF(('Residential Bills_Yr 3_avg'!$B$55-'Residential Bills_Yr 3_avg'!AM65-'Residential Bills_Yr 3_avg'!AM66-'Residential Bills_Yr 3_avg'!AM67)&gt;Input!O146,Input!O146,('Residential Bills_Yr 3_avg'!$B$55-'Residential Bills_Yr 3_avg'!AM65-'Residential Bills_Yr 3_avg'!AM66-'Residential Bills_Yr 3_avg'!AM67))," "))</f>
        <v xml:space="preserve"> </v>
      </c>
      <c r="AN68" s="15" t="str">
        <f t="shared" ref="AN68:AN69" si="58">IFERROR(AL68*AM68," ")</f>
        <v xml:space="preserve"> </v>
      </c>
      <c r="AP68" s="19">
        <f>INDEX(Input!$B$22:$AK$26,MATCH('Residential Bills_Yr 3_avg'!$A68,Input!$A$22:$A$26,0),MATCH('Residential Bills_Yr 3_avg'!AP$13,Input!$B$21:$AK$21,0))</f>
        <v>0</v>
      </c>
      <c r="AQ68" s="133" t="str">
        <f>IF(Input!P$93="Tier 4",($B$55-AQ65-AQ66-AQ67),IF(Input!P$93="Tier 5",IF(('Residential Bills_Yr 3_avg'!$B$55-'Residential Bills_Yr 3_avg'!AQ65-'Residential Bills_Yr 3_avg'!AQ66-'Residential Bills_Yr 3_avg'!AQ67)&gt;Input!P146,Input!P146,('Residential Bills_Yr 3_avg'!$B$55-'Residential Bills_Yr 3_avg'!AQ65-'Residential Bills_Yr 3_avg'!AQ66-'Residential Bills_Yr 3_avg'!AQ67))," "))</f>
        <v xml:space="preserve"> </v>
      </c>
      <c r="AR68" s="15" t="str">
        <f t="shared" ref="AR68:AR69" si="59">IFERROR(AP68*AQ68," ")</f>
        <v xml:space="preserve"> </v>
      </c>
      <c r="AS68" s="7"/>
      <c r="AT68" s="19">
        <f>INDEX(Input!$B$22:$AK$26,MATCH('Residential Bills_Yr 3_avg'!$A68,Input!$A$22:$A$26,0),MATCH('Residential Bills_Yr 3_avg'!AT$13,Input!$B$21:$AK$21,0))</f>
        <v>0</v>
      </c>
      <c r="AU68" s="133" t="str">
        <f>IF(Input!Q$93="Tier 4",($B$55-AU65-AU66-AU67),IF(Input!Q$93="Tier 5",IF(('Residential Bills_Yr 3_avg'!$B$55-'Residential Bills_Yr 3_avg'!AU65-'Residential Bills_Yr 3_avg'!AU66-'Residential Bills_Yr 3_avg'!AU67)&gt;Input!Q146,Input!Q146,('Residential Bills_Yr 3_avg'!$B$55-'Residential Bills_Yr 3_avg'!AU65-'Residential Bills_Yr 3_avg'!AU66-'Residential Bills_Yr 3_avg'!AU67))," "))</f>
        <v xml:space="preserve"> </v>
      </c>
      <c r="AV68" s="15" t="str">
        <f t="shared" ref="AV68:AV69" si="60">IFERROR(AT68*AU68," ")</f>
        <v xml:space="preserve"> </v>
      </c>
    </row>
    <row r="69" spans="1:48" ht="14.4" customHeight="1" x14ac:dyDescent="0.3">
      <c r="A69" t="str">
        <f t="shared" si="48"/>
        <v>Tier 5</v>
      </c>
      <c r="B69" s="19">
        <f>INDEX(Input!$B$22:$AK$26,MATCH('Residential Bills_Yr 3_avg'!$A69,Input!$A$22:$A$26,0),MATCH('Residential Bills_Yr 3_avg'!B$13,Input!$B$21:$AK$21,0))</f>
        <v>0</v>
      </c>
      <c r="C69" s="133" t="str">
        <f>IF(Input!F$93="Tier 5",('Residential Bills_Yr 3_avg'!$B$55-'Residential Bills_Yr 3_avg'!C65-'Residential Bills_Yr 3_avg'!C66-'Residential Bills_Yr 3_avg'!C67-'Residential Bills_Yr 3_avg'!C68)," ")</f>
        <v xml:space="preserve"> </v>
      </c>
      <c r="D69" s="15" t="str">
        <f t="shared" si="49"/>
        <v xml:space="preserve"> </v>
      </c>
      <c r="F69" s="19">
        <f>INDEX(Input!$B$22:$AK$26,MATCH('Residential Bills_Yr 3_avg'!$A69,Input!$A$22:$A$26,0),MATCH('Residential Bills_Yr 3_avg'!F$13,Input!$B$21:$AK$21,0))</f>
        <v>0</v>
      </c>
      <c r="G69" s="133" t="str">
        <f>IF(Input!G$93="Tier 5",('Residential Bills_Yr 3_avg'!$B$55-'Residential Bills_Yr 3_avg'!G65-'Residential Bills_Yr 3_avg'!G66-'Residential Bills_Yr 3_avg'!G67-'Residential Bills_Yr 3_avg'!G68)," ")</f>
        <v xml:space="preserve"> </v>
      </c>
      <c r="H69" s="15" t="str">
        <f t="shared" si="50"/>
        <v xml:space="preserve"> </v>
      </c>
      <c r="J69" s="19">
        <f>INDEX(Input!$B$22:$AK$26,MATCH('Residential Bills_Yr 3_avg'!$A69,Input!$A$22:$A$26,0),MATCH('Residential Bills_Yr 3_avg'!J$13,Input!$B$21:$AK$21,0))</f>
        <v>0</v>
      </c>
      <c r="K69" s="133" t="str">
        <f>IF(Input!H$93="Tier 5",('Residential Bills_Yr 3_avg'!$B$55-'Residential Bills_Yr 3_avg'!K$17-'Residential Bills_Yr 3_avg'!K$18-'Residential Bills_Yr 3_avg'!K$19-'Residential Bills_Yr 3_avg'!K$20)," ")</f>
        <v xml:space="preserve"> </v>
      </c>
      <c r="L69" s="15" t="str">
        <f t="shared" si="51"/>
        <v xml:space="preserve"> </v>
      </c>
      <c r="N69" s="19">
        <f>INDEX(Input!$B$22:$AK$26,MATCH('Residential Bills_Yr 3_avg'!$A69,Input!$A$22:$A$26,0),MATCH('Residential Bills_Yr 3_avg'!N$13,Input!$B$21:$AK$21,0))</f>
        <v>0</v>
      </c>
      <c r="O69" s="133" t="str">
        <f>IF(Input!I$93="Tier 5",('Residential Bills_Yr 3_avg'!$B$55-'Residential Bills_Yr 3_avg'!O$17-'Residential Bills_Yr 3_avg'!O$18-'Residential Bills_Yr 3_avg'!O$19-'Residential Bills_Yr 3_avg'!O$20)," ")</f>
        <v xml:space="preserve"> </v>
      </c>
      <c r="P69" s="15" t="str">
        <f t="shared" si="52"/>
        <v xml:space="preserve"> </v>
      </c>
      <c r="R69" s="19">
        <f>INDEX(Input!$B$22:$AK$26,MATCH('Residential Bills_Yr 3_avg'!$A69,Input!$A$22:$A$26,0),MATCH('Residential Bills_Yr 3_avg'!R$13,Input!$B$21:$AK$21,0))</f>
        <v>0</v>
      </c>
      <c r="S69" s="133" t="str">
        <f>IF(Input!J$93="Tier 5",('Residential Bills_Yr 3_avg'!$B$55-'Residential Bills_Yr 3_avg'!S$17-'Residential Bills_Yr 3_avg'!S$18-'Residential Bills_Yr 3_avg'!S$19-'Residential Bills_Yr 3_avg'!S$20)," ")</f>
        <v xml:space="preserve"> </v>
      </c>
      <c r="T69" s="15" t="str">
        <f t="shared" si="53"/>
        <v xml:space="preserve"> </v>
      </c>
      <c r="V69" s="19">
        <f>INDEX(Input!$B$22:$AK$26,MATCH('Residential Bills_Yr 3_avg'!$A69,Input!$A$22:$A$26,0),MATCH('Residential Bills_Yr 3_avg'!V$13,Input!$B$21:$AK$21,0))</f>
        <v>0</v>
      </c>
      <c r="W69" s="133" t="str">
        <f>IF(Input!K$93="Tier 5",('Residential Bills_Yr 3_avg'!$B$55-'Residential Bills_Yr 3_avg'!W$17-'Residential Bills_Yr 3_avg'!W$18-'Residential Bills_Yr 3_avg'!W$19-'Residential Bills_Yr 3_avg'!W$20)," ")</f>
        <v xml:space="preserve"> </v>
      </c>
      <c r="X69" s="15" t="str">
        <f t="shared" si="54"/>
        <v xml:space="preserve"> </v>
      </c>
      <c r="Z69" s="19">
        <f>INDEX(Input!$B$22:$AK$26,MATCH('Residential Bills_Yr 3_avg'!$A69,Input!$A$22:$A$26,0),MATCH('Residential Bills_Yr 3_avg'!Z$13,Input!$B$21:$AK$21,0))</f>
        <v>0</v>
      </c>
      <c r="AA69" s="133" t="str">
        <f>IF(Input!L$93="Tier 5",('Residential Bills_Yr 3_avg'!$B$55-'Residential Bills_Yr 3_avg'!AA$17-'Residential Bills_Yr 3_avg'!AA$18-'Residential Bills_Yr 3_avg'!AA$19-'Residential Bills_Yr 3_avg'!AA$20)," ")</f>
        <v xml:space="preserve"> </v>
      </c>
      <c r="AB69" s="15" t="str">
        <f t="shared" si="55"/>
        <v xml:space="preserve"> </v>
      </c>
      <c r="AD69" s="19">
        <f>INDEX(Input!$B$22:$AK$26,MATCH('Residential Bills_Yr 3_avg'!$A69,Input!$A$22:$A$26,0),MATCH('Residential Bills_Yr 3_avg'!AD$13,Input!$B$21:$AK$21,0))</f>
        <v>0</v>
      </c>
      <c r="AE69" s="133" t="str">
        <f>IF(Input!M$93="Tier 5",('Residential Bills_Yr 3_avg'!$B$55-'Residential Bills_Yr 3_avg'!AE$17-'Residential Bills_Yr 3_avg'!AE$18-'Residential Bills_Yr 3_avg'!AE$19-'Residential Bills_Yr 3_avg'!AE$20)," ")</f>
        <v xml:space="preserve"> </v>
      </c>
      <c r="AF69" s="15" t="str">
        <f t="shared" si="56"/>
        <v xml:space="preserve"> </v>
      </c>
      <c r="AH69" s="19">
        <f>INDEX(Input!$B$22:$AK$26,MATCH('Residential Bills_Yr 3_avg'!$A69,Input!$A$22:$A$26,0),MATCH('Residential Bills_Yr 3_avg'!AH$13,Input!$B$21:$AK$21,0))</f>
        <v>0</v>
      </c>
      <c r="AI69" s="133" t="str">
        <f>IF(Input!N$93="Tier 5",('Residential Bills_Yr 3_avg'!$B$55-'Residential Bills_Yr 3_avg'!AI$17-'Residential Bills_Yr 3_avg'!AI$18-'Residential Bills_Yr 3_avg'!AI$19-'Residential Bills_Yr 3_avg'!AI$20)," ")</f>
        <v xml:space="preserve"> </v>
      </c>
      <c r="AJ69" s="15" t="str">
        <f t="shared" si="57"/>
        <v xml:space="preserve"> </v>
      </c>
      <c r="AL69" s="19">
        <f>INDEX(Input!$B$22:$AK$26,MATCH('Residential Bills_Yr 3_avg'!$A69,Input!$A$22:$A$26,0),MATCH('Residential Bills_Yr 3_avg'!AL$13,Input!$B$21:$AK$21,0))</f>
        <v>0</v>
      </c>
      <c r="AM69" s="133" t="str">
        <f>IF(Input!O$93="Tier 5",('Residential Bills_Yr 3_avg'!$B$55-'Residential Bills_Yr 3_avg'!AM$17-'Residential Bills_Yr 3_avg'!AM$18-'Residential Bills_Yr 3_avg'!AM$19-'Residential Bills_Yr 3_avg'!AM$20)," ")</f>
        <v xml:space="preserve"> </v>
      </c>
      <c r="AN69" s="15" t="str">
        <f t="shared" si="58"/>
        <v xml:space="preserve"> </v>
      </c>
      <c r="AP69" s="19">
        <f>INDEX(Input!$B$22:$AK$26,MATCH('Residential Bills_Yr 3_avg'!$A69,Input!$A$22:$A$26,0),MATCH('Residential Bills_Yr 3_avg'!AP$13,Input!$B$21:$AK$21,0))</f>
        <v>0</v>
      </c>
      <c r="AQ69" s="133" t="str">
        <f>IF(Input!P$93="Tier 5",('Residential Bills_Yr 3_avg'!$B$55-'Residential Bills_Yr 3_avg'!AQ$17-'Residential Bills_Yr 3_avg'!AQ$18-'Residential Bills_Yr 3_avg'!AQ$19-'Residential Bills_Yr 3_avg'!AQ$20)," ")</f>
        <v xml:space="preserve"> </v>
      </c>
      <c r="AR69" s="15" t="str">
        <f t="shared" si="59"/>
        <v xml:space="preserve"> </v>
      </c>
      <c r="AS69" s="7"/>
      <c r="AT69" s="19">
        <f>INDEX(Input!$B$22:$AK$26,MATCH('Residential Bills_Yr 3_avg'!$A69,Input!$A$22:$A$26,0),MATCH('Residential Bills_Yr 3_avg'!AT$13,Input!$B$21:$AK$21,0))</f>
        <v>0</v>
      </c>
      <c r="AU69" s="133" t="str">
        <f>IF(Input!Q$93="Tier 5",('Residential Bills_Yr 3_avg'!$B$55-'Residential Bills_Yr 3_avg'!AU$17-'Residential Bills_Yr 3_avg'!AU$18-'Residential Bills_Yr 3_avg'!AU$19-'Residential Bills_Yr 3_avg'!AU$20)," ")</f>
        <v xml:space="preserve"> </v>
      </c>
      <c r="AV69" s="15" t="str">
        <f t="shared" si="60"/>
        <v xml:space="preserve"> </v>
      </c>
    </row>
    <row r="70" spans="1:48" x14ac:dyDescent="0.3">
      <c r="A70" t="s">
        <v>27</v>
      </c>
      <c r="B70" s="14"/>
      <c r="C70" s="3">
        <f>SUM(C65:C69)</f>
        <v>10</v>
      </c>
      <c r="D70" s="20">
        <f>SUM(D65:D69)+D62</f>
        <v>60.31</v>
      </c>
      <c r="F70" s="14"/>
      <c r="G70" s="3">
        <f>SUM(G65:G69)</f>
        <v>10</v>
      </c>
      <c r="H70" s="20">
        <f>SUM(H65:H69)+H62</f>
        <v>60.31</v>
      </c>
      <c r="J70" s="14"/>
      <c r="K70" s="3">
        <f>SUM(K65:K69)</f>
        <v>10</v>
      </c>
      <c r="L70" s="20">
        <f>SUM(L65:L69)+L62</f>
        <v>60.31</v>
      </c>
      <c r="N70" s="14"/>
      <c r="O70" s="3">
        <f>SUM(O65:O69)</f>
        <v>10</v>
      </c>
      <c r="P70" s="20">
        <f>SUM(P65:P69)+P62</f>
        <v>60.31</v>
      </c>
      <c r="R70" s="14"/>
      <c r="S70" s="3">
        <f>SUM(S65:S69)</f>
        <v>10</v>
      </c>
      <c r="T70" s="20">
        <f>SUM(T65:T69)+T62</f>
        <v>60.31</v>
      </c>
      <c r="V70" s="14"/>
      <c r="W70" s="3">
        <f>SUM(W65:W69)</f>
        <v>10</v>
      </c>
      <c r="X70" s="20">
        <f>SUM(X65:X69)+X62</f>
        <v>60.31</v>
      </c>
      <c r="Z70" s="14"/>
      <c r="AA70" s="3">
        <f>SUM(AA65:AA69)</f>
        <v>10</v>
      </c>
      <c r="AB70" s="20">
        <f>SUM(AB65:AB69)+AB62</f>
        <v>65.239999999999995</v>
      </c>
      <c r="AD70" s="14"/>
      <c r="AE70" s="3">
        <f>SUM(AE65:AE69)</f>
        <v>10</v>
      </c>
      <c r="AF70" s="20">
        <f>SUM(AF65:AF69)+AF62</f>
        <v>65.239999999999995</v>
      </c>
      <c r="AH70" s="14"/>
      <c r="AI70" s="3">
        <f>SUM(AI65:AI69)</f>
        <v>10</v>
      </c>
      <c r="AJ70" s="20">
        <f>SUM(AJ65:AJ69)+AJ62</f>
        <v>65.239999999999995</v>
      </c>
      <c r="AL70" s="14"/>
      <c r="AM70" s="3">
        <f>SUM(AM65:AM69)</f>
        <v>10</v>
      </c>
      <c r="AN70" s="20">
        <f>SUM(AN65:AN69)+AN62</f>
        <v>65.239999999999995</v>
      </c>
      <c r="AP70" s="14"/>
      <c r="AQ70" s="3">
        <f>SUM(AQ65:AQ69)</f>
        <v>10</v>
      </c>
      <c r="AR70" s="20">
        <f>SUM(AR65:AR69)+AR62</f>
        <v>65.239999999999995</v>
      </c>
      <c r="AS70" s="46"/>
      <c r="AT70" s="14"/>
      <c r="AU70" s="3">
        <f>SUM(AU65:AU69)</f>
        <v>10</v>
      </c>
      <c r="AV70" s="20">
        <f>SUM(AV65:AV69)+AV62</f>
        <v>65.239999999999995</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1">A25</f>
        <v>CAP</v>
      </c>
      <c r="B73" s="104">
        <f>INDEX(Input!$C$49:$AL$61,MATCH($A73,Input!$A$49:$A$61,0),MATCH(B$61,Input!$C$48:$AL$48,0))</f>
        <v>-10.605</v>
      </c>
      <c r="C73" s="24" t="str">
        <f>IF(VLOOKUP($A73,Input!$A$49:$B$61,2,FALSE)="Percentage",D$70,IF(VLOOKUP($A73,Input!$A$49:$B$61,2,FALSE)="Fixed","Fixed",(C$70)))</f>
        <v>Fixed</v>
      </c>
      <c r="D73" s="15">
        <f t="shared" ref="D73:D85" si="62">ROUND(IF(C73="Fixed",B73,(B73*C73)),2)</f>
        <v>-10.61</v>
      </c>
      <c r="F73" s="104">
        <f>INDEX(Input!$C$49:$AL$61,MATCH($A73,Input!$A$49:$A$61,0),MATCH(F$61,Input!$C$48:$AL$48,0))</f>
        <v>-10.605</v>
      </c>
      <c r="G73" s="24" t="str">
        <f>IF(VLOOKUP($A73,Input!$A$49:$B$61,2,FALSE)="Percentage",H$70,IF(VLOOKUP($A73,Input!$A$49:$B$61,2,FALSE)="Fixed","Fixed",(G$70)))</f>
        <v>Fixed</v>
      </c>
      <c r="H73" s="15">
        <f t="shared" ref="H73:H85" si="63">ROUND(IF(G73="Fixed",F73,(F73*G73)),2)</f>
        <v>-10.61</v>
      </c>
      <c r="J73" s="104">
        <f>INDEX(Input!$C$49:$AL$61,MATCH($A73,Input!$A$49:$A$61,0),MATCH(J$61,Input!$C$48:$AL$48,0))</f>
        <v>-10.605</v>
      </c>
      <c r="K73" s="24" t="str">
        <f>IF(VLOOKUP($A73,Input!$A$49:$B$61,2,FALSE)="Percentage",L$70,IF(VLOOKUP($A73,Input!$A$49:$B$61,2,FALSE)="Fixed","Fixed",(K$70)))</f>
        <v>Fixed</v>
      </c>
      <c r="L73" s="15">
        <f t="shared" ref="L73:L85" si="64">ROUND(IF(K73="Fixed",J73,(J73*K73)),2)</f>
        <v>-10.61</v>
      </c>
      <c r="N73" s="104">
        <f>INDEX(Input!$C$49:$AL$61,MATCH($A73,Input!$A$49:$A$61,0),MATCH(N$61,Input!$C$48:$AL$48,0))</f>
        <v>-10.605</v>
      </c>
      <c r="O73" s="24" t="str">
        <f>IF(VLOOKUP($A73,Input!$A$49:$B$61,2,FALSE)="Percentage",P$70,IF(VLOOKUP($A73,Input!$A$49:$B$61,2,FALSE)="Fixed","Fixed",(O$70)))</f>
        <v>Fixed</v>
      </c>
      <c r="P73" s="15">
        <f t="shared" ref="P73:P85" si="65">ROUND(IF(O73="Fixed",N73,(N73*O73)),2)</f>
        <v>-10.61</v>
      </c>
      <c r="R73" s="104">
        <f>INDEX(Input!$C$49:$AL$61,MATCH($A73,Input!$A$49:$A$61,0),MATCH(R$61,Input!$C$48:$AL$48,0))</f>
        <v>-10.605</v>
      </c>
      <c r="S73" s="24" t="str">
        <f>IF(VLOOKUP($A73,Input!$A$49:$B$61,2,FALSE)="Percentage",T$70,IF(VLOOKUP($A73,Input!$A$49:$B$61,2,FALSE)="Fixed","Fixed",(S$70)))</f>
        <v>Fixed</v>
      </c>
      <c r="T73" s="15">
        <f t="shared" ref="T73:T85" si="66">ROUND(IF(S73="Fixed",R73,(R73*S73)),2)</f>
        <v>-10.61</v>
      </c>
      <c r="V73" s="104">
        <f>INDEX(Input!$C$49:$AL$61,MATCH($A73,Input!$A$49:$A$61,0),MATCH(V$61,Input!$C$48:$AL$48,0))</f>
        <v>-10.605</v>
      </c>
      <c r="W73" s="24" t="str">
        <f>IF(VLOOKUP($A73,Input!$A$49:$B$61,2,FALSE)="Percentage",X$70,IF(VLOOKUP($A73,Input!$A$49:$B$61,2,FALSE)="Fixed","Fixed",(W$70)))</f>
        <v>Fixed</v>
      </c>
      <c r="X73" s="15">
        <f t="shared" ref="X73:X85" si="67">ROUND(IF(W73="Fixed",V73,(V73*W73)),2)</f>
        <v>-10.61</v>
      </c>
      <c r="Z73" s="104">
        <f>INDEX(Input!$C$49:$AL$61,MATCH($A73,Input!$A$49:$A$61,0),MATCH(Z$61,Input!$C$48:$AL$48,0))</f>
        <v>-11</v>
      </c>
      <c r="AA73" s="24" t="str">
        <f>IF(VLOOKUP($A73,Input!$A$49:$B$61,2,FALSE)="Percentage",AB$70,IF(VLOOKUP($A73,Input!$A$49:$B$61,2,FALSE)="Fixed","Fixed",(AA$70)))</f>
        <v>Fixed</v>
      </c>
      <c r="AB73" s="15">
        <f t="shared" ref="AB73:AB85" si="68">ROUND(IF(AA73="Fixed",Z73,(Z73*AA73)),2)</f>
        <v>-11</v>
      </c>
      <c r="AD73" s="104">
        <f>INDEX(Input!$C$49:$AL$61,MATCH($A73,Input!$A$49:$A$61,0),MATCH(AD$61,Input!$C$48:$AL$48,0))</f>
        <v>-11</v>
      </c>
      <c r="AE73" s="24" t="str">
        <f>IF(VLOOKUP($A73,Input!$A$49:$B$61,2,FALSE)="Percentage",AF$70,IF(VLOOKUP($A73,Input!$A$49:$B$61,2,FALSE)="Fixed","Fixed",(AE$70)))</f>
        <v>Fixed</v>
      </c>
      <c r="AF73" s="15">
        <f t="shared" ref="AF73:AF85" si="69">ROUND(IF(AE73="Fixed",AD73,(AD73*AE73)),2)</f>
        <v>-11</v>
      </c>
      <c r="AH73" s="104">
        <f>INDEX(Input!$C$49:$AL$61,MATCH($A73,Input!$A$49:$A$61,0),MATCH(AH$61,Input!$C$48:$AL$48,0))</f>
        <v>-11</v>
      </c>
      <c r="AI73" s="24" t="str">
        <f>IF(VLOOKUP($A73,Input!$A$49:$B$61,2,FALSE)="Percentage",AJ$70,IF(VLOOKUP($A73,Input!$A$49:$B$61,2,FALSE)="Fixed","Fixed",(AI$70)))</f>
        <v>Fixed</v>
      </c>
      <c r="AJ73" s="15">
        <f t="shared" ref="AJ73:AJ85" si="70">ROUND(IF(AI73="Fixed",AH73,(AH73*AI73)),2)</f>
        <v>-11</v>
      </c>
      <c r="AL73" s="104">
        <f>INDEX(Input!$C$49:$AL$61,MATCH($A73,Input!$A$49:$A$61,0),MATCH(AL$61,Input!$C$48:$AL$48,0))</f>
        <v>-11</v>
      </c>
      <c r="AM73" s="24" t="str">
        <f>IF(VLOOKUP($A73,Input!$A$49:$B$61,2,FALSE)="Percentage",AN$70,IF(VLOOKUP($A73,Input!$A$49:$B$61,2,FALSE)="Fixed","Fixed",(AM$70)))</f>
        <v>Fixed</v>
      </c>
      <c r="AN73" s="15">
        <f t="shared" ref="AN73:AN85" si="71">ROUND(IF(AM73="Fixed",AL73,(AL73*AM73)),2)</f>
        <v>-11</v>
      </c>
      <c r="AP73" s="104">
        <f>INDEX(Input!$C$49:$AL$61,MATCH($A73,Input!$A$49:$A$61,0),MATCH(AP$61,Input!$C$48:$AL$48,0))</f>
        <v>-11</v>
      </c>
      <c r="AQ73" s="24" t="str">
        <f>IF(VLOOKUP($A73,Input!$A$49:$B$61,2,FALSE)="Percentage",AR$70,IF(VLOOKUP($A73,Input!$A$49:$B$61,2,FALSE)="Fixed","Fixed",(AQ$70)))</f>
        <v>Fixed</v>
      </c>
      <c r="AR73" s="15">
        <f t="shared" ref="AR73:AR85" si="72">ROUND(IF(AQ73="Fixed",AP73,(AP73*AQ73)),2)</f>
        <v>-11</v>
      </c>
      <c r="AS73" s="7"/>
      <c r="AT73" s="104">
        <f>INDEX(Input!$C$49:$AL$61,MATCH($A73,Input!$A$49:$A$61,0),MATCH(AT$61,Input!$C$48:$AL$48,0))</f>
        <v>-11</v>
      </c>
      <c r="AU73" s="24" t="str">
        <f>IF(VLOOKUP($A73,Input!$A$49:$B$61,2,FALSE)="Percentage",AV$70,IF(VLOOKUP($A73,Input!$A$49:$B$61,2,FALSE)="Fixed","Fixed",(AU$70)))</f>
        <v>Fixed</v>
      </c>
      <c r="AV73" s="15">
        <f t="shared" ref="AV73:AV85" si="73">ROUND(IF(AU73="Fixed",AT73,(AT73*AU73)),2)</f>
        <v>-11</v>
      </c>
    </row>
    <row r="74" spans="1:48" x14ac:dyDescent="0.3">
      <c r="A74" t="str">
        <f t="shared" si="61"/>
        <v>WRAM/MCBA</v>
      </c>
      <c r="B74" s="104">
        <f>INDEX(Input!$C$49:$AL$61,MATCH($A74,Input!$A$49:$A$61,0),MATCH(B$61,Input!$C$48:$AL$48,0))</f>
        <v>0</v>
      </c>
      <c r="C74" s="24">
        <f>IF(VLOOKUP($A74,Input!$A$49:$B$61,2,FALSE)="Percentage",D$70,IF(VLOOKUP($A74,Input!$A$49:$B$61,2,FALSE)="Fixed","Fixed",(C$70)))</f>
        <v>10</v>
      </c>
      <c r="D74" s="15">
        <f t="shared" si="62"/>
        <v>0</v>
      </c>
      <c r="F74" s="104">
        <f>INDEX(Input!$C$49:$AL$61,MATCH($A74,Input!$A$49:$A$61,0),MATCH(F$61,Input!$C$48:$AL$48,0))</f>
        <v>0</v>
      </c>
      <c r="G74" s="24">
        <f>IF(VLOOKUP($A74,Input!$A$49:$B$61,2,FALSE)="Percentage",H$70,IF(VLOOKUP($A74,Input!$A$49:$B$61,2,FALSE)="Fixed","Fixed",(G$70)))</f>
        <v>10</v>
      </c>
      <c r="H74" s="15">
        <f t="shared" si="63"/>
        <v>0</v>
      </c>
      <c r="J74" s="104">
        <f>INDEX(Input!$C$49:$AL$61,MATCH($A74,Input!$A$49:$A$61,0),MATCH(J$61,Input!$C$48:$AL$48,0))</f>
        <v>0</v>
      </c>
      <c r="K74" s="24">
        <f>IF(VLOOKUP($A74,Input!$A$49:$B$61,2,FALSE)="Percentage",L$70,IF(VLOOKUP($A74,Input!$A$49:$B$61,2,FALSE)="Fixed","Fixed",(K$70)))</f>
        <v>10</v>
      </c>
      <c r="L74" s="15">
        <f t="shared" si="64"/>
        <v>0</v>
      </c>
      <c r="N74" s="104">
        <f>INDEX(Input!$C$49:$AL$61,MATCH($A74,Input!$A$49:$A$61,0),MATCH(N$61,Input!$C$48:$AL$48,0))</f>
        <v>0</v>
      </c>
      <c r="O74" s="24">
        <f>IF(VLOOKUP($A74,Input!$A$49:$B$61,2,FALSE)="Percentage",P$70,IF(VLOOKUP($A74,Input!$A$49:$B$61,2,FALSE)="Fixed","Fixed",(O$70)))</f>
        <v>10</v>
      </c>
      <c r="P74" s="15">
        <f t="shared" si="65"/>
        <v>0</v>
      </c>
      <c r="R74" s="104">
        <f>INDEX(Input!$C$49:$AL$61,MATCH($A74,Input!$A$49:$A$61,0),MATCH(R$61,Input!$C$48:$AL$48,0))</f>
        <v>0</v>
      </c>
      <c r="S74" s="24">
        <f>IF(VLOOKUP($A74,Input!$A$49:$B$61,2,FALSE)="Percentage",T$70,IF(VLOOKUP($A74,Input!$A$49:$B$61,2,FALSE)="Fixed","Fixed",(S$70)))</f>
        <v>10</v>
      </c>
      <c r="T74" s="15">
        <f t="shared" si="66"/>
        <v>0</v>
      </c>
      <c r="V74" s="104">
        <f>INDEX(Input!$C$49:$AL$61,MATCH($A74,Input!$A$49:$A$61,0),MATCH(V$61,Input!$C$48:$AL$48,0))</f>
        <v>0</v>
      </c>
      <c r="W74" s="24">
        <f>IF(VLOOKUP($A74,Input!$A$49:$B$61,2,FALSE)="Percentage",X$70,IF(VLOOKUP($A74,Input!$A$49:$B$61,2,FALSE)="Fixed","Fixed",(W$70)))</f>
        <v>10</v>
      </c>
      <c r="X74" s="15">
        <f t="shared" si="67"/>
        <v>0</v>
      </c>
      <c r="Z74" s="104">
        <f>INDEX(Input!$C$49:$AL$61,MATCH($A74,Input!$A$49:$A$61,0),MATCH(Z$61,Input!$C$48:$AL$48,0))</f>
        <v>0</v>
      </c>
      <c r="AA74" s="24">
        <f>IF(VLOOKUP($A74,Input!$A$49:$B$61,2,FALSE)="Percentage",AB$70,IF(VLOOKUP($A74,Input!$A$49:$B$61,2,FALSE)="Fixed","Fixed",(AA$70)))</f>
        <v>10</v>
      </c>
      <c r="AB74" s="15">
        <f t="shared" si="68"/>
        <v>0</v>
      </c>
      <c r="AD74" s="104">
        <f>INDEX(Input!$C$49:$AL$61,MATCH($A74,Input!$A$49:$A$61,0),MATCH(AD$61,Input!$C$48:$AL$48,0))</f>
        <v>0</v>
      </c>
      <c r="AE74" s="24">
        <f>IF(VLOOKUP($A74,Input!$A$49:$B$61,2,FALSE)="Percentage",AF$70,IF(VLOOKUP($A74,Input!$A$49:$B$61,2,FALSE)="Fixed","Fixed",(AE$70)))</f>
        <v>10</v>
      </c>
      <c r="AF74" s="15">
        <f t="shared" si="69"/>
        <v>0</v>
      </c>
      <c r="AH74" s="104">
        <f>INDEX(Input!$C$49:$AL$61,MATCH($A74,Input!$A$49:$A$61,0),MATCH(AH$61,Input!$C$48:$AL$48,0))</f>
        <v>0</v>
      </c>
      <c r="AI74" s="24">
        <f>IF(VLOOKUP($A74,Input!$A$49:$B$61,2,FALSE)="Percentage",AJ$70,IF(VLOOKUP($A74,Input!$A$49:$B$61,2,FALSE)="Fixed","Fixed",(AI$70)))</f>
        <v>10</v>
      </c>
      <c r="AJ74" s="15">
        <f t="shared" si="70"/>
        <v>0</v>
      </c>
      <c r="AL74" s="104">
        <f>INDEX(Input!$C$49:$AL$61,MATCH($A74,Input!$A$49:$A$61,0),MATCH(AL$61,Input!$C$48:$AL$48,0))</f>
        <v>0</v>
      </c>
      <c r="AM74" s="24">
        <f>IF(VLOOKUP($A74,Input!$A$49:$B$61,2,FALSE)="Percentage",AN$70,IF(VLOOKUP($A74,Input!$A$49:$B$61,2,FALSE)="Fixed","Fixed",(AM$70)))</f>
        <v>10</v>
      </c>
      <c r="AN74" s="15">
        <f t="shared" si="71"/>
        <v>0</v>
      </c>
      <c r="AP74" s="104">
        <f>INDEX(Input!$C$49:$AL$61,MATCH($A74,Input!$A$49:$A$61,0),MATCH(AP$61,Input!$C$48:$AL$48,0))</f>
        <v>0</v>
      </c>
      <c r="AQ74" s="24">
        <f>IF(VLOOKUP($A74,Input!$A$49:$B$61,2,FALSE)="Percentage",AR$70,IF(VLOOKUP($A74,Input!$A$49:$B$61,2,FALSE)="Fixed","Fixed",(AQ$70)))</f>
        <v>10</v>
      </c>
      <c r="AR74" s="15">
        <f t="shared" si="72"/>
        <v>0</v>
      </c>
      <c r="AS74" s="7"/>
      <c r="AT74" s="104">
        <f>INDEX(Input!$C$49:$AL$61,MATCH($A74,Input!$A$49:$A$61,0),MATCH(AT$61,Input!$C$48:$AL$48,0))</f>
        <v>0</v>
      </c>
      <c r="AU74" s="24">
        <f>IF(VLOOKUP($A74,Input!$A$49:$B$61,2,FALSE)="Percentage",AV$70,IF(VLOOKUP($A74,Input!$A$49:$B$61,2,FALSE)="Fixed","Fixed",(AU$70)))</f>
        <v>10</v>
      </c>
      <c r="AV74" s="15">
        <f t="shared" si="73"/>
        <v>0</v>
      </c>
    </row>
    <row r="75" spans="1:48" x14ac:dyDescent="0.3">
      <c r="A75" t="str">
        <f t="shared" si="61"/>
        <v>RSF</v>
      </c>
      <c r="B75" s="104">
        <f>INDEX(Input!$C$49:$AL$61,MATCH($A75,Input!$A$49:$A$61,0),MATCH(B$61,Input!$C$48:$AL$48,0))</f>
        <v>0</v>
      </c>
      <c r="C75" s="24">
        <f>IF(VLOOKUP($A75,Input!$A$49:$B$61,2,FALSE)="Percentage",D$70,IF(VLOOKUP($A75,Input!$A$49:$B$61,2,FALSE)="Fixed","Fixed",(C$70)))</f>
        <v>60.31</v>
      </c>
      <c r="D75" s="15">
        <f t="shared" si="62"/>
        <v>0</v>
      </c>
      <c r="F75" s="104">
        <f>INDEX(Input!$C$49:$AL$61,MATCH($A75,Input!$A$49:$A$61,0),MATCH(F$61,Input!$C$48:$AL$48,0))</f>
        <v>0</v>
      </c>
      <c r="G75" s="24">
        <f>IF(VLOOKUP($A75,Input!$A$49:$B$61,2,FALSE)="Percentage",H$70,IF(VLOOKUP($A75,Input!$A$49:$B$61,2,FALSE)="Fixed","Fixed",(G$70)))</f>
        <v>60.31</v>
      </c>
      <c r="H75" s="15">
        <f t="shared" si="63"/>
        <v>0</v>
      </c>
      <c r="J75" s="104">
        <f>INDEX(Input!$C$49:$AL$61,MATCH($A75,Input!$A$49:$A$61,0),MATCH(J$61,Input!$C$48:$AL$48,0))</f>
        <v>0</v>
      </c>
      <c r="K75" s="24">
        <f>IF(VLOOKUP($A75,Input!$A$49:$B$61,2,FALSE)="Percentage",L$70,IF(VLOOKUP($A75,Input!$A$49:$B$61,2,FALSE)="Fixed","Fixed",(K$70)))</f>
        <v>60.31</v>
      </c>
      <c r="L75" s="15">
        <f t="shared" si="64"/>
        <v>0</v>
      </c>
      <c r="N75" s="104">
        <f>INDEX(Input!$C$49:$AL$61,MATCH($A75,Input!$A$49:$A$61,0),MATCH(N$61,Input!$C$48:$AL$48,0))</f>
        <v>0</v>
      </c>
      <c r="O75" s="24">
        <f>IF(VLOOKUP($A75,Input!$A$49:$B$61,2,FALSE)="Percentage",P$70,IF(VLOOKUP($A75,Input!$A$49:$B$61,2,FALSE)="Fixed","Fixed",(O$70)))</f>
        <v>60.31</v>
      </c>
      <c r="P75" s="15">
        <f t="shared" si="65"/>
        <v>0</v>
      </c>
      <c r="R75" s="104">
        <f>INDEX(Input!$C$49:$AL$61,MATCH($A75,Input!$A$49:$A$61,0),MATCH(R$61,Input!$C$48:$AL$48,0))</f>
        <v>0</v>
      </c>
      <c r="S75" s="24">
        <f>IF(VLOOKUP($A75,Input!$A$49:$B$61,2,FALSE)="Percentage",T$70,IF(VLOOKUP($A75,Input!$A$49:$B$61,2,FALSE)="Fixed","Fixed",(S$70)))</f>
        <v>60.31</v>
      </c>
      <c r="T75" s="15">
        <f t="shared" si="66"/>
        <v>0</v>
      </c>
      <c r="V75" s="104">
        <f>INDEX(Input!$C$49:$AL$61,MATCH($A75,Input!$A$49:$A$61,0),MATCH(V$61,Input!$C$48:$AL$48,0))</f>
        <v>0</v>
      </c>
      <c r="W75" s="24">
        <f>IF(VLOOKUP($A75,Input!$A$49:$B$61,2,FALSE)="Percentage",X$70,IF(VLOOKUP($A75,Input!$A$49:$B$61,2,FALSE)="Fixed","Fixed",(W$70)))</f>
        <v>60.31</v>
      </c>
      <c r="X75" s="15">
        <f t="shared" si="67"/>
        <v>0</v>
      </c>
      <c r="Z75" s="104">
        <f>INDEX(Input!$C$49:$AL$61,MATCH($A75,Input!$A$49:$A$61,0),MATCH(Z$61,Input!$C$48:$AL$48,0))</f>
        <v>0</v>
      </c>
      <c r="AA75" s="24">
        <f>IF(VLOOKUP($A75,Input!$A$49:$B$61,2,FALSE)="Percentage",AB$70,IF(VLOOKUP($A75,Input!$A$49:$B$61,2,FALSE)="Fixed","Fixed",(AA$70)))</f>
        <v>65.239999999999995</v>
      </c>
      <c r="AB75" s="15">
        <f t="shared" si="68"/>
        <v>0</v>
      </c>
      <c r="AD75" s="104">
        <f>INDEX(Input!$C$49:$AL$61,MATCH($A75,Input!$A$49:$A$61,0),MATCH(AD$61,Input!$C$48:$AL$48,0))</f>
        <v>0</v>
      </c>
      <c r="AE75" s="24">
        <f>IF(VLOOKUP($A75,Input!$A$49:$B$61,2,FALSE)="Percentage",AF$70,IF(VLOOKUP($A75,Input!$A$49:$B$61,2,FALSE)="Fixed","Fixed",(AE$70)))</f>
        <v>65.239999999999995</v>
      </c>
      <c r="AF75" s="15">
        <f t="shared" si="69"/>
        <v>0</v>
      </c>
      <c r="AH75" s="104">
        <f>INDEX(Input!$C$49:$AL$61,MATCH($A75,Input!$A$49:$A$61,0),MATCH(AH$61,Input!$C$48:$AL$48,0))</f>
        <v>0</v>
      </c>
      <c r="AI75" s="24">
        <f>IF(VLOOKUP($A75,Input!$A$49:$B$61,2,FALSE)="Percentage",AJ$70,IF(VLOOKUP($A75,Input!$A$49:$B$61,2,FALSE)="Fixed","Fixed",(AI$70)))</f>
        <v>65.239999999999995</v>
      </c>
      <c r="AJ75" s="15">
        <f t="shared" si="70"/>
        <v>0</v>
      </c>
      <c r="AL75" s="104">
        <f>INDEX(Input!$C$49:$AL$61,MATCH($A75,Input!$A$49:$A$61,0),MATCH(AL$61,Input!$C$48:$AL$48,0))</f>
        <v>0</v>
      </c>
      <c r="AM75" s="24">
        <f>IF(VLOOKUP($A75,Input!$A$49:$B$61,2,FALSE)="Percentage",AN$70,IF(VLOOKUP($A75,Input!$A$49:$B$61,2,FALSE)="Fixed","Fixed",(AM$70)))</f>
        <v>65.239999999999995</v>
      </c>
      <c r="AN75" s="15">
        <f t="shared" si="71"/>
        <v>0</v>
      </c>
      <c r="AP75" s="104">
        <f>INDEX(Input!$C$49:$AL$61,MATCH($A75,Input!$A$49:$A$61,0),MATCH(AP$61,Input!$C$48:$AL$48,0))</f>
        <v>0</v>
      </c>
      <c r="AQ75" s="24">
        <f>IF(VLOOKUP($A75,Input!$A$49:$B$61,2,FALSE)="Percentage",AR$70,IF(VLOOKUP($A75,Input!$A$49:$B$61,2,FALSE)="Fixed","Fixed",(AQ$70)))</f>
        <v>65.239999999999995</v>
      </c>
      <c r="AR75" s="15">
        <f t="shared" si="72"/>
        <v>0</v>
      </c>
      <c r="AS75" s="7"/>
      <c r="AT75" s="104">
        <f>INDEX(Input!$C$49:$AL$61,MATCH($A75,Input!$A$49:$A$61,0),MATCH(AT$61,Input!$C$48:$AL$48,0))</f>
        <v>0</v>
      </c>
      <c r="AU75" s="24">
        <f>IF(VLOOKUP($A75,Input!$A$49:$B$61,2,FALSE)="Percentage",AV$70,IF(VLOOKUP($A75,Input!$A$49:$B$61,2,FALSE)="Fixed","Fixed",(AU$70)))</f>
        <v>65.239999999999995</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10</v>
      </c>
      <c r="D77" s="15">
        <f t="shared" si="62"/>
        <v>0</v>
      </c>
      <c r="F77" s="104">
        <f>INDEX(Input!$C$49:$AL$61,MATCH($A77,Input!$A$49:$A$61,0),MATCH(F$61,Input!$C$48:$AL$48,0))</f>
        <v>0</v>
      </c>
      <c r="G77" s="24">
        <f>IF(VLOOKUP($A77,Input!$A$49:$B$61,2,FALSE)="Percentage",H$70,IF(VLOOKUP($A77,Input!$A$49:$B$61,2,FALSE)="Fixed","Fixed",(G$70)))</f>
        <v>10</v>
      </c>
      <c r="H77" s="15">
        <f t="shared" si="63"/>
        <v>0</v>
      </c>
      <c r="J77" s="104">
        <f>INDEX(Input!$C$49:$AL$61,MATCH($A77,Input!$A$49:$A$61,0),MATCH(J$61,Input!$C$48:$AL$48,0))</f>
        <v>0</v>
      </c>
      <c r="K77" s="24">
        <f>IF(VLOOKUP($A77,Input!$A$49:$B$61,2,FALSE)="Percentage",L$70,IF(VLOOKUP($A77,Input!$A$49:$B$61,2,FALSE)="Fixed","Fixed",(K$70)))</f>
        <v>10</v>
      </c>
      <c r="L77" s="15">
        <f t="shared" si="64"/>
        <v>0</v>
      </c>
      <c r="N77" s="104">
        <f>INDEX(Input!$C$49:$AL$61,MATCH($A77,Input!$A$49:$A$61,0),MATCH(N$61,Input!$C$48:$AL$48,0))</f>
        <v>0</v>
      </c>
      <c r="O77" s="24">
        <f>IF(VLOOKUP($A77,Input!$A$49:$B$61,2,FALSE)="Percentage",P$70,IF(VLOOKUP($A77,Input!$A$49:$B$61,2,FALSE)="Fixed","Fixed",(O$70)))</f>
        <v>10</v>
      </c>
      <c r="P77" s="15">
        <f t="shared" si="65"/>
        <v>0</v>
      </c>
      <c r="R77" s="104">
        <f>INDEX(Input!$C$49:$AL$61,MATCH($A77,Input!$A$49:$A$61,0),MATCH(R$61,Input!$C$48:$AL$48,0))</f>
        <v>0</v>
      </c>
      <c r="S77" s="24">
        <f>IF(VLOOKUP($A77,Input!$A$49:$B$61,2,FALSE)="Percentage",T$70,IF(VLOOKUP($A77,Input!$A$49:$B$61,2,FALSE)="Fixed","Fixed",(S$70)))</f>
        <v>10</v>
      </c>
      <c r="T77" s="15">
        <f t="shared" si="66"/>
        <v>0</v>
      </c>
      <c r="V77" s="104">
        <f>INDEX(Input!$C$49:$AL$61,MATCH($A77,Input!$A$49:$A$61,0),MATCH(V$61,Input!$C$48:$AL$48,0))</f>
        <v>0</v>
      </c>
      <c r="W77" s="24">
        <f>IF(VLOOKUP($A77,Input!$A$49:$B$61,2,FALSE)="Percentage",X$70,IF(VLOOKUP($A77,Input!$A$49:$B$61,2,FALSE)="Fixed","Fixed",(W$70)))</f>
        <v>10</v>
      </c>
      <c r="X77" s="15">
        <f t="shared" si="67"/>
        <v>0</v>
      </c>
      <c r="Z77" s="104">
        <f>INDEX(Input!$C$49:$AL$61,MATCH($A77,Input!$A$49:$A$61,0),MATCH(Z$61,Input!$C$48:$AL$48,0))</f>
        <v>0</v>
      </c>
      <c r="AA77" s="24">
        <f>IF(VLOOKUP($A77,Input!$A$49:$B$61,2,FALSE)="Percentage",AB$70,IF(VLOOKUP($A77,Input!$A$49:$B$61,2,FALSE)="Fixed","Fixed",(AA$70)))</f>
        <v>10</v>
      </c>
      <c r="AB77" s="15">
        <f t="shared" si="68"/>
        <v>0</v>
      </c>
      <c r="AD77" s="104">
        <f>INDEX(Input!$C$49:$AL$61,MATCH($A77,Input!$A$49:$A$61,0),MATCH(AD$61,Input!$C$48:$AL$48,0))</f>
        <v>0</v>
      </c>
      <c r="AE77" s="24">
        <f>IF(VLOOKUP($A77,Input!$A$49:$B$61,2,FALSE)="Percentage",AF$70,IF(VLOOKUP($A77,Input!$A$49:$B$61,2,FALSE)="Fixed","Fixed",(AE$70)))</f>
        <v>10</v>
      </c>
      <c r="AF77" s="15">
        <f t="shared" si="69"/>
        <v>0</v>
      </c>
      <c r="AH77" s="104">
        <f>INDEX(Input!$C$49:$AL$61,MATCH($A77,Input!$A$49:$A$61,0),MATCH(AH$61,Input!$C$48:$AL$48,0))</f>
        <v>0</v>
      </c>
      <c r="AI77" s="24">
        <f>IF(VLOOKUP($A77,Input!$A$49:$B$61,2,FALSE)="Percentage",AJ$70,IF(VLOOKUP($A77,Input!$A$49:$B$61,2,FALSE)="Fixed","Fixed",(AI$70)))</f>
        <v>10</v>
      </c>
      <c r="AJ77" s="15">
        <f t="shared" si="70"/>
        <v>0</v>
      </c>
      <c r="AL77" s="104">
        <f>INDEX(Input!$C$49:$AL$61,MATCH($A77,Input!$A$49:$A$61,0),MATCH(AL$61,Input!$C$48:$AL$48,0))</f>
        <v>0</v>
      </c>
      <c r="AM77" s="24">
        <f>IF(VLOOKUP($A77,Input!$A$49:$B$61,2,FALSE)="Percentage",AN$70,IF(VLOOKUP($A77,Input!$A$49:$B$61,2,FALSE)="Fixed","Fixed",(AM$70)))</f>
        <v>10</v>
      </c>
      <c r="AN77" s="15">
        <f t="shared" si="71"/>
        <v>0</v>
      </c>
      <c r="AP77" s="104">
        <f>INDEX(Input!$C$49:$AL$61,MATCH($A77,Input!$A$49:$A$61,0),MATCH(AP$61,Input!$C$48:$AL$48,0))</f>
        <v>0</v>
      </c>
      <c r="AQ77" s="24">
        <f>IF(VLOOKUP($A77,Input!$A$49:$B$61,2,FALSE)="Percentage",AR$70,IF(VLOOKUP($A77,Input!$A$49:$B$61,2,FALSE)="Fixed","Fixed",(AQ$70)))</f>
        <v>10</v>
      </c>
      <c r="AR77" s="15">
        <f t="shared" si="72"/>
        <v>0</v>
      </c>
      <c r="AS77" s="7"/>
      <c r="AT77" s="104">
        <f>INDEX(Input!$C$49:$AL$61,MATCH($A77,Input!$A$49:$A$61,0),MATCH(AT$61,Input!$C$48:$AL$48,0))</f>
        <v>0</v>
      </c>
      <c r="AU77" s="24">
        <f>IF(VLOOKUP($A77,Input!$A$49:$B$61,2,FALSE)="Percentage",AV$70,IF(VLOOKUP($A77,Input!$A$49:$B$61,2,FALSE)="Fixed","Fixed",(AU$70)))</f>
        <v>10</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0</v>
      </c>
      <c r="C79" s="24" t="str">
        <f>IF(VLOOKUP($A79,Input!$A$49:$B$61,2,FALSE)="Percentage",D$70,IF(VLOOKUP($A79,Input!$A$49:$B$61,2,FALSE)="Fixed","Fixed",(C$70)))</f>
        <v>Fixed</v>
      </c>
      <c r="D79" s="15">
        <f t="shared" si="62"/>
        <v>0</v>
      </c>
      <c r="F79" s="104">
        <f>INDEX(Input!$C$49:$AL$61,MATCH($A79,Input!$A$49:$A$61,0),MATCH(F$61,Input!$C$48:$AL$48,0))</f>
        <v>0</v>
      </c>
      <c r="G79" s="24" t="str">
        <f>IF(VLOOKUP($A79,Input!$A$49:$B$61,2,FALSE)="Percentage",H$70,IF(VLOOKUP($A79,Input!$A$49:$B$61,2,FALSE)="Fixed","Fixed",(G$70)))</f>
        <v>Fixed</v>
      </c>
      <c r="H79" s="15">
        <f t="shared" si="63"/>
        <v>0</v>
      </c>
      <c r="J79" s="104">
        <f>INDEX(Input!$C$49:$AL$61,MATCH($A79,Input!$A$49:$A$61,0),MATCH(J$61,Input!$C$48:$AL$48,0))</f>
        <v>0</v>
      </c>
      <c r="K79" s="24" t="str">
        <f>IF(VLOOKUP($A79,Input!$A$49:$B$61,2,FALSE)="Percentage",L$70,IF(VLOOKUP($A79,Input!$A$49:$B$61,2,FALSE)="Fixed","Fixed",(K$70)))</f>
        <v>Fixed</v>
      </c>
      <c r="L79" s="15">
        <f t="shared" si="64"/>
        <v>0</v>
      </c>
      <c r="N79" s="104">
        <f>INDEX(Input!$C$49:$AL$61,MATCH($A79,Input!$A$49:$A$61,0),MATCH(N$61,Input!$C$48:$AL$48,0))</f>
        <v>0</v>
      </c>
      <c r="O79" s="24" t="str">
        <f>IF(VLOOKUP($A79,Input!$A$49:$B$61,2,FALSE)="Percentage",P$70,IF(VLOOKUP($A79,Input!$A$49:$B$61,2,FALSE)="Fixed","Fixed",(O$70)))</f>
        <v>Fixed</v>
      </c>
      <c r="P79" s="15">
        <f t="shared" si="65"/>
        <v>0</v>
      </c>
      <c r="R79" s="104">
        <f>INDEX(Input!$C$49:$AL$61,MATCH($A79,Input!$A$49:$A$61,0),MATCH(R$61,Input!$C$48:$AL$48,0))</f>
        <v>0</v>
      </c>
      <c r="S79" s="24" t="str">
        <f>IF(VLOOKUP($A79,Input!$A$49:$B$61,2,FALSE)="Percentage",T$70,IF(VLOOKUP($A79,Input!$A$49:$B$61,2,FALSE)="Fixed","Fixed",(S$70)))</f>
        <v>Fixed</v>
      </c>
      <c r="T79" s="15">
        <f t="shared" si="66"/>
        <v>0</v>
      </c>
      <c r="V79" s="104">
        <f>INDEX(Input!$C$49:$AL$61,MATCH($A79,Input!$A$49:$A$61,0),MATCH(V$61,Input!$C$48:$AL$48,0))</f>
        <v>0</v>
      </c>
      <c r="W79" s="24" t="str">
        <f>IF(VLOOKUP($A79,Input!$A$49:$B$61,2,FALSE)="Percentage",X$70,IF(VLOOKUP($A79,Input!$A$49:$B$61,2,FALSE)="Fixed","Fixed",(W$70)))</f>
        <v>Fixed</v>
      </c>
      <c r="X79" s="15">
        <f t="shared" si="67"/>
        <v>0</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si="61"/>
        <v>IRMA True-Up</v>
      </c>
      <c r="B80" s="104">
        <f>INDEX(Input!$C$49:$AL$61,MATCH($A80,Input!$A$49:$A$61,0),MATCH(B$61,Input!$C$48:$AL$48,0))</f>
        <v>0</v>
      </c>
      <c r="C80" s="24">
        <f>IF(VLOOKUP($A80,Input!$A$49:$B$61,2,FALSE)="Percentage",D$70,IF(VLOOKUP($A80,Input!$A$49:$B$61,2,FALSE)="Fixed","Fixed",(C$70)))</f>
        <v>10</v>
      </c>
      <c r="D80" s="15">
        <f t="shared" si="62"/>
        <v>0</v>
      </c>
      <c r="F80" s="104">
        <f>INDEX(Input!$C$49:$AL$61,MATCH($A80,Input!$A$49:$A$61,0),MATCH(F$61,Input!$C$48:$AL$48,0))</f>
        <v>0</v>
      </c>
      <c r="G80" s="24">
        <f>IF(VLOOKUP($A80,Input!$A$49:$B$61,2,FALSE)="Percentage",H$70,IF(VLOOKUP($A80,Input!$A$49:$B$61,2,FALSE)="Fixed","Fixed",(G$70)))</f>
        <v>10</v>
      </c>
      <c r="H80" s="15">
        <f t="shared" si="63"/>
        <v>0</v>
      </c>
      <c r="J80" s="104">
        <f>INDEX(Input!$C$49:$AL$61,MATCH($A80,Input!$A$49:$A$61,0),MATCH(J$61,Input!$C$48:$AL$48,0))</f>
        <v>0</v>
      </c>
      <c r="K80" s="24">
        <f>IF(VLOOKUP($A80,Input!$A$49:$B$61,2,FALSE)="Percentage",L$70,IF(VLOOKUP($A80,Input!$A$49:$B$61,2,FALSE)="Fixed","Fixed",(K$70)))</f>
        <v>10</v>
      </c>
      <c r="L80" s="15">
        <f t="shared" si="64"/>
        <v>0</v>
      </c>
      <c r="N80" s="104">
        <f>INDEX(Input!$C$49:$AL$61,MATCH($A80,Input!$A$49:$A$61,0),MATCH(N$61,Input!$C$48:$AL$48,0))</f>
        <v>0</v>
      </c>
      <c r="O80" s="24">
        <f>IF(VLOOKUP($A80,Input!$A$49:$B$61,2,FALSE)="Percentage",P$70,IF(VLOOKUP($A80,Input!$A$49:$B$61,2,FALSE)="Fixed","Fixed",(O$70)))</f>
        <v>10</v>
      </c>
      <c r="P80" s="15">
        <f t="shared" si="65"/>
        <v>0</v>
      </c>
      <c r="R80" s="104">
        <f>INDEX(Input!$C$49:$AL$61,MATCH($A80,Input!$A$49:$A$61,0),MATCH(R$61,Input!$C$48:$AL$48,0))</f>
        <v>0</v>
      </c>
      <c r="S80" s="24">
        <f>IF(VLOOKUP($A80,Input!$A$49:$B$61,2,FALSE)="Percentage",T$70,IF(VLOOKUP($A80,Input!$A$49:$B$61,2,FALSE)="Fixed","Fixed",(S$70)))</f>
        <v>10</v>
      </c>
      <c r="T80" s="15">
        <f t="shared" si="66"/>
        <v>0</v>
      </c>
      <c r="V80" s="104">
        <f>INDEX(Input!$C$49:$AL$61,MATCH($A80,Input!$A$49:$A$61,0),MATCH(V$61,Input!$C$48:$AL$48,0))</f>
        <v>0</v>
      </c>
      <c r="W80" s="24">
        <f>IF(VLOOKUP($A80,Input!$A$49:$B$61,2,FALSE)="Percentage",X$70,IF(VLOOKUP($A80,Input!$A$49:$B$61,2,FALSE)="Fixed","Fixed",(W$70)))</f>
        <v>10</v>
      </c>
      <c r="X80" s="15">
        <f t="shared" si="67"/>
        <v>0</v>
      </c>
      <c r="Z80" s="104">
        <f>INDEX(Input!$C$49:$AL$61,MATCH($A80,Input!$A$49:$A$61,0),MATCH(Z$61,Input!$C$48:$AL$48,0))</f>
        <v>0</v>
      </c>
      <c r="AA80" s="24">
        <f>IF(VLOOKUP($A80,Input!$A$49:$B$61,2,FALSE)="Percentage",AB$70,IF(VLOOKUP($A80,Input!$A$49:$B$61,2,FALSE)="Fixed","Fixed",(AA$70)))</f>
        <v>10</v>
      </c>
      <c r="AB80" s="15">
        <f t="shared" si="68"/>
        <v>0</v>
      </c>
      <c r="AD80" s="104">
        <f>INDEX(Input!$C$49:$AL$61,MATCH($A80,Input!$A$49:$A$61,0),MATCH(AD$61,Input!$C$48:$AL$48,0))</f>
        <v>0</v>
      </c>
      <c r="AE80" s="24">
        <f>IF(VLOOKUP($A80,Input!$A$49:$B$61,2,FALSE)="Percentage",AF$70,IF(VLOOKUP($A80,Input!$A$49:$B$61,2,FALSE)="Fixed","Fixed",(AE$70)))</f>
        <v>10</v>
      </c>
      <c r="AF80" s="15">
        <f t="shared" si="69"/>
        <v>0</v>
      </c>
      <c r="AH80" s="104">
        <f>INDEX(Input!$C$49:$AL$61,MATCH($A80,Input!$A$49:$A$61,0),MATCH(AH$61,Input!$C$48:$AL$48,0))</f>
        <v>0</v>
      </c>
      <c r="AI80" s="24">
        <f>IF(VLOOKUP($A80,Input!$A$49:$B$61,2,FALSE)="Percentage",AJ$70,IF(VLOOKUP($A80,Input!$A$49:$B$61,2,FALSE)="Fixed","Fixed",(AI$70)))</f>
        <v>10</v>
      </c>
      <c r="AJ80" s="15">
        <f t="shared" si="70"/>
        <v>0</v>
      </c>
      <c r="AL80" s="104">
        <f>INDEX(Input!$C$49:$AL$61,MATCH($A80,Input!$A$49:$A$61,0),MATCH(AL$61,Input!$C$48:$AL$48,0))</f>
        <v>0</v>
      </c>
      <c r="AM80" s="24">
        <f>IF(VLOOKUP($A80,Input!$A$49:$B$61,2,FALSE)="Percentage",AN$70,IF(VLOOKUP($A80,Input!$A$49:$B$61,2,FALSE)="Fixed","Fixed",(AM$70)))</f>
        <v>10</v>
      </c>
      <c r="AN80" s="15">
        <f t="shared" si="71"/>
        <v>0</v>
      </c>
      <c r="AP80" s="104">
        <f>INDEX(Input!$C$49:$AL$61,MATCH($A80,Input!$A$49:$A$61,0),MATCH(AP$61,Input!$C$48:$AL$48,0))</f>
        <v>0</v>
      </c>
      <c r="AQ80" s="24">
        <f>IF(VLOOKUP($A80,Input!$A$49:$B$61,2,FALSE)="Percentage",AR$70,IF(VLOOKUP($A80,Input!$A$49:$B$61,2,FALSE)="Fixed","Fixed",(AQ$70)))</f>
        <v>10</v>
      </c>
      <c r="AR80" s="15">
        <f t="shared" si="72"/>
        <v>0</v>
      </c>
      <c r="AS80" s="7"/>
      <c r="AT80" s="104">
        <f>INDEX(Input!$C$49:$AL$61,MATCH($A80,Input!$A$49:$A$61,0),MATCH(AT$61,Input!$C$48:$AL$48,0))</f>
        <v>0</v>
      </c>
      <c r="AU80" s="24">
        <f>IF(VLOOKUP($A80,Input!$A$49:$B$61,2,FALSE)="Percentage",AV$70,IF(VLOOKUP($A80,Input!$A$49:$B$61,2,FALSE)="Fixed","Fixed",(AU$70)))</f>
        <v>10</v>
      </c>
      <c r="AV80" s="15">
        <f t="shared" si="73"/>
        <v>0</v>
      </c>
    </row>
    <row r="81" spans="1:48" x14ac:dyDescent="0.3">
      <c r="A81" t="str">
        <f t="shared" si="61"/>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61"/>
        <v>Pension Cost BA</v>
      </c>
      <c r="B82" s="104">
        <f>INDEX(Input!$C$49:$AL$61,MATCH($A82,Input!$A$49:$A$61,0),MATCH(B$61,Input!$C$48:$AL$48,0))</f>
        <v>0</v>
      </c>
      <c r="C82" s="24">
        <f>IF(VLOOKUP($A82,Input!$A$49:$B$61,2,FALSE)="Percentage",D$70,IF(VLOOKUP($A82,Input!$A$49:$B$61,2,FALSE)="Fixed","Fixed",(C$70)))</f>
        <v>10</v>
      </c>
      <c r="D82" s="15">
        <f t="shared" si="62"/>
        <v>0</v>
      </c>
      <c r="F82" s="104">
        <f>INDEX(Input!$C$49:$AL$61,MATCH($A82,Input!$A$49:$A$61,0),MATCH(F$61,Input!$C$48:$AL$48,0))</f>
        <v>0</v>
      </c>
      <c r="G82" s="24">
        <f>IF(VLOOKUP($A82,Input!$A$49:$B$61,2,FALSE)="Percentage",H$70,IF(VLOOKUP($A82,Input!$A$49:$B$61,2,FALSE)="Fixed","Fixed",(G$70)))</f>
        <v>10</v>
      </c>
      <c r="H82" s="15">
        <f t="shared" si="63"/>
        <v>0</v>
      </c>
      <c r="J82" s="104">
        <f>INDEX(Input!$C$49:$AL$61,MATCH($A82,Input!$A$49:$A$61,0),MATCH(J$61,Input!$C$48:$AL$48,0))</f>
        <v>0</v>
      </c>
      <c r="K82" s="24">
        <f>IF(VLOOKUP($A82,Input!$A$49:$B$61,2,FALSE)="Percentage",L$70,IF(VLOOKUP($A82,Input!$A$49:$B$61,2,FALSE)="Fixed","Fixed",(K$70)))</f>
        <v>10</v>
      </c>
      <c r="L82" s="15">
        <f t="shared" si="64"/>
        <v>0</v>
      </c>
      <c r="N82" s="104">
        <f>INDEX(Input!$C$49:$AL$61,MATCH($A82,Input!$A$49:$A$61,0),MATCH(N$61,Input!$C$48:$AL$48,0))</f>
        <v>0</v>
      </c>
      <c r="O82" s="24">
        <f>IF(VLOOKUP($A82,Input!$A$49:$B$61,2,FALSE)="Percentage",P$70,IF(VLOOKUP($A82,Input!$A$49:$B$61,2,FALSE)="Fixed","Fixed",(O$70)))</f>
        <v>10</v>
      </c>
      <c r="P82" s="15">
        <f t="shared" si="65"/>
        <v>0</v>
      </c>
      <c r="R82" s="104">
        <f>INDEX(Input!$C$49:$AL$61,MATCH($A82,Input!$A$49:$A$61,0),MATCH(R$61,Input!$C$48:$AL$48,0))</f>
        <v>0</v>
      </c>
      <c r="S82" s="24">
        <f>IF(VLOOKUP($A82,Input!$A$49:$B$61,2,FALSE)="Percentage",T$70,IF(VLOOKUP($A82,Input!$A$49:$B$61,2,FALSE)="Fixed","Fixed",(S$70)))</f>
        <v>10</v>
      </c>
      <c r="T82" s="15">
        <f t="shared" si="66"/>
        <v>0</v>
      </c>
      <c r="V82" s="104">
        <f>INDEX(Input!$C$49:$AL$61,MATCH($A82,Input!$A$49:$A$61,0),MATCH(V$61,Input!$C$48:$AL$48,0))</f>
        <v>0</v>
      </c>
      <c r="W82" s="24">
        <f>IF(VLOOKUP($A82,Input!$A$49:$B$61,2,FALSE)="Percentage",X$70,IF(VLOOKUP($A82,Input!$A$49:$B$61,2,FALSE)="Fixed","Fixed",(W$70)))</f>
        <v>10</v>
      </c>
      <c r="X82" s="15">
        <f t="shared" si="67"/>
        <v>0</v>
      </c>
      <c r="Z82" s="104">
        <f>INDEX(Input!$C$49:$AL$61,MATCH($A82,Input!$A$49:$A$61,0),MATCH(Z$61,Input!$C$48:$AL$48,0))</f>
        <v>0</v>
      </c>
      <c r="AA82" s="24">
        <f>IF(VLOOKUP($A82,Input!$A$49:$B$61,2,FALSE)="Percentage",AB$70,IF(VLOOKUP($A82,Input!$A$49:$B$61,2,FALSE)="Fixed","Fixed",(AA$70)))</f>
        <v>10</v>
      </c>
      <c r="AB82" s="15">
        <f t="shared" si="68"/>
        <v>0</v>
      </c>
      <c r="AD82" s="104">
        <f>INDEX(Input!$C$49:$AL$61,MATCH($A82,Input!$A$49:$A$61,0),MATCH(AD$61,Input!$C$48:$AL$48,0))</f>
        <v>0</v>
      </c>
      <c r="AE82" s="24">
        <f>IF(VLOOKUP($A82,Input!$A$49:$B$61,2,FALSE)="Percentage",AF$70,IF(VLOOKUP($A82,Input!$A$49:$B$61,2,FALSE)="Fixed","Fixed",(AE$70)))</f>
        <v>10</v>
      </c>
      <c r="AF82" s="15">
        <f t="shared" si="69"/>
        <v>0</v>
      </c>
      <c r="AH82" s="104">
        <f>INDEX(Input!$C$49:$AL$61,MATCH($A82,Input!$A$49:$A$61,0),MATCH(AH$61,Input!$C$48:$AL$48,0))</f>
        <v>0</v>
      </c>
      <c r="AI82" s="24">
        <f>IF(VLOOKUP($A82,Input!$A$49:$B$61,2,FALSE)="Percentage",AJ$70,IF(VLOOKUP($A82,Input!$A$49:$B$61,2,FALSE)="Fixed","Fixed",(AI$70)))</f>
        <v>10</v>
      </c>
      <c r="AJ82" s="15">
        <f t="shared" si="70"/>
        <v>0</v>
      </c>
      <c r="AL82" s="104">
        <f>INDEX(Input!$C$49:$AL$61,MATCH($A82,Input!$A$49:$A$61,0),MATCH(AL$61,Input!$C$48:$AL$48,0))</f>
        <v>0</v>
      </c>
      <c r="AM82" s="24">
        <f>IF(VLOOKUP($A82,Input!$A$49:$B$61,2,FALSE)="Percentage",AN$70,IF(VLOOKUP($A82,Input!$A$49:$B$61,2,FALSE)="Fixed","Fixed",(AM$70)))</f>
        <v>10</v>
      </c>
      <c r="AN82" s="15">
        <f t="shared" si="71"/>
        <v>0</v>
      </c>
      <c r="AP82" s="104">
        <f>INDEX(Input!$C$49:$AL$61,MATCH($A82,Input!$A$49:$A$61,0),MATCH(AP$61,Input!$C$48:$AL$48,0))</f>
        <v>0</v>
      </c>
      <c r="AQ82" s="24">
        <f>IF(VLOOKUP($A82,Input!$A$49:$B$61,2,FALSE)="Percentage",AR$70,IF(VLOOKUP($A82,Input!$A$49:$B$61,2,FALSE)="Fixed","Fixed",(AQ$70)))</f>
        <v>10</v>
      </c>
      <c r="AR82" s="15">
        <f t="shared" si="72"/>
        <v>0</v>
      </c>
      <c r="AS82" s="7"/>
      <c r="AT82" s="104">
        <f>INDEX(Input!$C$49:$AL$61,MATCH($A82,Input!$A$49:$A$61,0),MATCH(AT$61,Input!$C$48:$AL$48,0))</f>
        <v>0</v>
      </c>
      <c r="AU82" s="24">
        <f>IF(VLOOKUP($A82,Input!$A$49:$B$61,2,FALSE)="Percentage",AV$70,IF(VLOOKUP($A82,Input!$A$49:$B$61,2,FALSE)="Fixed","Fixed",(AU$70)))</f>
        <v>10</v>
      </c>
      <c r="AV82" s="15">
        <f t="shared" si="73"/>
        <v>0</v>
      </c>
    </row>
    <row r="83" spans="1:48" x14ac:dyDescent="0.3">
      <c r="A83" t="str">
        <f t="shared" si="61"/>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61"/>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61"/>
        <v>Reserved</v>
      </c>
      <c r="B85" s="104">
        <f>INDEX(Input!$C$49:$AL$61,MATCH($A85,Input!$A$49:$A$61,0),MATCH(B$61,Input!$C$48:$AL$48,0))</f>
        <v>0</v>
      </c>
      <c r="C85" s="24">
        <f>IF(VLOOKUP($A85,Input!$A$49:$B$61,2,FALSE)="Percentage",D$70,IF(VLOOKUP($A85,Input!$A$49:$B$61,2,FALSE)="Fixed","Fixed",(C$70)))</f>
        <v>10</v>
      </c>
      <c r="D85" s="15">
        <f t="shared" si="62"/>
        <v>0</v>
      </c>
      <c r="F85" s="104">
        <f>INDEX(Input!$C$49:$AL$61,MATCH($A85,Input!$A$49:$A$61,0),MATCH(F$61,Input!$C$48:$AL$48,0))</f>
        <v>0</v>
      </c>
      <c r="G85" s="24">
        <f>IF(VLOOKUP($A85,Input!$A$49:$B$61,2,FALSE)="Percentage",H$70,IF(VLOOKUP($A85,Input!$A$49:$B$61,2,FALSE)="Fixed","Fixed",(G$70)))</f>
        <v>10</v>
      </c>
      <c r="H85" s="15">
        <f t="shared" si="63"/>
        <v>0</v>
      </c>
      <c r="J85" s="104">
        <f>INDEX(Input!$C$49:$AL$61,MATCH($A85,Input!$A$49:$A$61,0),MATCH(J$61,Input!$C$48:$AL$48,0))</f>
        <v>0</v>
      </c>
      <c r="K85" s="24">
        <f>IF(VLOOKUP($A85,Input!$A$49:$B$61,2,FALSE)="Percentage",L$70,IF(VLOOKUP($A85,Input!$A$49:$B$61,2,FALSE)="Fixed","Fixed",(K$70)))</f>
        <v>10</v>
      </c>
      <c r="L85" s="15">
        <f t="shared" si="64"/>
        <v>0</v>
      </c>
      <c r="N85" s="104">
        <f>INDEX(Input!$C$49:$AL$61,MATCH($A85,Input!$A$49:$A$61,0),MATCH(N$61,Input!$C$48:$AL$48,0))</f>
        <v>0</v>
      </c>
      <c r="O85" s="24">
        <f>IF(VLOOKUP($A85,Input!$A$49:$B$61,2,FALSE)="Percentage",P$70,IF(VLOOKUP($A85,Input!$A$49:$B$61,2,FALSE)="Fixed","Fixed",(O$70)))</f>
        <v>10</v>
      </c>
      <c r="P85" s="15">
        <f t="shared" si="65"/>
        <v>0</v>
      </c>
      <c r="R85" s="104">
        <f>INDEX(Input!$C$49:$AL$61,MATCH($A85,Input!$A$49:$A$61,0),MATCH(R$61,Input!$C$48:$AL$48,0))</f>
        <v>0</v>
      </c>
      <c r="S85" s="24">
        <f>IF(VLOOKUP($A85,Input!$A$49:$B$61,2,FALSE)="Percentage",T$70,IF(VLOOKUP($A85,Input!$A$49:$B$61,2,FALSE)="Fixed","Fixed",(S$70)))</f>
        <v>10</v>
      </c>
      <c r="T85" s="15">
        <f t="shared" si="66"/>
        <v>0</v>
      </c>
      <c r="V85" s="104">
        <f>INDEX(Input!$C$49:$AL$61,MATCH($A85,Input!$A$49:$A$61,0),MATCH(V$61,Input!$C$48:$AL$48,0))</f>
        <v>0</v>
      </c>
      <c r="W85" s="24">
        <f>IF(VLOOKUP($A85,Input!$A$49:$B$61,2,FALSE)="Percentage",X$70,IF(VLOOKUP($A85,Input!$A$49:$B$61,2,FALSE)="Fixed","Fixed",(W$70)))</f>
        <v>10</v>
      </c>
      <c r="X85" s="15">
        <f t="shared" si="67"/>
        <v>0</v>
      </c>
      <c r="Z85" s="104">
        <f>INDEX(Input!$C$49:$AL$61,MATCH($A85,Input!$A$49:$A$61,0),MATCH(Z$61,Input!$C$48:$AL$48,0))</f>
        <v>0</v>
      </c>
      <c r="AA85" s="24">
        <f>IF(VLOOKUP($A85,Input!$A$49:$B$61,2,FALSE)="Percentage",AB$70,IF(VLOOKUP($A85,Input!$A$49:$B$61,2,FALSE)="Fixed","Fixed",(AA$70)))</f>
        <v>10</v>
      </c>
      <c r="AB85" s="15">
        <f t="shared" si="68"/>
        <v>0</v>
      </c>
      <c r="AD85" s="104">
        <f>INDEX(Input!$C$49:$AL$61,MATCH($A85,Input!$A$49:$A$61,0),MATCH(AD$61,Input!$C$48:$AL$48,0))</f>
        <v>0</v>
      </c>
      <c r="AE85" s="24">
        <f>IF(VLOOKUP($A85,Input!$A$49:$B$61,2,FALSE)="Percentage",AF$70,IF(VLOOKUP($A85,Input!$A$49:$B$61,2,FALSE)="Fixed","Fixed",(AE$70)))</f>
        <v>10</v>
      </c>
      <c r="AF85" s="15">
        <f t="shared" si="69"/>
        <v>0</v>
      </c>
      <c r="AH85" s="104">
        <f>INDEX(Input!$C$49:$AL$61,MATCH($A85,Input!$A$49:$A$61,0),MATCH(AH$61,Input!$C$48:$AL$48,0))</f>
        <v>0</v>
      </c>
      <c r="AI85" s="24">
        <f>IF(VLOOKUP($A85,Input!$A$49:$B$61,2,FALSE)="Percentage",AJ$70,IF(VLOOKUP($A85,Input!$A$49:$B$61,2,FALSE)="Fixed","Fixed",(AI$70)))</f>
        <v>10</v>
      </c>
      <c r="AJ85" s="15">
        <f t="shared" si="70"/>
        <v>0</v>
      </c>
      <c r="AL85" s="104">
        <f>INDEX(Input!$C$49:$AL$61,MATCH($A85,Input!$A$49:$A$61,0),MATCH(AL$61,Input!$C$48:$AL$48,0))</f>
        <v>0</v>
      </c>
      <c r="AM85" s="24">
        <f>IF(VLOOKUP($A85,Input!$A$49:$B$61,2,FALSE)="Percentage",AN$70,IF(VLOOKUP($A85,Input!$A$49:$B$61,2,FALSE)="Fixed","Fixed",(AM$70)))</f>
        <v>10</v>
      </c>
      <c r="AN85" s="15">
        <f t="shared" si="71"/>
        <v>0</v>
      </c>
      <c r="AP85" s="104">
        <f>INDEX(Input!$C$49:$AL$61,MATCH($A85,Input!$A$49:$A$61,0),MATCH(AP$61,Input!$C$48:$AL$48,0))</f>
        <v>0</v>
      </c>
      <c r="AQ85" s="24">
        <f>IF(VLOOKUP($A85,Input!$A$49:$B$61,2,FALSE)="Percentage",AR$70,IF(VLOOKUP($A85,Input!$A$49:$B$61,2,FALSE)="Fixed","Fixed",(AQ$70)))</f>
        <v>10</v>
      </c>
      <c r="AR85" s="15">
        <f t="shared" si="72"/>
        <v>0</v>
      </c>
      <c r="AS85" s="7"/>
      <c r="AT85" s="104">
        <f>INDEX(Input!$C$49:$AL$61,MATCH($A85,Input!$A$49:$A$61,0),MATCH(AT$61,Input!$C$48:$AL$48,0))</f>
        <v>0</v>
      </c>
      <c r="AU85" s="24">
        <f>IF(VLOOKUP($A85,Input!$A$49:$B$61,2,FALSE)="Percentage",AV$70,IF(VLOOKUP($A85,Input!$A$49:$B$61,2,FALSE)="Fixed","Fixed",(AU$70)))</f>
        <v>10</v>
      </c>
      <c r="AV85" s="15">
        <f t="shared" si="73"/>
        <v>0</v>
      </c>
    </row>
    <row r="86" spans="1:48" x14ac:dyDescent="0.3">
      <c r="A86" t="s">
        <v>27</v>
      </c>
      <c r="B86" s="14"/>
      <c r="D86" s="20">
        <f>SUM(D73:D85)</f>
        <v>-10.61</v>
      </c>
      <c r="F86" s="14"/>
      <c r="H86" s="20">
        <f>SUM(H73:H85)</f>
        <v>-10.61</v>
      </c>
      <c r="J86" s="14"/>
      <c r="L86" s="20">
        <f>SUM(L73:L85)</f>
        <v>-10.61</v>
      </c>
      <c r="N86" s="14"/>
      <c r="P86" s="20">
        <f>SUM(P73:P85)</f>
        <v>-10.61</v>
      </c>
      <c r="R86" s="14"/>
      <c r="T86" s="20">
        <f>SUM(T73:T85)</f>
        <v>-10.61</v>
      </c>
      <c r="V86" s="14"/>
      <c r="X86" s="20">
        <f>SUM(X73:X85)</f>
        <v>-10.61</v>
      </c>
      <c r="Z86" s="14"/>
      <c r="AB86" s="20">
        <f>SUM(AB73:AB85)</f>
        <v>-11</v>
      </c>
      <c r="AD86" s="14"/>
      <c r="AF86" s="20">
        <f>SUM(AF73:AF85)</f>
        <v>-11</v>
      </c>
      <c r="AH86" s="14"/>
      <c r="AJ86" s="20">
        <f>SUM(AJ73:AJ85)</f>
        <v>-11</v>
      </c>
      <c r="AL86" s="14"/>
      <c r="AN86" s="20">
        <f>SUM(AN73:AN85)</f>
        <v>-11</v>
      </c>
      <c r="AP86" s="14"/>
      <c r="AR86" s="20">
        <f>SUM(AR73:AR85)</f>
        <v>-11</v>
      </c>
      <c r="AS86" s="14"/>
      <c r="AU86" s="20">
        <f>SUM(AU73:AU85)</f>
        <v>115.24</v>
      </c>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49.7</v>
      </c>
      <c r="D89" s="15">
        <f>ROUND(B89*C89,2)</f>
        <v>0.34</v>
      </c>
      <c r="F89" s="23" cm="1">
        <f t="array" ref="F89">SUMPRODUCT(($A89=Input!$A$64:$A$69)*(F$13=Input!$B$63:$BI$63)*(Input!$B$64:$BI$69))</f>
        <v>6.7999999999999996E-3</v>
      </c>
      <c r="G89" s="7">
        <f>H86+H70</f>
        <v>49.7</v>
      </c>
      <c r="H89" s="15">
        <f>ROUND(F89*G89,2)</f>
        <v>0.34</v>
      </c>
      <c r="J89" s="23" cm="1">
        <f t="array" ref="J89">SUMPRODUCT(($A89=Input!$A$64:$A$69)*(J$13=Input!$B$63:$BI$63)*(Input!$B$64:$BI$69))</f>
        <v>6.7999999999999996E-3</v>
      </c>
      <c r="K89" s="7">
        <f>L86+L70</f>
        <v>49.7</v>
      </c>
      <c r="L89" s="15">
        <f>ROUND(J89*K89,2)</f>
        <v>0.34</v>
      </c>
      <c r="N89" s="23" cm="1">
        <f t="array" ref="N89">SUMPRODUCT(($A89=Input!$A$64:$A$69)*(N$13=Input!$B$63:$BI$63)*(Input!$B$64:$BI$69))</f>
        <v>6.7999999999999996E-3</v>
      </c>
      <c r="O89" s="7">
        <f>P86+P70</f>
        <v>49.7</v>
      </c>
      <c r="P89" s="15">
        <f>ROUND(N89*O89,2)</f>
        <v>0.34</v>
      </c>
      <c r="R89" s="23" cm="1">
        <f t="array" ref="R89">SUMPRODUCT(($A89=Input!$A$64:$A$69)*(R$13=Input!$B$63:$BI$63)*(Input!$B$64:$BI$69))</f>
        <v>6.7999999999999996E-3</v>
      </c>
      <c r="S89" s="7">
        <f>T86+T70</f>
        <v>49.7</v>
      </c>
      <c r="T89" s="15">
        <f>ROUND(R89*S89,2)</f>
        <v>0.34</v>
      </c>
      <c r="V89" s="23" cm="1">
        <f t="array" ref="V89">SUMPRODUCT(($A89=Input!$A$64:$A$69)*(V$13=Input!$B$63:$BI$63)*(Input!$B$64:$BI$69))</f>
        <v>6.7999999999999996E-3</v>
      </c>
      <c r="W89" s="7">
        <f>X86+X70</f>
        <v>49.7</v>
      </c>
      <c r="X89" s="15">
        <f>ROUND(V89*W89,2)</f>
        <v>0.34</v>
      </c>
      <c r="Z89" s="23" cm="1">
        <f t="array" ref="Z89">SUMPRODUCT(($A89=Input!$A$64:$A$69)*(Z$13=Input!$B$63:$BI$63)*(Input!$B$64:$BI$69))</f>
        <v>6.7999999999999996E-3</v>
      </c>
      <c r="AA89" s="7">
        <f>AB86+AB70</f>
        <v>54.239999999999995</v>
      </c>
      <c r="AB89" s="15">
        <f>ROUND(Z89*AA89,2)</f>
        <v>0.37</v>
      </c>
      <c r="AD89" s="23" cm="1">
        <f t="array" ref="AD89">SUMPRODUCT(($A89=Input!$A$64:$A$69)*(AD$13=Input!$B$63:$BI$63)*(Input!$B$64:$BI$69))</f>
        <v>6.7999999999999996E-3</v>
      </c>
      <c r="AE89" s="7">
        <f>AF86+AF70</f>
        <v>54.239999999999995</v>
      </c>
      <c r="AF89" s="15">
        <f>ROUND(AD89*AE89,2)</f>
        <v>0.37</v>
      </c>
      <c r="AH89" s="23" cm="1">
        <f t="array" ref="AH89">SUMPRODUCT(($A89=Input!$A$64:$A$69)*(AH$13=Input!$B$63:$BI$63)*(Input!$B$64:$BI$69))</f>
        <v>6.7999999999999996E-3</v>
      </c>
      <c r="AI89" s="7">
        <f>AJ86+AJ70</f>
        <v>54.239999999999995</v>
      </c>
      <c r="AJ89" s="15">
        <f>ROUND(AH89*AI89,2)</f>
        <v>0.37</v>
      </c>
      <c r="AL89" s="23" cm="1">
        <f t="array" ref="AL89">SUMPRODUCT(($A89=Input!$A$64:$A$69)*(AL$13=Input!$B$63:$BI$63)*(Input!$B$64:$BI$69))</f>
        <v>6.7999999999999996E-3</v>
      </c>
      <c r="AM89" s="7">
        <f>AN86+AN70</f>
        <v>54.239999999999995</v>
      </c>
      <c r="AN89" s="15">
        <f>ROUND(AL89*AM89,2)</f>
        <v>0.37</v>
      </c>
      <c r="AP89" s="23" cm="1">
        <f t="array" ref="AP89">SUMPRODUCT(($A89=Input!$A$64:$A$69)*(AP$13=Input!$B$63:$BI$63)*(Input!$B$64:$BI$69))</f>
        <v>6.7999999999999996E-3</v>
      </c>
      <c r="AQ89" s="7">
        <f>AR86+AR70</f>
        <v>54.239999999999995</v>
      </c>
      <c r="AR89" s="15">
        <f>ROUND(AP89*AQ89,2)</f>
        <v>0.37</v>
      </c>
      <c r="AS89" s="7"/>
      <c r="AT89" s="23" cm="1">
        <f t="array" ref="AT89">SUMPRODUCT(($A89=Input!$A$64:$A$69)*(AT$13=Input!$B$63:$BI$63)*(Input!$B$64:$BI$69))</f>
        <v>6.7999999999999996E-3</v>
      </c>
      <c r="AU89" s="7">
        <f>AV86+AV70</f>
        <v>54.239999999999995</v>
      </c>
      <c r="AV89" s="15">
        <f>ROUND(AT89*AU89,2)</f>
        <v>0.37</v>
      </c>
    </row>
    <row r="90" spans="1:48" ht="14.4" customHeight="1" x14ac:dyDescent="0.3">
      <c r="A90">
        <f>+Input!A109</f>
        <v>0</v>
      </c>
      <c r="B90" s="23" cm="1">
        <f t="array" ref="B90">SUMPRODUCT(($A90=Input!$A$64:$A$69)*(B$13=Input!$B$63:$BI$63)*(Input!$B$64:$BI$69))</f>
        <v>0</v>
      </c>
      <c r="C90" s="7">
        <f>C89</f>
        <v>49.7</v>
      </c>
      <c r="D90" s="15">
        <f t="shared" ref="D90:D93" si="74">ROUND(B90*C90,2)</f>
        <v>0</v>
      </c>
      <c r="F90" s="23" cm="1">
        <f t="array" ref="F90">SUMPRODUCT(($A90=Input!$A$64:$A$69)*(F$13=Input!$B$63:$BI$63)*(Input!$B$64:$BI$69))</f>
        <v>0</v>
      </c>
      <c r="G90" s="7">
        <f>G89</f>
        <v>49.7</v>
      </c>
      <c r="H90" s="15">
        <f t="shared" ref="H90:H94" si="75">ROUND(F90*G90,2)</f>
        <v>0</v>
      </c>
      <c r="J90" s="23" cm="1">
        <f t="array" ref="J90">SUMPRODUCT(($A90=Input!$A$64:$A$69)*(J$13=Input!$B$63:$BI$63)*(Input!$B$64:$BI$69))</f>
        <v>0</v>
      </c>
      <c r="K90" s="7">
        <f>K89</f>
        <v>49.7</v>
      </c>
      <c r="L90" s="15">
        <f t="shared" ref="L90:L94" si="76">ROUND(J90*K90,2)</f>
        <v>0</v>
      </c>
      <c r="N90" s="23" cm="1">
        <f t="array" ref="N90">SUMPRODUCT(($A90=Input!$A$64:$A$69)*(N$13=Input!$B$63:$BI$63)*(Input!$B$64:$BI$69))</f>
        <v>0</v>
      </c>
      <c r="O90" s="7">
        <f>O89</f>
        <v>49.7</v>
      </c>
      <c r="P90" s="15">
        <f t="shared" ref="P90:P94" si="77">ROUND(N90*O90,2)</f>
        <v>0</v>
      </c>
      <c r="R90" s="23" cm="1">
        <f t="array" ref="R90">SUMPRODUCT(($A90=Input!$A$64:$A$69)*(R$13=Input!$B$63:$BI$63)*(Input!$B$64:$BI$69))</f>
        <v>0</v>
      </c>
      <c r="S90" s="7">
        <f>S89</f>
        <v>49.7</v>
      </c>
      <c r="T90" s="15">
        <f t="shared" ref="T90:T94" si="78">ROUND(R90*S90,2)</f>
        <v>0</v>
      </c>
      <c r="V90" s="23" cm="1">
        <f t="array" ref="V90">SUMPRODUCT(($A90=Input!$A$64:$A$69)*(V$13=Input!$B$63:$BI$63)*(Input!$B$64:$BI$69))</f>
        <v>0</v>
      </c>
      <c r="W90" s="7">
        <f>W89</f>
        <v>49.7</v>
      </c>
      <c r="X90" s="15">
        <f t="shared" ref="X90:X94" si="79">ROUND(V90*W90,2)</f>
        <v>0</v>
      </c>
      <c r="Z90" s="23" cm="1">
        <f t="array" ref="Z90">SUMPRODUCT(($A90=Input!$A$64:$A$69)*(Z$13=Input!$B$63:$BI$63)*(Input!$B$64:$BI$69))</f>
        <v>0</v>
      </c>
      <c r="AA90" s="7">
        <f>AA89</f>
        <v>54.239999999999995</v>
      </c>
      <c r="AB90" s="15">
        <f t="shared" ref="AB90:AB94" si="80">ROUND(Z90*AA90,2)</f>
        <v>0</v>
      </c>
      <c r="AD90" s="23" cm="1">
        <f t="array" ref="AD90">SUMPRODUCT(($A90=Input!$A$64:$A$69)*(AD$13=Input!$B$63:$BI$63)*(Input!$B$64:$BI$69))</f>
        <v>0</v>
      </c>
      <c r="AE90" s="7">
        <f>AE89</f>
        <v>54.239999999999995</v>
      </c>
      <c r="AF90" s="15">
        <f t="shared" ref="AF90:AF94" si="81">ROUND(AD90*AE90,2)</f>
        <v>0</v>
      </c>
      <c r="AH90" s="23" cm="1">
        <f t="array" ref="AH90">SUMPRODUCT(($A90=Input!$A$64:$A$69)*(AH$13=Input!$B$63:$BI$63)*(Input!$B$64:$BI$69))</f>
        <v>0</v>
      </c>
      <c r="AI90" s="7">
        <f>AI89</f>
        <v>54.239999999999995</v>
      </c>
      <c r="AJ90" s="15">
        <f t="shared" ref="AJ90:AJ94" si="82">ROUND(AH90*AI90,2)</f>
        <v>0</v>
      </c>
      <c r="AL90" s="23" cm="1">
        <f t="array" ref="AL90">SUMPRODUCT(($A90=Input!$A$64:$A$69)*(AL$13=Input!$B$63:$BI$63)*(Input!$B$64:$BI$69))</f>
        <v>0</v>
      </c>
      <c r="AM90" s="7">
        <f>AM89</f>
        <v>54.239999999999995</v>
      </c>
      <c r="AN90" s="15">
        <f t="shared" ref="AN90:AN94" si="83">ROUND(AL90*AM90,2)</f>
        <v>0</v>
      </c>
      <c r="AP90" s="23" cm="1">
        <f t="array" ref="AP90">SUMPRODUCT(($A90=Input!$A$64:$A$69)*(AP$13=Input!$B$63:$BI$63)*(Input!$B$64:$BI$69))</f>
        <v>0</v>
      </c>
      <c r="AQ90" s="7">
        <f>AQ89</f>
        <v>54.239999999999995</v>
      </c>
      <c r="AR90" s="15">
        <f t="shared" ref="AR90:AR94" si="84">ROUND(AP90*AQ90,2)</f>
        <v>0</v>
      </c>
      <c r="AT90" s="23" cm="1">
        <f t="array" ref="AT90">SUMPRODUCT(($A90=Input!$A$64:$A$69)*(AT$13=Input!$B$63:$BI$63)*(Input!$B$64:$BI$69))</f>
        <v>0</v>
      </c>
      <c r="AU90" s="7">
        <f>AU89</f>
        <v>54.239999999999995</v>
      </c>
      <c r="AV90" s="15">
        <f t="shared" ref="AV90:AV94" si="85">ROUND(AT90*AU90,2)</f>
        <v>0</v>
      </c>
    </row>
    <row r="91" spans="1:48" ht="14.4" customHeight="1" x14ac:dyDescent="0.3">
      <c r="A91">
        <f>+Input!A110</f>
        <v>0</v>
      </c>
      <c r="B91" s="23" cm="1">
        <f t="array" ref="B91">SUMPRODUCT(($A91=Input!$A$64:$A$69)*(B$13=Input!$B$63:$BI$63)*(Input!$B$64:$BI$69))</f>
        <v>0</v>
      </c>
      <c r="C91" s="7">
        <f t="shared" ref="C91:C94" si="86">C90</f>
        <v>49.7</v>
      </c>
      <c r="D91" s="15">
        <f t="shared" si="74"/>
        <v>0</v>
      </c>
      <c r="F91" s="23" cm="1">
        <f t="array" ref="F91">SUMPRODUCT(($A91=Input!$A$64:$A$69)*(F$13=Input!$B$63:$BI$63)*(Input!$B$64:$BI$69))</f>
        <v>0</v>
      </c>
      <c r="G91" s="7">
        <f t="shared" ref="G91:G94" si="87">G90</f>
        <v>49.7</v>
      </c>
      <c r="H91" s="15">
        <f t="shared" si="75"/>
        <v>0</v>
      </c>
      <c r="J91" s="23" cm="1">
        <f t="array" ref="J91">SUMPRODUCT(($A91=Input!$A$64:$A$69)*(J$13=Input!$B$63:$BI$63)*(Input!$B$64:$BI$69))</f>
        <v>0</v>
      </c>
      <c r="K91" s="7">
        <f t="shared" ref="K91:K94" si="88">K90</f>
        <v>49.7</v>
      </c>
      <c r="L91" s="15">
        <f t="shared" si="76"/>
        <v>0</v>
      </c>
      <c r="N91" s="23" cm="1">
        <f t="array" ref="N91">SUMPRODUCT(($A91=Input!$A$64:$A$69)*(N$13=Input!$B$63:$BI$63)*(Input!$B$64:$BI$69))</f>
        <v>0</v>
      </c>
      <c r="O91" s="7">
        <f t="shared" ref="O91:O94" si="89">O90</f>
        <v>49.7</v>
      </c>
      <c r="P91" s="15">
        <f t="shared" si="77"/>
        <v>0</v>
      </c>
      <c r="R91" s="23" cm="1">
        <f t="array" ref="R91">SUMPRODUCT(($A91=Input!$A$64:$A$69)*(R$13=Input!$B$63:$BI$63)*(Input!$B$64:$BI$69))</f>
        <v>0</v>
      </c>
      <c r="S91" s="7">
        <f t="shared" ref="S91:S94" si="90">S90</f>
        <v>49.7</v>
      </c>
      <c r="T91" s="15">
        <f t="shared" si="78"/>
        <v>0</v>
      </c>
      <c r="V91" s="23" cm="1">
        <f t="array" ref="V91">SUMPRODUCT(($A91=Input!$A$64:$A$69)*(V$13=Input!$B$63:$BI$63)*(Input!$B$64:$BI$69))</f>
        <v>0</v>
      </c>
      <c r="W91" s="7">
        <f t="shared" ref="W91:W94" si="91">W90</f>
        <v>49.7</v>
      </c>
      <c r="X91" s="15">
        <f t="shared" si="79"/>
        <v>0</v>
      </c>
      <c r="Z91" s="23" cm="1">
        <f t="array" ref="Z91">SUMPRODUCT(($A91=Input!$A$64:$A$69)*(Z$13=Input!$B$63:$BI$63)*(Input!$B$64:$BI$69))</f>
        <v>0</v>
      </c>
      <c r="AA91" s="7">
        <f t="shared" ref="AA91:AA94" si="92">AA90</f>
        <v>54.239999999999995</v>
      </c>
      <c r="AB91" s="15">
        <f t="shared" si="80"/>
        <v>0</v>
      </c>
      <c r="AD91" s="23" cm="1">
        <f t="array" ref="AD91">SUMPRODUCT(($A91=Input!$A$64:$A$69)*(AD$13=Input!$B$63:$BI$63)*(Input!$B$64:$BI$69))</f>
        <v>0</v>
      </c>
      <c r="AE91" s="7">
        <f t="shared" ref="AE91:AE94" si="93">AE90</f>
        <v>54.239999999999995</v>
      </c>
      <c r="AF91" s="15">
        <f t="shared" si="81"/>
        <v>0</v>
      </c>
      <c r="AH91" s="23" cm="1">
        <f t="array" ref="AH91">SUMPRODUCT(($A91=Input!$A$64:$A$69)*(AH$13=Input!$B$63:$BI$63)*(Input!$B$64:$BI$69))</f>
        <v>0</v>
      </c>
      <c r="AI91" s="7">
        <f t="shared" ref="AI91:AI94" si="94">AI90</f>
        <v>54.239999999999995</v>
      </c>
      <c r="AJ91" s="15">
        <f t="shared" si="82"/>
        <v>0</v>
      </c>
      <c r="AL91" s="23" cm="1">
        <f t="array" ref="AL91">SUMPRODUCT(($A91=Input!$A$64:$A$69)*(AL$13=Input!$B$63:$BI$63)*(Input!$B$64:$BI$69))</f>
        <v>0</v>
      </c>
      <c r="AM91" s="7">
        <f t="shared" ref="AM91:AM94" si="95">AM90</f>
        <v>54.239999999999995</v>
      </c>
      <c r="AN91" s="15">
        <f t="shared" si="83"/>
        <v>0</v>
      </c>
      <c r="AP91" s="23" cm="1">
        <f t="array" ref="AP91">SUMPRODUCT(($A91=Input!$A$64:$A$69)*(AP$13=Input!$B$63:$BI$63)*(Input!$B$64:$BI$69))</f>
        <v>0</v>
      </c>
      <c r="AQ91" s="7">
        <f t="shared" ref="AQ91:AQ94" si="96">AQ90</f>
        <v>54.239999999999995</v>
      </c>
      <c r="AR91" s="15">
        <f t="shared" si="84"/>
        <v>0</v>
      </c>
      <c r="AT91" s="23" cm="1">
        <f t="array" ref="AT91">SUMPRODUCT(($A91=Input!$A$64:$A$69)*(AT$13=Input!$B$63:$BI$63)*(Input!$B$64:$BI$69))</f>
        <v>0</v>
      </c>
      <c r="AU91" s="7">
        <f t="shared" ref="AU91:AU94" si="97">AU90</f>
        <v>54.239999999999995</v>
      </c>
      <c r="AV91" s="15">
        <f t="shared" si="85"/>
        <v>0</v>
      </c>
    </row>
    <row r="92" spans="1:48" ht="14.4" customHeight="1" x14ac:dyDescent="0.3">
      <c r="A92">
        <f>+Input!A111</f>
        <v>0</v>
      </c>
      <c r="B92" s="23" cm="1">
        <f t="array" ref="B92">SUMPRODUCT(($A92=Input!$A$64:$A$69)*(B$13=Input!$B$63:$BI$63)*(Input!$B$64:$BI$69))</f>
        <v>0</v>
      </c>
      <c r="C92" s="7">
        <f t="shared" si="86"/>
        <v>49.7</v>
      </c>
      <c r="D92" s="15">
        <f t="shared" si="74"/>
        <v>0</v>
      </c>
      <c r="F92" s="23" cm="1">
        <f t="array" ref="F92">SUMPRODUCT(($A92=Input!$A$64:$A$69)*(F$13=Input!$B$63:$BI$63)*(Input!$B$64:$BI$69))</f>
        <v>0</v>
      </c>
      <c r="G92" s="7">
        <f t="shared" si="87"/>
        <v>49.7</v>
      </c>
      <c r="H92" s="15">
        <f t="shared" si="75"/>
        <v>0</v>
      </c>
      <c r="J92" s="23" cm="1">
        <f t="array" ref="J92">SUMPRODUCT(($A92=Input!$A$64:$A$69)*(J$13=Input!$B$63:$BI$63)*(Input!$B$64:$BI$69))</f>
        <v>0</v>
      </c>
      <c r="K92" s="7">
        <f t="shared" si="88"/>
        <v>49.7</v>
      </c>
      <c r="L92" s="15">
        <f t="shared" si="76"/>
        <v>0</v>
      </c>
      <c r="N92" s="23" cm="1">
        <f t="array" ref="N92">SUMPRODUCT(($A92=Input!$A$64:$A$69)*(N$13=Input!$B$63:$BI$63)*(Input!$B$64:$BI$69))</f>
        <v>0</v>
      </c>
      <c r="O92" s="7">
        <f t="shared" si="89"/>
        <v>49.7</v>
      </c>
      <c r="P92" s="15">
        <f t="shared" si="77"/>
        <v>0</v>
      </c>
      <c r="R92" s="23" cm="1">
        <f t="array" ref="R92">SUMPRODUCT(($A92=Input!$A$64:$A$69)*(R$13=Input!$B$63:$BI$63)*(Input!$B$64:$BI$69))</f>
        <v>0</v>
      </c>
      <c r="S92" s="7">
        <f t="shared" si="90"/>
        <v>49.7</v>
      </c>
      <c r="T92" s="15">
        <f t="shared" si="78"/>
        <v>0</v>
      </c>
      <c r="V92" s="23" cm="1">
        <f t="array" ref="V92">SUMPRODUCT(($A92=Input!$A$64:$A$69)*(V$13=Input!$B$63:$BI$63)*(Input!$B$64:$BI$69))</f>
        <v>0</v>
      </c>
      <c r="W92" s="7">
        <f t="shared" si="91"/>
        <v>49.7</v>
      </c>
      <c r="X92" s="15">
        <f t="shared" si="79"/>
        <v>0</v>
      </c>
      <c r="Z92" s="23" cm="1">
        <f t="array" ref="Z92">SUMPRODUCT(($A92=Input!$A$64:$A$69)*(Z$13=Input!$B$63:$BI$63)*(Input!$B$64:$BI$69))</f>
        <v>0</v>
      </c>
      <c r="AA92" s="7">
        <f t="shared" si="92"/>
        <v>54.239999999999995</v>
      </c>
      <c r="AB92" s="15">
        <f t="shared" si="80"/>
        <v>0</v>
      </c>
      <c r="AD92" s="23" cm="1">
        <f t="array" ref="AD92">SUMPRODUCT(($A92=Input!$A$64:$A$69)*(AD$13=Input!$B$63:$BI$63)*(Input!$B$64:$BI$69))</f>
        <v>0</v>
      </c>
      <c r="AE92" s="7">
        <f t="shared" si="93"/>
        <v>54.239999999999995</v>
      </c>
      <c r="AF92" s="15">
        <f t="shared" si="81"/>
        <v>0</v>
      </c>
      <c r="AH92" s="23" cm="1">
        <f t="array" ref="AH92">SUMPRODUCT(($A92=Input!$A$64:$A$69)*(AH$13=Input!$B$63:$BI$63)*(Input!$B$64:$BI$69))</f>
        <v>0</v>
      </c>
      <c r="AI92" s="7">
        <f t="shared" si="94"/>
        <v>54.239999999999995</v>
      </c>
      <c r="AJ92" s="15">
        <f t="shared" si="82"/>
        <v>0</v>
      </c>
      <c r="AL92" s="23" cm="1">
        <f t="array" ref="AL92">SUMPRODUCT(($A92=Input!$A$64:$A$69)*(AL$13=Input!$B$63:$BI$63)*(Input!$B$64:$BI$69))</f>
        <v>0</v>
      </c>
      <c r="AM92" s="7">
        <f t="shared" si="95"/>
        <v>54.239999999999995</v>
      </c>
      <c r="AN92" s="15">
        <f t="shared" si="83"/>
        <v>0</v>
      </c>
      <c r="AP92" s="23" cm="1">
        <f t="array" ref="AP92">SUMPRODUCT(($A92=Input!$A$64:$A$69)*(AP$13=Input!$B$63:$BI$63)*(Input!$B$64:$BI$69))</f>
        <v>0</v>
      </c>
      <c r="AQ92" s="7">
        <f t="shared" si="96"/>
        <v>54.239999999999995</v>
      </c>
      <c r="AR92" s="15">
        <f t="shared" si="84"/>
        <v>0</v>
      </c>
      <c r="AT92" s="23" cm="1">
        <f t="array" ref="AT92">SUMPRODUCT(($A92=Input!$A$64:$A$69)*(AT$13=Input!$B$63:$BI$63)*(Input!$B$64:$BI$69))</f>
        <v>0</v>
      </c>
      <c r="AU92" s="7">
        <f t="shared" si="97"/>
        <v>54.239999999999995</v>
      </c>
      <c r="AV92" s="15">
        <f t="shared" si="85"/>
        <v>0</v>
      </c>
    </row>
    <row r="93" spans="1:48" ht="14.4" customHeight="1" x14ac:dyDescent="0.3">
      <c r="A93">
        <f>+Input!A112</f>
        <v>0</v>
      </c>
      <c r="B93" s="23" cm="1">
        <f t="array" ref="B93">SUMPRODUCT(($A93=Input!$A$64:$A$69)*(B$13=Input!$B$63:$BI$63)*(Input!$B$64:$BI$69))</f>
        <v>0</v>
      </c>
      <c r="C93" s="7">
        <f t="shared" si="86"/>
        <v>49.7</v>
      </c>
      <c r="D93" s="15">
        <f t="shared" si="74"/>
        <v>0</v>
      </c>
      <c r="F93" s="23" cm="1">
        <f t="array" ref="F93">SUMPRODUCT(($A93=Input!$A$64:$A$69)*(F$13=Input!$B$63:$BI$63)*(Input!$B$64:$BI$69))</f>
        <v>0</v>
      </c>
      <c r="G93" s="7">
        <f t="shared" si="87"/>
        <v>49.7</v>
      </c>
      <c r="H93" s="15">
        <f t="shared" si="75"/>
        <v>0</v>
      </c>
      <c r="J93" s="23" cm="1">
        <f t="array" ref="J93">SUMPRODUCT(($A93=Input!$A$64:$A$69)*(J$13=Input!$B$63:$BI$63)*(Input!$B$64:$BI$69))</f>
        <v>0</v>
      </c>
      <c r="K93" s="7">
        <f t="shared" si="88"/>
        <v>49.7</v>
      </c>
      <c r="L93" s="15">
        <f t="shared" si="76"/>
        <v>0</v>
      </c>
      <c r="N93" s="23" cm="1">
        <f t="array" ref="N93">SUMPRODUCT(($A93=Input!$A$64:$A$69)*(N$13=Input!$B$63:$BI$63)*(Input!$B$64:$BI$69))</f>
        <v>0</v>
      </c>
      <c r="O93" s="7">
        <f t="shared" si="89"/>
        <v>49.7</v>
      </c>
      <c r="P93" s="15">
        <f t="shared" si="77"/>
        <v>0</v>
      </c>
      <c r="R93" s="23" cm="1">
        <f t="array" ref="R93">SUMPRODUCT(($A93=Input!$A$64:$A$69)*(R$13=Input!$B$63:$BI$63)*(Input!$B$64:$BI$69))</f>
        <v>0</v>
      </c>
      <c r="S93" s="7">
        <f t="shared" si="90"/>
        <v>49.7</v>
      </c>
      <c r="T93" s="15">
        <f t="shared" si="78"/>
        <v>0</v>
      </c>
      <c r="V93" s="23" cm="1">
        <f t="array" ref="V93">SUMPRODUCT(($A93=Input!$A$64:$A$69)*(V$13=Input!$B$63:$BI$63)*(Input!$B$64:$BI$69))</f>
        <v>0</v>
      </c>
      <c r="W93" s="7">
        <f t="shared" si="91"/>
        <v>49.7</v>
      </c>
      <c r="X93" s="15">
        <f t="shared" si="79"/>
        <v>0</v>
      </c>
      <c r="Z93" s="23" cm="1">
        <f t="array" ref="Z93">SUMPRODUCT(($A93=Input!$A$64:$A$69)*(Z$13=Input!$B$63:$BI$63)*(Input!$B$64:$BI$69))</f>
        <v>0</v>
      </c>
      <c r="AA93" s="7">
        <f t="shared" si="92"/>
        <v>54.239999999999995</v>
      </c>
      <c r="AB93" s="15">
        <f t="shared" si="80"/>
        <v>0</v>
      </c>
      <c r="AD93" s="23" cm="1">
        <f t="array" ref="AD93">SUMPRODUCT(($A93=Input!$A$64:$A$69)*(AD$13=Input!$B$63:$BI$63)*(Input!$B$64:$BI$69))</f>
        <v>0</v>
      </c>
      <c r="AE93" s="7">
        <f t="shared" si="93"/>
        <v>54.239999999999995</v>
      </c>
      <c r="AF93" s="15">
        <f t="shared" si="81"/>
        <v>0</v>
      </c>
      <c r="AH93" s="23" cm="1">
        <f t="array" ref="AH93">SUMPRODUCT(($A93=Input!$A$64:$A$69)*(AH$13=Input!$B$63:$BI$63)*(Input!$B$64:$BI$69))</f>
        <v>0</v>
      </c>
      <c r="AI93" s="7">
        <f t="shared" si="94"/>
        <v>54.239999999999995</v>
      </c>
      <c r="AJ93" s="15">
        <f t="shared" si="82"/>
        <v>0</v>
      </c>
      <c r="AL93" s="23" cm="1">
        <f t="array" ref="AL93">SUMPRODUCT(($A93=Input!$A$64:$A$69)*(AL$13=Input!$B$63:$BI$63)*(Input!$B$64:$BI$69))</f>
        <v>0</v>
      </c>
      <c r="AM93" s="7">
        <f t="shared" si="95"/>
        <v>54.239999999999995</v>
      </c>
      <c r="AN93" s="15">
        <f t="shared" si="83"/>
        <v>0</v>
      </c>
      <c r="AP93" s="23" cm="1">
        <f t="array" ref="AP93">SUMPRODUCT(($A93=Input!$A$64:$A$69)*(AP$13=Input!$B$63:$BI$63)*(Input!$B$64:$BI$69))</f>
        <v>0</v>
      </c>
      <c r="AQ93" s="7">
        <f t="shared" si="96"/>
        <v>54.239999999999995</v>
      </c>
      <c r="AR93" s="15">
        <f t="shared" si="84"/>
        <v>0</v>
      </c>
      <c r="AT93" s="23" cm="1">
        <f t="array" ref="AT93">SUMPRODUCT(($A93=Input!$A$64:$A$69)*(AT$13=Input!$B$63:$BI$63)*(Input!$B$64:$BI$69))</f>
        <v>0</v>
      </c>
      <c r="AU93" s="7">
        <f t="shared" si="97"/>
        <v>54.239999999999995</v>
      </c>
      <c r="AV93" s="15">
        <f t="shared" si="85"/>
        <v>0</v>
      </c>
    </row>
    <row r="94" spans="1:48" ht="14.4" customHeight="1" x14ac:dyDescent="0.3">
      <c r="A94">
        <f>+Input!A113</f>
        <v>0</v>
      </c>
      <c r="B94" s="23" cm="1">
        <f t="array" ref="B94">SUMPRODUCT(($A94=Input!$A$64:$A$69)*(B$13=Input!$B$63:$BI$63)*(Input!$B$64:$BI$69))</f>
        <v>0</v>
      </c>
      <c r="C94" s="7">
        <f t="shared" si="86"/>
        <v>49.7</v>
      </c>
      <c r="D94" s="15">
        <f>ROUND(B94*C94,2)</f>
        <v>0</v>
      </c>
      <c r="F94" s="23" cm="1">
        <f t="array" ref="F94">SUMPRODUCT(($A94=Input!$A$64:$A$69)*(F$13=Input!$B$63:$BI$63)*(Input!$B$64:$BI$69))</f>
        <v>0</v>
      </c>
      <c r="G94" s="7">
        <f t="shared" si="87"/>
        <v>49.7</v>
      </c>
      <c r="H94" s="15">
        <f t="shared" si="75"/>
        <v>0</v>
      </c>
      <c r="J94" s="23" cm="1">
        <f t="array" ref="J94">SUMPRODUCT(($A94=Input!$A$64:$A$69)*(J$13=Input!$B$63:$BI$63)*(Input!$B$64:$BI$69))</f>
        <v>0</v>
      </c>
      <c r="K94" s="7">
        <f t="shared" si="88"/>
        <v>49.7</v>
      </c>
      <c r="L94" s="15">
        <f t="shared" si="76"/>
        <v>0</v>
      </c>
      <c r="N94" s="23" cm="1">
        <f t="array" ref="N94">SUMPRODUCT(($A94=Input!$A$64:$A$69)*(N$13=Input!$B$63:$BI$63)*(Input!$B$64:$BI$69))</f>
        <v>0</v>
      </c>
      <c r="O94" s="7">
        <f t="shared" si="89"/>
        <v>49.7</v>
      </c>
      <c r="P94" s="15">
        <f t="shared" si="77"/>
        <v>0</v>
      </c>
      <c r="R94" s="23" cm="1">
        <f t="array" ref="R94">SUMPRODUCT(($A94=Input!$A$64:$A$69)*(R$13=Input!$B$63:$BI$63)*(Input!$B$64:$BI$69))</f>
        <v>0</v>
      </c>
      <c r="S94" s="7">
        <f t="shared" si="90"/>
        <v>49.7</v>
      </c>
      <c r="T94" s="15">
        <f t="shared" si="78"/>
        <v>0</v>
      </c>
      <c r="V94" s="23" cm="1">
        <f t="array" ref="V94">SUMPRODUCT(($A94=Input!$A$64:$A$69)*(V$13=Input!$B$63:$BI$63)*(Input!$B$64:$BI$69))</f>
        <v>0</v>
      </c>
      <c r="W94" s="7">
        <f t="shared" si="91"/>
        <v>49.7</v>
      </c>
      <c r="X94" s="15">
        <f t="shared" si="79"/>
        <v>0</v>
      </c>
      <c r="Z94" s="23" cm="1">
        <f t="array" ref="Z94">SUMPRODUCT(($A94=Input!$A$64:$A$69)*(Z$13=Input!$B$63:$BI$63)*(Input!$B$64:$BI$69))</f>
        <v>0</v>
      </c>
      <c r="AA94" s="7">
        <f t="shared" si="92"/>
        <v>54.239999999999995</v>
      </c>
      <c r="AB94" s="15">
        <f t="shared" si="80"/>
        <v>0</v>
      </c>
      <c r="AD94" s="23" cm="1">
        <f t="array" ref="AD94">SUMPRODUCT(($A94=Input!$A$64:$A$69)*(AD$13=Input!$B$63:$BI$63)*(Input!$B$64:$BI$69))</f>
        <v>0</v>
      </c>
      <c r="AE94" s="7">
        <f t="shared" si="93"/>
        <v>54.239999999999995</v>
      </c>
      <c r="AF94" s="15">
        <f t="shared" si="81"/>
        <v>0</v>
      </c>
      <c r="AH94" s="23" cm="1">
        <f t="array" ref="AH94">SUMPRODUCT(($A94=Input!$A$64:$A$69)*(AH$13=Input!$B$63:$BI$63)*(Input!$B$64:$BI$69))</f>
        <v>0</v>
      </c>
      <c r="AI94" s="7">
        <f t="shared" si="94"/>
        <v>54.239999999999995</v>
      </c>
      <c r="AJ94" s="15">
        <f t="shared" si="82"/>
        <v>0</v>
      </c>
      <c r="AL94" s="23" cm="1">
        <f t="array" ref="AL94">SUMPRODUCT(($A94=Input!$A$64:$A$69)*(AL$13=Input!$B$63:$BI$63)*(Input!$B$64:$BI$69))</f>
        <v>0</v>
      </c>
      <c r="AM94" s="7">
        <f t="shared" si="95"/>
        <v>54.239999999999995</v>
      </c>
      <c r="AN94" s="15">
        <f t="shared" si="83"/>
        <v>0</v>
      </c>
      <c r="AP94" s="23" cm="1">
        <f t="array" ref="AP94">SUMPRODUCT(($A94=Input!$A$64:$A$69)*(AP$13=Input!$B$63:$BI$63)*(Input!$B$64:$BI$69))</f>
        <v>0</v>
      </c>
      <c r="AQ94" s="7">
        <f t="shared" si="96"/>
        <v>54.239999999999995</v>
      </c>
      <c r="AR94" s="15">
        <f t="shared" si="84"/>
        <v>0</v>
      </c>
      <c r="AT94" s="23" cm="1">
        <f t="array" ref="AT94">SUMPRODUCT(($A94=Input!$A$64:$A$69)*(AT$13=Input!$B$63:$BI$63)*(Input!$B$64:$BI$69))</f>
        <v>0</v>
      </c>
      <c r="AU94" s="7">
        <f t="shared" si="97"/>
        <v>54.239999999999995</v>
      </c>
      <c r="AV94" s="15">
        <f t="shared" si="85"/>
        <v>0</v>
      </c>
    </row>
    <row r="95" spans="1:48" x14ac:dyDescent="0.3">
      <c r="A95" t="s">
        <v>27</v>
      </c>
      <c r="B95" s="14"/>
      <c r="D95" s="20">
        <f>SUM(D89:D94)</f>
        <v>0.34</v>
      </c>
      <c r="F95" s="14"/>
      <c r="H95" s="20">
        <f>SUM(H89:H94)</f>
        <v>0.34</v>
      </c>
      <c r="J95" s="14"/>
      <c r="L95" s="20">
        <f>SUM(L89:L94)</f>
        <v>0.34</v>
      </c>
      <c r="N95" s="14"/>
      <c r="P95" s="20">
        <f>SUM(P89:P94)</f>
        <v>0.34</v>
      </c>
      <c r="R95" s="14"/>
      <c r="T95" s="20">
        <f>SUM(T89:T94)</f>
        <v>0.34</v>
      </c>
      <c r="V95" s="14"/>
      <c r="X95" s="20">
        <f>SUM(X89:X94)</f>
        <v>0.34</v>
      </c>
      <c r="Z95" s="14"/>
      <c r="AB95" s="20">
        <f>SUM(AB89:AB94)</f>
        <v>0.37</v>
      </c>
      <c r="AD95" s="14"/>
      <c r="AF95" s="20">
        <f>SUM(AF89:AF94)</f>
        <v>0.37</v>
      </c>
      <c r="AH95" s="14"/>
      <c r="AJ95" s="20">
        <f>SUM(AJ89:AJ94)</f>
        <v>0.37</v>
      </c>
      <c r="AL95" s="14"/>
      <c r="AN95" s="20">
        <f>SUM(AN89:AN94)</f>
        <v>0.37</v>
      </c>
      <c r="AP95" s="14"/>
      <c r="AR95" s="20">
        <f>SUM(AR89:AR94)</f>
        <v>0.37</v>
      </c>
      <c r="AT95" s="14"/>
      <c r="AV95" s="20">
        <f>SUM(AV89:AV94)</f>
        <v>0.37</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50.040000000000006</v>
      </c>
      <c r="F97" s="21"/>
      <c r="G97" s="22"/>
      <c r="H97" s="25">
        <f>H70+H86+H89</f>
        <v>50.040000000000006</v>
      </c>
      <c r="J97" s="21"/>
      <c r="K97" s="22"/>
      <c r="L97" s="25">
        <f>L70+L86+L89</f>
        <v>50.040000000000006</v>
      </c>
      <c r="N97" s="21"/>
      <c r="O97" s="22"/>
      <c r="P97" s="25">
        <f>P70+P86+P89</f>
        <v>50.040000000000006</v>
      </c>
      <c r="R97" s="21"/>
      <c r="S97" s="22"/>
      <c r="T97" s="25">
        <f>T70+T86+T89</f>
        <v>50.040000000000006</v>
      </c>
      <c r="V97" s="21"/>
      <c r="W97" s="22"/>
      <c r="X97" s="25">
        <f>X70+X86+X89</f>
        <v>50.040000000000006</v>
      </c>
      <c r="Z97" s="21"/>
      <c r="AA97" s="22"/>
      <c r="AB97" s="25">
        <f>AB70+AB86+AB89</f>
        <v>54.609999999999992</v>
      </c>
      <c r="AD97" s="21"/>
      <c r="AE97" s="22"/>
      <c r="AF97" s="25">
        <f>AF70+AF86+AF89</f>
        <v>54.609999999999992</v>
      </c>
      <c r="AH97" s="21"/>
      <c r="AI97" s="22"/>
      <c r="AJ97" s="25">
        <f>AJ70+AJ86+AJ89</f>
        <v>54.609999999999992</v>
      </c>
      <c r="AL97" s="21"/>
      <c r="AM97" s="22"/>
      <c r="AN97" s="25">
        <f>AN70+AN86+AN89</f>
        <v>54.609999999999992</v>
      </c>
      <c r="AP97" s="21"/>
      <c r="AQ97" s="22"/>
      <c r="AR97" s="25">
        <f>AR70+AR86+AR89</f>
        <v>54.609999999999992</v>
      </c>
      <c r="AS97" s="106"/>
      <c r="AT97" s="21"/>
      <c r="AU97" s="22"/>
      <c r="AV97" s="25">
        <f>AV70+AV86+AV89</f>
        <v>54.609999999999992</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C8909241-3EE2-4C59-BC42-8934047250CE}">
            <xm:f>OR(Input!$B33="Fixed",Input!$B33="Volumetric")</xm:f>
            <x14:dxf>
              <numFmt numFmtId="170" formatCode="&quot;$&quot;#,##0.000"/>
            </x14:dxf>
          </x14:cfRule>
          <x14:cfRule type="expression" priority="6" id="{AACEEA99-E222-4041-A9DA-719D6A7BE6D8}">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6C0A8D1E-FC51-4772-9FAE-917394D7B0F7}">
            <xm:f>OR(Input!$B49="Fixed",Input!$B49="Volumetric")</xm:f>
            <x14:dxf>
              <numFmt numFmtId="170" formatCode="&quot;$&quot;#,##0.000"/>
            </x14:dxf>
          </x14:cfRule>
          <x14:cfRule type="expression" priority="2" id="{B0FA0646-F711-4834-9802-9FE6B7008405}">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1000000}">
          <x14:formula1>
            <xm:f>Input!$A$73:$A$79</xm:f>
          </x14:formula1>
          <xm:sqref>B60 B12</xm:sqref>
        </x14:dataValidation>
        <x14:dataValidation type="list" allowBlank="1" showInputMessage="1" showErrorMessage="1" xr:uid="{00000000-0002-0000-0900-000000000000}">
          <x14:formula1>
            <xm:f>Input!$A$29:$A$29</xm:f>
          </x14:formula1>
          <xm:sqref>B6 B54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FBD72-7086-4355-BC2F-DDDF88AB348F}">
  <dimension ref="A1:AV99"/>
  <sheetViews>
    <sheetView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Input!$B$11</f>
        <v>2028</v>
      </c>
    </row>
    <row r="6" spans="1:48" x14ac:dyDescent="0.3">
      <c r="A6" s="11" t="s">
        <v>5</v>
      </c>
      <c r="B6" s="39" t="s">
        <v>11</v>
      </c>
      <c r="C6" t="s">
        <v>25</v>
      </c>
    </row>
    <row r="7" spans="1:48" x14ac:dyDescent="0.3">
      <c r="A7" s="11" t="s">
        <v>29</v>
      </c>
      <c r="B7" s="12">
        <f>Input!C11</f>
        <v>10</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2028</v>
      </c>
      <c r="C13" s="143"/>
      <c r="D13" s="144"/>
      <c r="F13" s="142" t="str">
        <f>CONCATENATE("February"," ",$B$5)</f>
        <v>February 2028</v>
      </c>
      <c r="G13" s="143"/>
      <c r="H13" s="144"/>
      <c r="J13" s="142" t="str">
        <f>CONCATENATE("March"," ",$B$5)</f>
        <v>March 2028</v>
      </c>
      <c r="K13" s="143"/>
      <c r="L13" s="144"/>
      <c r="N13" s="142" t="str">
        <f>CONCATENATE("April"," ",$B$5)</f>
        <v>April 2028</v>
      </c>
      <c r="O13" s="143"/>
      <c r="P13" s="144"/>
      <c r="R13" s="142" t="str">
        <f>CONCATENATE("May"," ",$B$5)</f>
        <v>May 2028</v>
      </c>
      <c r="S13" s="143"/>
      <c r="T13" s="144"/>
      <c r="V13" s="142" t="str">
        <f>CONCATENATE("June"," ",$B$5)</f>
        <v>June 2028</v>
      </c>
      <c r="W13" s="143"/>
      <c r="X13" s="144"/>
      <c r="Z13" s="142" t="str">
        <f>CONCATENATE("July"," ",$B$5)</f>
        <v>July 2028</v>
      </c>
      <c r="AA13" s="143"/>
      <c r="AB13" s="144"/>
      <c r="AD13" s="142" t="str">
        <f>CONCATENATE("August"," ",$B$5)</f>
        <v>August 2028</v>
      </c>
      <c r="AE13" s="143"/>
      <c r="AF13" s="144"/>
      <c r="AH13" s="142" t="str">
        <f>CONCATENATE("September"," ",$B$5)</f>
        <v>September 2028</v>
      </c>
      <c r="AI13" s="143"/>
      <c r="AJ13" s="144"/>
      <c r="AL13" s="142" t="str">
        <f>CONCATENATE("October"," ",$B$5)</f>
        <v>October 2028</v>
      </c>
      <c r="AM13" s="143"/>
      <c r="AN13" s="144"/>
      <c r="AP13" s="142" t="str">
        <f>CONCATENATE("November"," ",$B$5)</f>
        <v>November 2028</v>
      </c>
      <c r="AQ13" s="143"/>
      <c r="AR13" s="144"/>
      <c r="AS13" s="102"/>
      <c r="AT13" s="142" t="str">
        <f>CONCATENATE("December"," ",$B$5)</f>
        <v>December 2028</v>
      </c>
      <c r="AU13" s="143"/>
      <c r="AV13" s="144"/>
    </row>
    <row r="14" spans="1:48" x14ac:dyDescent="0.3">
      <c r="A14" s="1" t="s">
        <v>4</v>
      </c>
      <c r="B14" s="14"/>
      <c r="D14" s="15">
        <f>INDEX(Input!$B$29:$BI$29,MATCH('Residential Bills_Yr 4_avg'!$B$6,Input!$A$29:$A$29,0),MATCH('Residential Bills_Yr 4_avg'!B$13,Input!$B$28:$BI$28,0))</f>
        <v>22</v>
      </c>
      <c r="F14" s="14"/>
      <c r="H14" s="15">
        <f>INDEX(Input!$B$29:$BI$29,MATCH('Residential Bills_Yr 4_avg'!$B$6,Input!$A$29:$A$29,0),MATCH('Residential Bills_Yr 4_avg'!F$13,Input!$B$28:$BI$28,0))</f>
        <v>22</v>
      </c>
      <c r="J14" s="14"/>
      <c r="L14" s="15">
        <f>INDEX(Input!$B$29:$BI$29,MATCH('Residential Bills_Yr 4_avg'!$B$6,Input!$A$29:$A$29,0),MATCH('Residential Bills_Yr 4_avg'!J$13,Input!$B$28:$BI$28,0))</f>
        <v>22</v>
      </c>
      <c r="N14" s="14"/>
      <c r="P14" s="15">
        <f>INDEX(Input!$B$29:$BI$29,MATCH('Residential Bills_Yr 4_avg'!$B$6,Input!$A$29:$A$29,0),MATCH('Residential Bills_Yr 4_avg'!N$13,Input!$B$28:$BI$28,0))</f>
        <v>22</v>
      </c>
      <c r="R14" s="14"/>
      <c r="T14" s="15">
        <f>INDEX(Input!$B$29:$BI$29,MATCH('Residential Bills_Yr 4_avg'!$B$6,Input!$A$29:$A$29,0),MATCH('Residential Bills_Yr 4_avg'!R$13,Input!$B$28:$BI$28,0))</f>
        <v>22</v>
      </c>
      <c r="V14" s="14"/>
      <c r="X14" s="15">
        <f>INDEX(Input!$B$29:$BI$29,MATCH('Residential Bills_Yr 4_avg'!$B$6,Input!$A$29:$A$29,0),MATCH('Residential Bills_Yr 4_avg'!V$13,Input!$B$28:$BI$28,0))</f>
        <v>22</v>
      </c>
      <c r="Z14" s="14"/>
      <c r="AB14" s="15">
        <f>INDEX(Input!$B$29:$BI$29,MATCH('Residential Bills_Yr 4_avg'!$B$6,Input!$A$29:$A$29,0),MATCH('Residential Bills_Yr 4_avg'!Z$13,Input!$B$28:$BI$28,0))</f>
        <v>24.200000000000003</v>
      </c>
      <c r="AD14" s="14"/>
      <c r="AF14" s="15">
        <f>INDEX(Input!$B$29:$BI$29,MATCH('Residential Bills_Yr 4_avg'!$B$6,Input!$A$29:$A$29,0),MATCH('Residential Bills_Yr 4_avg'!AD$13,Input!$B$28:$BI$28,0))</f>
        <v>24.200000000000003</v>
      </c>
      <c r="AH14" s="14"/>
      <c r="AJ14" s="15">
        <f>INDEX(Input!$B$29:$BI$29,MATCH('Residential Bills_Yr 4_avg'!$B$6,Input!$A$29:$A$29,0),MATCH('Residential Bills_Yr 4_avg'!AH$13,Input!$B$28:$BI$28,0))</f>
        <v>24.200000000000003</v>
      </c>
      <c r="AL14" s="14"/>
      <c r="AN14" s="15">
        <f>INDEX(Input!$B$29:$BI$29,MATCH('Residential Bills_Yr 4_avg'!$B$6,Input!$A$29:$A$29,0),MATCH('Residential Bills_Yr 4_avg'!AL$13,Input!$B$28:$BI$28,0))</f>
        <v>24.200000000000003</v>
      </c>
      <c r="AP14" s="14"/>
      <c r="AR14" s="15">
        <f>INDEX(Input!$B$29:$BI$29,MATCH('Residential Bills_Yr 4_avg'!$B$6,Input!$A$29:$A$29,0),MATCH('Residential Bills_Yr 4_avg'!AP$13,Input!$B$28:$BI$28,0))</f>
        <v>24.200000000000003</v>
      </c>
      <c r="AS14" s="7"/>
      <c r="AT14" s="14"/>
      <c r="AV14" s="15">
        <f>INDEX(Input!$B$29:$BI$29,MATCH('Residential Bills_Yr 4_avg'!$B$6,Input!$A$29:$A$29,0),MATCH('Residential Bills_Yr 4_avg'!AT$13,Input!$B$28:$BI$28,0))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4_avg'!$A17,Input!$A$22:$A$26,0),MATCH('Residential Bills_Yr 4_avg'!B$13,Input!$B$21:$BI$21,0))</f>
        <v>3.3512</v>
      </c>
      <c r="C17" s="3">
        <f>IF($B$7&gt;Input!F$102,Input!F$102,'Residential Bills_Yr 4_avg'!$B$7)</f>
        <v>6</v>
      </c>
      <c r="D17" s="15">
        <f>ROUND(IFERROR(B17*C17," "),2)</f>
        <v>20.11</v>
      </c>
      <c r="F17" s="19">
        <f>INDEX(Input!$B$22:$BI$26,MATCH('Residential Bills_Yr 4_avg'!$A17,Input!$A$22:$A$26,0),MATCH('Residential Bills_Yr 4_avg'!F$13,Input!$B$21:$BI$21,0))</f>
        <v>3.3512</v>
      </c>
      <c r="G17" s="3">
        <f>IF($B$7&gt;Input!G$102,Input!G$102,'Residential Bills_Yr 4_avg'!$B$7)</f>
        <v>6</v>
      </c>
      <c r="H17" s="15">
        <f>ROUND(IFERROR(F17*G17," "),2)</f>
        <v>20.11</v>
      </c>
      <c r="J17" s="19">
        <f>INDEX(Input!$B$22:$BI$26,MATCH('Residential Bills_Yr 4_avg'!$A17,Input!$A$22:$A$26,0),MATCH('Residential Bills_Yr 4_avg'!J$13,Input!$B$21:$BI$21,0))</f>
        <v>3.3512</v>
      </c>
      <c r="K17" s="3">
        <f>IF($B$7&gt;Input!H$102,Input!H$102,'Residential Bills_Yr 4_avg'!$B$7)</f>
        <v>6</v>
      </c>
      <c r="L17" s="15">
        <f>ROUND(IFERROR(J17*K17," "),2)</f>
        <v>20.11</v>
      </c>
      <c r="N17" s="19">
        <f>INDEX(Input!$B$22:$BI$26,MATCH('Residential Bills_Yr 4_avg'!$A17,Input!$A$22:$A$26,0),MATCH('Residential Bills_Yr 4_avg'!N$13,Input!$B$21:$BI$21,0))</f>
        <v>3.3512</v>
      </c>
      <c r="O17" s="3">
        <f>IF($B$7&gt;Input!I$102,Input!I$102,'Residential Bills_Yr 4_avg'!$B$7)</f>
        <v>6</v>
      </c>
      <c r="P17" s="15">
        <f>ROUND(IFERROR(N17*O17," "),2)</f>
        <v>20.11</v>
      </c>
      <c r="R17" s="19">
        <f>INDEX(Input!$B$22:$BI$26,MATCH('Residential Bills_Yr 4_avg'!$A17,Input!$A$22:$A$26,0),MATCH('Residential Bills_Yr 4_avg'!R$13,Input!$B$21:$BI$21,0))</f>
        <v>3.3512</v>
      </c>
      <c r="S17" s="3">
        <f>IF($B$7&gt;Input!J$102,Input!J$102,'Residential Bills_Yr 4_avg'!$B$7)</f>
        <v>6</v>
      </c>
      <c r="T17" s="15">
        <f>ROUND(IFERROR(R17*S17," "),2)</f>
        <v>20.11</v>
      </c>
      <c r="V17" s="19">
        <f>INDEX(Input!$B$22:$BI$26,MATCH('Residential Bills_Yr 4_avg'!$A17,Input!$A$22:$A$26,0),MATCH('Residential Bills_Yr 4_avg'!V$13,Input!$B$21:$BI$21,0))</f>
        <v>3.3512</v>
      </c>
      <c r="W17" s="3">
        <f>IF($B$7&gt;Input!K$102,Input!K$102,'Residential Bills_Yr 4_avg'!$B$7)</f>
        <v>6</v>
      </c>
      <c r="X17" s="15">
        <f>ROUND(IFERROR(V17*W17," "),2)</f>
        <v>20.11</v>
      </c>
      <c r="Z17" s="19">
        <f>INDEX(Input!$B$22:$BI$26,MATCH('Residential Bills_Yr 4_avg'!$A17,Input!$A$22:$A$26,0),MATCH('Residential Bills_Yr 4_avg'!Z$13,Input!$B$21:$BI$21,0))</f>
        <v>3.6863200000000003</v>
      </c>
      <c r="AA17" s="3">
        <f>IF($B$7&gt;Input!L$102,Input!L$102,'Residential Bills_Yr 4_avg'!$B$7)</f>
        <v>6</v>
      </c>
      <c r="AB17" s="15">
        <f>ROUND(IFERROR(Z17*AA17," "),2)</f>
        <v>22.12</v>
      </c>
      <c r="AD17" s="19">
        <f>INDEX(Input!$B$22:$BI$26,MATCH('Residential Bills_Yr 4_avg'!$A17,Input!$A$22:$A$26,0),MATCH('Residential Bills_Yr 4_avg'!AD$13,Input!$B$21:$BI$21,0))</f>
        <v>3.6863200000000003</v>
      </c>
      <c r="AE17" s="3">
        <f>IF($B$7&gt;Input!M$102,Input!M$102,'Residential Bills_Yr 4_avg'!$B$7)</f>
        <v>6</v>
      </c>
      <c r="AF17" s="15">
        <f>ROUND(IFERROR(AD17*AE17," "),2)</f>
        <v>22.12</v>
      </c>
      <c r="AH17" s="19">
        <f>INDEX(Input!$B$22:$BI$26,MATCH('Residential Bills_Yr 4_avg'!$A17,Input!$A$22:$A$26,0),MATCH('Residential Bills_Yr 4_avg'!AH$13,Input!$B$21:$BI$21,0))</f>
        <v>3.6863200000000003</v>
      </c>
      <c r="AI17" s="3">
        <f>IF($B$7&gt;Input!N$102,Input!N$102,'Residential Bills_Yr 4_avg'!$B$7)</f>
        <v>6</v>
      </c>
      <c r="AJ17" s="15">
        <f>ROUND(IFERROR(AH17*AI17," "),2)</f>
        <v>22.12</v>
      </c>
      <c r="AL17" s="19">
        <f>INDEX(Input!$B$22:$BI$26,MATCH('Residential Bills_Yr 4_avg'!$A17,Input!$A$22:$A$26,0),MATCH('Residential Bills_Yr 4_avg'!AL$13,Input!$B$21:$BI$21,0))</f>
        <v>3.6863200000000003</v>
      </c>
      <c r="AM17" s="3">
        <f>IF($B$7&gt;Input!O$102,Input!O$102,'Residential Bills_Yr 4_avg'!$B$7)</f>
        <v>6</v>
      </c>
      <c r="AN17" s="15">
        <f>ROUND(IFERROR(AL17*AM17," "),2)</f>
        <v>22.12</v>
      </c>
      <c r="AP17" s="19">
        <f>INDEX(Input!$B$22:$BI$26,MATCH('Residential Bills_Yr 4_avg'!$A17,Input!$A$22:$A$26,0),MATCH('Residential Bills_Yr 4_avg'!AP$13,Input!$B$21:$BI$21,0))</f>
        <v>3.6863200000000003</v>
      </c>
      <c r="AQ17" s="3">
        <f>IF($B$7&gt;Input!P$102,Input!P$102,'Residential Bills_Yr 4_avg'!$B$7)</f>
        <v>6</v>
      </c>
      <c r="AR17" s="15">
        <f>ROUND(IFERROR(AP17*AQ17," "),2)</f>
        <v>22.12</v>
      </c>
      <c r="AS17" s="7"/>
      <c r="AT17" s="19">
        <f>INDEX(Input!$B$22:$BI$26,MATCH('Residential Bills_Yr 4_avg'!$A17,Input!$A$22:$A$26,0),MATCH('Residential Bills_Yr 4_avg'!AT$13,Input!$B$21:$BI$21,0))</f>
        <v>3.6863200000000003</v>
      </c>
      <c r="AU17" s="3">
        <f>IF($B$7&gt;Input!Q$102,Input!Q$102,'Residential Bills_Yr 4_avg'!$B$7)</f>
        <v>6</v>
      </c>
      <c r="AV17" s="15">
        <f>ROUND(IFERROR(AT17*AU17," "),2)</f>
        <v>22.12</v>
      </c>
    </row>
    <row r="18" spans="1:48" x14ac:dyDescent="0.3">
      <c r="A18" t="str">
        <f>Input!A23</f>
        <v>Tier 2</v>
      </c>
      <c r="B18" s="19">
        <f>INDEX(Input!$B$22:$BI$26,MATCH('Residential Bills_Yr 4_avg'!$A18,Input!$A$22:$A$26,0),MATCH('Residential Bills_Yr 4_avg'!B$13,Input!$B$21:$BI$21,0))</f>
        <v>5.7832999999999997</v>
      </c>
      <c r="C18" s="3">
        <f>IF(($B$7-C17)&gt;Input!F$103,Input!F$103,($B$7-C17))</f>
        <v>4</v>
      </c>
      <c r="D18" s="15">
        <f>ROUND(IFERROR(B18*C18," "),2)</f>
        <v>23.13</v>
      </c>
      <c r="F18" s="19">
        <f>INDEX(Input!$B$22:$BI$26,MATCH('Residential Bills_Yr 4_avg'!$A18,Input!$A$22:$A$26,0),MATCH('Residential Bills_Yr 4_avg'!F$13,Input!$B$21:$BI$21,0))</f>
        <v>5.7832999999999997</v>
      </c>
      <c r="G18" s="3">
        <f>IF(($B$7-G17)&gt;Input!G$103,Input!G$103,($B$7-G17))</f>
        <v>4</v>
      </c>
      <c r="H18" s="15">
        <f>ROUND(IFERROR(F18*G18," "),2)</f>
        <v>23.13</v>
      </c>
      <c r="J18" s="19">
        <f>INDEX(Input!$B$22:$BI$26,MATCH('Residential Bills_Yr 4_avg'!$A18,Input!$A$22:$A$26,0),MATCH('Residential Bills_Yr 4_avg'!J$13,Input!$B$21:$BI$21,0))</f>
        <v>5.7832999999999997</v>
      </c>
      <c r="K18" s="3">
        <f>IF(($B$7-K17)&gt;Input!H$103,Input!H$103,($B$7-K17))</f>
        <v>4</v>
      </c>
      <c r="L18" s="15">
        <f>ROUND(IFERROR(J18*K18," "),2)</f>
        <v>23.13</v>
      </c>
      <c r="N18" s="19">
        <f>INDEX(Input!$B$22:$BI$26,MATCH('Residential Bills_Yr 4_avg'!$A18,Input!$A$22:$A$26,0),MATCH('Residential Bills_Yr 4_avg'!N$13,Input!$B$21:$BI$21,0))</f>
        <v>5.7832999999999997</v>
      </c>
      <c r="O18" s="3">
        <f>IF(($B$7-O17)&gt;Input!I$103,Input!I$103,($B$7-O17))</f>
        <v>4</v>
      </c>
      <c r="P18" s="15">
        <f>ROUND(IFERROR(N18*O18," "),2)</f>
        <v>23.13</v>
      </c>
      <c r="R18" s="19">
        <f>INDEX(Input!$B$22:$BI$26,MATCH('Residential Bills_Yr 4_avg'!$A18,Input!$A$22:$A$26,0),MATCH('Residential Bills_Yr 4_avg'!R$13,Input!$B$21:$BI$21,0))</f>
        <v>5.7832999999999997</v>
      </c>
      <c r="S18" s="3">
        <f>IF(($B$7-S17)&gt;Input!J$103,Input!J$103,($B$7-S17))</f>
        <v>4</v>
      </c>
      <c r="T18" s="15">
        <f>ROUND(IFERROR(R18*S18," "),2)</f>
        <v>23.13</v>
      </c>
      <c r="V18" s="19">
        <f>INDEX(Input!$B$22:$BI$26,MATCH('Residential Bills_Yr 4_avg'!$A18,Input!$A$22:$A$26,0),MATCH('Residential Bills_Yr 4_avg'!V$13,Input!$B$21:$BI$21,0))</f>
        <v>5.7832999999999997</v>
      </c>
      <c r="W18" s="3">
        <f>IF(($B$7-W17)&gt;Input!K$103,Input!K$103,($B$7-W17))</f>
        <v>4</v>
      </c>
      <c r="X18" s="15">
        <f>ROUND(IFERROR(V18*W18," "),2)</f>
        <v>23.13</v>
      </c>
      <c r="Z18" s="19">
        <f>INDEX(Input!$B$22:$BI$26,MATCH('Residential Bills_Yr 4_avg'!$A18,Input!$A$22:$A$26,0),MATCH('Residential Bills_Yr 4_avg'!Z$13,Input!$B$21:$BI$21,0))</f>
        <v>6.3616299999999999</v>
      </c>
      <c r="AA18" s="3">
        <f>IF(($B$7-AA17)&gt;Input!L$103,Input!L$103,($B$7-AA17))</f>
        <v>4</v>
      </c>
      <c r="AB18" s="15">
        <f>ROUND(IFERROR(Z18*AA18," "),2)</f>
        <v>25.45</v>
      </c>
      <c r="AD18" s="19">
        <f>INDEX(Input!$B$22:$BI$26,MATCH('Residential Bills_Yr 4_avg'!$A18,Input!$A$22:$A$26,0),MATCH('Residential Bills_Yr 4_avg'!AD$13,Input!$B$21:$BI$21,0))</f>
        <v>6.3616299999999999</v>
      </c>
      <c r="AE18" s="3">
        <f>IF(($B$7-AE17)&gt;Input!M$103,Input!M$103,($B$7-AE17))</f>
        <v>4</v>
      </c>
      <c r="AF18" s="15">
        <f>ROUND(IFERROR(AD18*AE18," "),2)</f>
        <v>25.45</v>
      </c>
      <c r="AH18" s="19">
        <f>INDEX(Input!$B$22:$BI$26,MATCH('Residential Bills_Yr 4_avg'!$A18,Input!$A$22:$A$26,0),MATCH('Residential Bills_Yr 4_avg'!AH$13,Input!$B$21:$BI$21,0))</f>
        <v>6.3616299999999999</v>
      </c>
      <c r="AI18" s="3">
        <f>IF(($B$7-AI17)&gt;Input!N$103,Input!N$103,($B$7-AI17))</f>
        <v>4</v>
      </c>
      <c r="AJ18" s="15">
        <f>ROUND(IFERROR(AH18*AI18," "),2)</f>
        <v>25.45</v>
      </c>
      <c r="AL18" s="19">
        <f>INDEX(Input!$B$22:$BI$26,MATCH('Residential Bills_Yr 4_avg'!$A18,Input!$A$22:$A$26,0),MATCH('Residential Bills_Yr 4_avg'!AL$13,Input!$B$21:$BI$21,0))</f>
        <v>6.3616299999999999</v>
      </c>
      <c r="AM18" s="3">
        <f>IF(($B$7-AM17)&gt;Input!O$103,Input!O$103,($B$7-AM17))</f>
        <v>4</v>
      </c>
      <c r="AN18" s="15">
        <f>ROUND(IFERROR(AL18*AM18," "),2)</f>
        <v>25.45</v>
      </c>
      <c r="AP18" s="19">
        <f>INDEX(Input!$B$22:$BI$26,MATCH('Residential Bills_Yr 4_avg'!$A18,Input!$A$22:$A$26,0),MATCH('Residential Bills_Yr 4_avg'!AP$13,Input!$B$21:$BI$21,0))</f>
        <v>6.3616299999999999</v>
      </c>
      <c r="AQ18" s="3">
        <f>IF(($B$7-AQ17)&gt;Input!P$103,Input!P$103,($B$7-AQ17))</f>
        <v>4</v>
      </c>
      <c r="AR18" s="15">
        <f>ROUND(IFERROR(AP18*AQ18," "),2)</f>
        <v>25.45</v>
      </c>
      <c r="AS18" s="7"/>
      <c r="AT18" s="19">
        <f>INDEX(Input!$B$22:$BI$26,MATCH('Residential Bills_Yr 4_avg'!$A18,Input!$A$22:$A$26,0),MATCH('Residential Bills_Yr 4_avg'!AT$13,Input!$B$21:$BI$21,0))</f>
        <v>6.3616299999999999</v>
      </c>
      <c r="AU18" s="3">
        <f>IF(($B$7-AU17)&gt;Input!Q$103,Input!Q$103,($B$7-AU17))</f>
        <v>4</v>
      </c>
      <c r="AV18" s="15">
        <f>ROUND(IFERROR(AT18*AU18," "),2)</f>
        <v>25.45</v>
      </c>
    </row>
    <row r="19" spans="1:48" x14ac:dyDescent="0.3">
      <c r="A19" t="str">
        <f>Input!A24</f>
        <v>Tier 3</v>
      </c>
      <c r="B19" s="19">
        <f>INDEX(Input!$B$22:$BI$26,MATCH('Residential Bills_Yr 4_avg'!$A19,Input!$A$22:$A$26,0),MATCH('Residential Bills_Yr 4_avg'!B$13,Input!$B$21:$BI$21,0))</f>
        <v>7.9844999999999997</v>
      </c>
      <c r="C19" s="3">
        <f>IF(OR(Input!F$100="Tier 4",Input!F$100="Tier 5"),IF(('Residential Bills_Yr 4_avg'!$B$7-'Residential Bills_Yr 4_avg'!C17-'Residential Bills_Yr 4_avg'!C18)&gt;Input!F$104,Input!F$104,('Residential Bills_Yr 4_avg'!$B$7-'Residential Bills_Yr 4_avg'!C17-'Residential Bills_Yr 4_avg'!C18)),('Residential Bills_Yr 4_avg'!$B$7-'Residential Bills_Yr 4_avg'!C17-'Residential Bills_Yr 4_avg'!C18))</f>
        <v>0</v>
      </c>
      <c r="D19" s="15">
        <f>ROUND(IFERROR(B19*C19," "),2)</f>
        <v>0</v>
      </c>
      <c r="F19" s="19">
        <f>INDEX(Input!$B$22:$BI$26,MATCH('Residential Bills_Yr 4_avg'!$A19,Input!$A$22:$A$26,0),MATCH('Residential Bills_Yr 4_avg'!F$13,Input!$B$21:$BI$21,0))</f>
        <v>7.9844999999999997</v>
      </c>
      <c r="G19" s="3">
        <f>IF(OR(Input!G$100="Tier 4",Input!G$100="Tier 5"),IF(('Residential Bills_Yr 4_avg'!$B$7-'Residential Bills_Yr 4_avg'!G17-'Residential Bills_Yr 4_avg'!G18)&gt;Input!G$104,Input!G$104,('Residential Bills_Yr 4_avg'!$B$7-'Residential Bills_Yr 4_avg'!G17-'Residential Bills_Yr 4_avg'!G18)),('Residential Bills_Yr 4_avg'!$B$7-'Residential Bills_Yr 4_avg'!G17-'Residential Bills_Yr 4_avg'!G18))</f>
        <v>0</v>
      </c>
      <c r="H19" s="15">
        <f>ROUND(IFERROR(F19*G19," "),2)</f>
        <v>0</v>
      </c>
      <c r="J19" s="19">
        <f>INDEX(Input!$B$22:$BI$26,MATCH('Residential Bills_Yr 4_avg'!$A19,Input!$A$22:$A$26,0),MATCH('Residential Bills_Yr 4_avg'!J$13,Input!$B$21:$BI$21,0))</f>
        <v>7.9844999999999997</v>
      </c>
      <c r="K19" s="3">
        <f>IF(OR(Input!H$100="Tier 4",Input!H$100="Tier 5"),IF(('Residential Bills_Yr 4_avg'!$B$7-'Residential Bills_Yr 4_avg'!K17-'Residential Bills_Yr 4_avg'!K18)&gt;Input!H$104,Input!H$104,('Residential Bills_Yr 4_avg'!$B$7-'Residential Bills_Yr 4_avg'!K17-'Residential Bills_Yr 4_avg'!K18)),('Residential Bills_Yr 4_avg'!$B$7-'Residential Bills_Yr 4_avg'!K17-'Residential Bills_Yr 4_avg'!K18))</f>
        <v>0</v>
      </c>
      <c r="L19" s="15">
        <f>ROUND(IFERROR(J19*K19," "),2)</f>
        <v>0</v>
      </c>
      <c r="N19" s="19">
        <f>INDEX(Input!$B$22:$BI$26,MATCH('Residential Bills_Yr 4_avg'!$A19,Input!$A$22:$A$26,0),MATCH('Residential Bills_Yr 4_avg'!N$13,Input!$B$21:$BI$21,0))</f>
        <v>7.9844999999999997</v>
      </c>
      <c r="O19" s="3">
        <f>IF(OR(Input!I$100="Tier 4",Input!I$100="Tier 5"),IF(('Residential Bills_Yr 4_avg'!$B$7-'Residential Bills_Yr 4_avg'!O17-'Residential Bills_Yr 4_avg'!O18)&gt;Input!I$104,Input!I$104,('Residential Bills_Yr 4_avg'!$B$7-'Residential Bills_Yr 4_avg'!O17-'Residential Bills_Yr 4_avg'!O18)),('Residential Bills_Yr 4_avg'!$B$7-'Residential Bills_Yr 4_avg'!O17-'Residential Bills_Yr 4_avg'!O18))</f>
        <v>0</v>
      </c>
      <c r="P19" s="15">
        <f>ROUND(IFERROR(N19*O19," "),2)</f>
        <v>0</v>
      </c>
      <c r="R19" s="19">
        <f>INDEX(Input!$B$22:$BI$26,MATCH('Residential Bills_Yr 4_avg'!$A19,Input!$A$22:$A$26,0),MATCH('Residential Bills_Yr 4_avg'!R$13,Input!$B$21:$BI$21,0))</f>
        <v>7.9844999999999997</v>
      </c>
      <c r="S19" s="3">
        <f>IF(OR(Input!J$100="Tier 4",Input!J$100="Tier 5"),IF(('Residential Bills_Yr 4_avg'!$B$7-'Residential Bills_Yr 4_avg'!S17-'Residential Bills_Yr 4_avg'!S18)&gt;Input!J$104,Input!J$104,('Residential Bills_Yr 4_avg'!$B$7-'Residential Bills_Yr 4_avg'!S17-'Residential Bills_Yr 4_avg'!S18)),('Residential Bills_Yr 4_avg'!$B$7-'Residential Bills_Yr 4_avg'!S17-'Residential Bills_Yr 4_avg'!S18))</f>
        <v>0</v>
      </c>
      <c r="T19" s="15">
        <f>ROUND(IFERROR(R19*S19," "),2)</f>
        <v>0</v>
      </c>
      <c r="V19" s="19">
        <f>INDEX(Input!$B$22:$BI$26,MATCH('Residential Bills_Yr 4_avg'!$A19,Input!$A$22:$A$26,0),MATCH('Residential Bills_Yr 4_avg'!V$13,Input!$B$21:$BI$21,0))</f>
        <v>7.9844999999999997</v>
      </c>
      <c r="W19" s="3">
        <f>IF(OR(Input!K$100="Tier 4",Input!K$100="Tier 5"),IF(('Residential Bills_Yr 4_avg'!$B$7-'Residential Bills_Yr 4_avg'!W17-'Residential Bills_Yr 4_avg'!W18)&gt;Input!K$104,Input!K$104,('Residential Bills_Yr 4_avg'!$B$7-'Residential Bills_Yr 4_avg'!W17-'Residential Bills_Yr 4_avg'!W18)),('Residential Bills_Yr 4_avg'!$B$7-'Residential Bills_Yr 4_avg'!W17-'Residential Bills_Yr 4_avg'!W18))</f>
        <v>0</v>
      </c>
      <c r="X19" s="15">
        <f>ROUND(IFERROR(V19*W19," "),2)</f>
        <v>0</v>
      </c>
      <c r="Z19" s="19">
        <f>INDEX(Input!$B$22:$BI$26,MATCH('Residential Bills_Yr 4_avg'!$A19,Input!$A$22:$A$26,0),MATCH('Residential Bills_Yr 4_avg'!Z$13,Input!$B$21:$BI$21,0))</f>
        <v>8.7829499999999996</v>
      </c>
      <c r="AA19" s="3">
        <f>IF(OR(Input!L$100="Tier 4",Input!L$100="Tier 5"),IF(('Residential Bills_Yr 4_avg'!$B$7-'Residential Bills_Yr 4_avg'!AA17-'Residential Bills_Yr 4_avg'!AA18)&gt;Input!L$104,Input!L$104,('Residential Bills_Yr 4_avg'!$B$7-'Residential Bills_Yr 4_avg'!AA17-'Residential Bills_Yr 4_avg'!AA18)),('Residential Bills_Yr 4_avg'!$B$7-'Residential Bills_Yr 4_avg'!AA17-'Residential Bills_Yr 4_avg'!AA18))</f>
        <v>0</v>
      </c>
      <c r="AB19" s="15">
        <f>ROUND(IFERROR(Z19*AA19," "),2)</f>
        <v>0</v>
      </c>
      <c r="AD19" s="19">
        <f>INDEX(Input!$B$22:$BI$26,MATCH('Residential Bills_Yr 4_avg'!$A19,Input!$A$22:$A$26,0),MATCH('Residential Bills_Yr 4_avg'!AD$13,Input!$B$21:$BI$21,0))</f>
        <v>8.7829499999999996</v>
      </c>
      <c r="AE19" s="3">
        <f>IF(OR(Input!M$100="Tier 4",Input!M$100="Tier 5"),IF(('Residential Bills_Yr 4_avg'!$B$7-'Residential Bills_Yr 4_avg'!AE17-'Residential Bills_Yr 4_avg'!AE18)&gt;Input!M$104,Input!M$104,('Residential Bills_Yr 4_avg'!$B$7-'Residential Bills_Yr 4_avg'!AE17-'Residential Bills_Yr 4_avg'!AE18)),('Residential Bills_Yr 4_avg'!$B$7-'Residential Bills_Yr 4_avg'!AE17-'Residential Bills_Yr 4_avg'!AE18))</f>
        <v>0</v>
      </c>
      <c r="AF19" s="15">
        <f>ROUND(IFERROR(AD19*AE19," "),2)</f>
        <v>0</v>
      </c>
      <c r="AH19" s="19">
        <f>INDEX(Input!$B$22:$BI$26,MATCH('Residential Bills_Yr 4_avg'!$A19,Input!$A$22:$A$26,0),MATCH('Residential Bills_Yr 4_avg'!AH$13,Input!$B$21:$BI$21,0))</f>
        <v>8.7829499999999996</v>
      </c>
      <c r="AI19" s="3">
        <f>IF(OR(Input!N$100="Tier 4",Input!N$100="Tier 5"),IF(('Residential Bills_Yr 4_avg'!$B$7-'Residential Bills_Yr 4_avg'!AI17-'Residential Bills_Yr 4_avg'!AI18)&gt;Input!N$104,Input!N$104,('Residential Bills_Yr 4_avg'!$B$7-'Residential Bills_Yr 4_avg'!AI17-'Residential Bills_Yr 4_avg'!AI18)),('Residential Bills_Yr 4_avg'!$B$7-'Residential Bills_Yr 4_avg'!AI17-'Residential Bills_Yr 4_avg'!AI18))</f>
        <v>0</v>
      </c>
      <c r="AJ19" s="15">
        <f>ROUND(IFERROR(AH19*AI19," "),2)</f>
        <v>0</v>
      </c>
      <c r="AL19" s="19">
        <f>INDEX(Input!$B$22:$BI$26,MATCH('Residential Bills_Yr 4_avg'!$A19,Input!$A$22:$A$26,0),MATCH('Residential Bills_Yr 4_avg'!AL$13,Input!$B$21:$BI$21,0))</f>
        <v>8.7829499999999996</v>
      </c>
      <c r="AM19" s="3">
        <f>IF(OR(Input!O$100="Tier 4",Input!O$100="Tier 5"),IF(('Residential Bills_Yr 4_avg'!$B$7-'Residential Bills_Yr 4_avg'!AM17-'Residential Bills_Yr 4_avg'!AM18)&gt;Input!O$104,Input!O$104,('Residential Bills_Yr 4_avg'!$B$7-'Residential Bills_Yr 4_avg'!AM17-'Residential Bills_Yr 4_avg'!AM18)),('Residential Bills_Yr 4_avg'!$B$7-'Residential Bills_Yr 4_avg'!AM17-'Residential Bills_Yr 4_avg'!AM18))</f>
        <v>0</v>
      </c>
      <c r="AN19" s="15">
        <f>ROUND(IFERROR(AL19*AM19," "),2)</f>
        <v>0</v>
      </c>
      <c r="AP19" s="19">
        <f>INDEX(Input!$B$22:$BI$26,MATCH('Residential Bills_Yr 4_avg'!$A19,Input!$A$22:$A$26,0),MATCH('Residential Bills_Yr 4_avg'!AP$13,Input!$B$21:$BI$21,0))</f>
        <v>8.7829499999999996</v>
      </c>
      <c r="AQ19" s="3">
        <f>IF(OR(Input!P$100="Tier 4",Input!P$100="Tier 5"),IF(('Residential Bills_Yr 4_avg'!$B$7-'Residential Bills_Yr 4_avg'!AQ17-'Residential Bills_Yr 4_avg'!AQ18)&gt;Input!P$104,Input!P$104,('Residential Bills_Yr 4_avg'!$B$7-'Residential Bills_Yr 4_avg'!AQ17-'Residential Bills_Yr 4_avg'!AQ18)),('Residential Bills_Yr 4_avg'!$B$7-'Residential Bills_Yr 4_avg'!AQ17-'Residential Bills_Yr 4_avg'!AQ18))</f>
        <v>0</v>
      </c>
      <c r="AR19" s="15">
        <f>ROUND(IFERROR(AP19*AQ19," "),2)</f>
        <v>0</v>
      </c>
      <c r="AS19" s="7"/>
      <c r="AT19" s="19">
        <f>INDEX(Input!$B$22:$BI$26,MATCH('Residential Bills_Yr 4_avg'!$A19,Input!$A$22:$A$26,0),MATCH('Residential Bills_Yr 4_avg'!AT$13,Input!$B$21:$BI$21,0))</f>
        <v>8.7829499999999996</v>
      </c>
      <c r="AU19" s="3">
        <f>IF(OR(Input!Q$100="Tier 4",Input!Q$100="Tier 5"),IF(('Residential Bills_Yr 4_avg'!$B$7-'Residential Bills_Yr 4_avg'!AU17-'Residential Bills_Yr 4_avg'!AU18)&gt;Input!Q$104,Input!Q$104,('Residential Bills_Yr 4_avg'!$B$7-'Residential Bills_Yr 4_avg'!AU17-'Residential Bills_Yr 4_avg'!AU18)),('Residential Bills_Yr 4_avg'!$B$7-'Residential Bills_Yr 4_avg'!AU17-'Residential Bills_Yr 4_avg'!AU18))</f>
        <v>0</v>
      </c>
      <c r="AV19" s="15">
        <f>ROUND(IFERROR(AT19*AU19," "),2)</f>
        <v>0</v>
      </c>
    </row>
    <row r="20" spans="1:48" ht="14.4" hidden="1" customHeight="1" x14ac:dyDescent="0.3">
      <c r="A20" t="str">
        <f>Input!A25</f>
        <v>Tier 4</v>
      </c>
      <c r="B20" s="19">
        <f>INDEX(Input!$B$22:$BI$26,MATCH('Residential Bills_Yr 4_avg'!$A20,Input!$A$22:$A$26,0),MATCH('Residential Bills_Yr 4_avg'!B$13,Input!$B$21:$BI$21,0))</f>
        <v>0</v>
      </c>
      <c r="C20" s="3" t="str">
        <f>IF(Input!F$100="Tier 4",($B$7-C17-C18-C19),IF(Input!F$100="Tier 5",IF(('Residential Bills_Yr 4_avg'!$B$7-'Residential Bills_Yr 4_avg'!C17-'Residential Bills_Yr 4_avg'!C18-'Residential Bills_Yr 4_avg'!C19)&gt;Input!F$105,Input!F$105,('Residential Bills_Yr 4_avg'!$B$7-'Residential Bills_Yr 4_avg'!C17-'Residential Bills_Yr 4_avg'!C18-'Residential Bills_Yr 4_avg'!C19))," "))</f>
        <v xml:space="preserve"> </v>
      </c>
      <c r="D20" s="15" t="str">
        <f t="shared" ref="D20:D21" si="0">IFERROR(B20*C20," ")</f>
        <v xml:space="preserve"> </v>
      </c>
      <c r="F20" s="19">
        <f>INDEX(Input!$B$22:$BI$26,MATCH('Residential Bills_Yr 4_avg'!$A20,Input!$A$22:$A$26,0),MATCH('Residential Bills_Yr 4_avg'!F$13,Input!$B$21:$BI$21,0))</f>
        <v>0</v>
      </c>
      <c r="G20" s="3" t="str">
        <f>IF(Input!G$100="Tier 4",($B$7-G17-G18-G19),IF(Input!G$100="Tier 5",IF(('Residential Bills_Yr 4_avg'!$B$7-'Residential Bills_Yr 4_avg'!G17-'Residential Bills_Yr 4_avg'!G18-'Residential Bills_Yr 4_avg'!G19)&gt;Input!G$105,Input!G$105,('Residential Bills_Yr 4_avg'!$B$7-'Residential Bills_Yr 4_avg'!G17-'Residential Bills_Yr 4_avg'!G18-'Residential Bills_Yr 4_avg'!G19))," "))</f>
        <v xml:space="preserve"> </v>
      </c>
      <c r="H20" s="15" t="str">
        <f t="shared" ref="H20:H21" si="1">IFERROR(F20*G20," ")</f>
        <v xml:space="preserve"> </v>
      </c>
      <c r="J20" s="19">
        <f>INDEX(Input!$B$22:$BI$26,MATCH('Residential Bills_Yr 4_avg'!$A20,Input!$A$22:$A$26,0),MATCH('Residential Bills_Yr 4_avg'!J$13,Input!$B$21:$BI$21,0))</f>
        <v>0</v>
      </c>
      <c r="K20" s="3" t="str">
        <f>IF(Input!H$100="Tier 4",($B$7-K17-K18-K19),IF(Input!H$100="Tier 5",IF(('Residential Bills_Yr 4_avg'!$B$7-'Residential Bills_Yr 4_avg'!K17-'Residential Bills_Yr 4_avg'!K18-'Residential Bills_Yr 4_avg'!K19)&gt;Input!H$105,Input!H$105,('Residential Bills_Yr 4_avg'!$B$7-'Residential Bills_Yr 4_avg'!K17-'Residential Bills_Yr 4_avg'!K18-'Residential Bills_Yr 4_avg'!K19))," "))</f>
        <v xml:space="preserve"> </v>
      </c>
      <c r="L20" s="15" t="str">
        <f t="shared" ref="L20:L21" si="2">IFERROR(J20*K20," ")</f>
        <v xml:space="preserve"> </v>
      </c>
      <c r="N20" s="19">
        <f>INDEX(Input!$B$22:$BI$26,MATCH('Residential Bills_Yr 4_avg'!$A20,Input!$A$22:$A$26,0),MATCH('Residential Bills_Yr 4_avg'!N$13,Input!$B$21:$BI$21,0))</f>
        <v>0</v>
      </c>
      <c r="O20" s="3" t="str">
        <f>IF(Input!I$100="Tier 4",($B$7-O17-O18-O19),IF(Input!I$100="Tier 5",IF(('Residential Bills_Yr 4_avg'!$B$7-'Residential Bills_Yr 4_avg'!O17-'Residential Bills_Yr 4_avg'!O18-'Residential Bills_Yr 4_avg'!O19)&gt;Input!I$105,Input!I$105,('Residential Bills_Yr 4_avg'!$B$7-'Residential Bills_Yr 4_avg'!O17-'Residential Bills_Yr 4_avg'!O18-'Residential Bills_Yr 4_avg'!O19))," "))</f>
        <v xml:space="preserve"> </v>
      </c>
      <c r="P20" s="15" t="str">
        <f t="shared" ref="P20:P21" si="3">IFERROR(N20*O20," ")</f>
        <v xml:space="preserve"> </v>
      </c>
      <c r="R20" s="19">
        <f>INDEX(Input!$B$22:$BI$26,MATCH('Residential Bills_Yr 4_avg'!$A20,Input!$A$22:$A$26,0),MATCH('Residential Bills_Yr 4_avg'!R$13,Input!$B$21:$BI$21,0))</f>
        <v>0</v>
      </c>
      <c r="S20" s="3" t="str">
        <f>IF(Input!J$100="Tier 4",($B$7-S17-S18-S19),IF(Input!J$100="Tier 5",IF(('Residential Bills_Yr 4_avg'!$B$7-'Residential Bills_Yr 4_avg'!S17-'Residential Bills_Yr 4_avg'!S18-'Residential Bills_Yr 4_avg'!S19)&gt;Input!J$105,Input!J$105,('Residential Bills_Yr 4_avg'!$B$7-'Residential Bills_Yr 4_avg'!S17-'Residential Bills_Yr 4_avg'!S18-'Residential Bills_Yr 4_avg'!S19))," "))</f>
        <v xml:space="preserve"> </v>
      </c>
      <c r="T20" s="15" t="str">
        <f t="shared" ref="T20:T21" si="4">IFERROR(R20*S20," ")</f>
        <v xml:space="preserve"> </v>
      </c>
      <c r="V20" s="19">
        <f>INDEX(Input!$B$22:$BI$26,MATCH('Residential Bills_Yr 4_avg'!$A20,Input!$A$22:$A$26,0),MATCH('Residential Bills_Yr 4_avg'!V$13,Input!$B$21:$BI$21,0))</f>
        <v>0</v>
      </c>
      <c r="W20" s="3" t="str">
        <f>IF(Input!K$100="Tier 4",($B$7-W17-W18-W19),IF(Input!K$100="Tier 5",IF(('Residential Bills_Yr 4_avg'!$B$7-'Residential Bills_Yr 4_avg'!W17-'Residential Bills_Yr 4_avg'!W18-'Residential Bills_Yr 4_avg'!W19)&gt;Input!K$105,Input!K$105,('Residential Bills_Yr 4_avg'!$B$7-'Residential Bills_Yr 4_avg'!W17-'Residential Bills_Yr 4_avg'!W18-'Residential Bills_Yr 4_avg'!W19))," "))</f>
        <v xml:space="preserve"> </v>
      </c>
      <c r="X20" s="15" t="str">
        <f t="shared" ref="X20:X21" si="5">IFERROR(V20*W20," ")</f>
        <v xml:space="preserve"> </v>
      </c>
      <c r="Z20" s="19">
        <f>INDEX(Input!$B$22:$BI$26,MATCH('Residential Bills_Yr 4_avg'!$A20,Input!$A$22:$A$26,0),MATCH('Residential Bills_Yr 4_avg'!Z$13,Input!$B$21:$BI$21,0))</f>
        <v>0</v>
      </c>
      <c r="AA20" s="3" t="str">
        <f>IF(Input!L$100="Tier 4",($B$7-AA17-AA18-AA19),IF(Input!L$100="Tier 5",IF(('Residential Bills_Yr 4_avg'!$B$7-'Residential Bills_Yr 4_avg'!AA17-'Residential Bills_Yr 4_avg'!AA18-'Residential Bills_Yr 4_avg'!AA19)&gt;Input!L$105,Input!L$105,('Residential Bills_Yr 4_avg'!$B$7-'Residential Bills_Yr 4_avg'!AA17-'Residential Bills_Yr 4_avg'!AA18-'Residential Bills_Yr 4_avg'!AA19))," "))</f>
        <v xml:space="preserve"> </v>
      </c>
      <c r="AB20" s="15" t="str">
        <f t="shared" ref="AB20:AB21" si="6">IFERROR(Z20*AA20," ")</f>
        <v xml:space="preserve"> </v>
      </c>
      <c r="AD20" s="19">
        <f>INDEX(Input!$B$22:$BI$26,MATCH('Residential Bills_Yr 4_avg'!$A20,Input!$A$22:$A$26,0),MATCH('Residential Bills_Yr 4_avg'!AD$13,Input!$B$21:$BI$21,0))</f>
        <v>0</v>
      </c>
      <c r="AE20" s="3" t="str">
        <f>IF(Input!M$100="Tier 4",($B$7-AE17-AE18-AE19),IF(Input!M$100="Tier 5",IF(('Residential Bills_Yr 4_avg'!$B$7-'Residential Bills_Yr 4_avg'!AE17-'Residential Bills_Yr 4_avg'!AE18-'Residential Bills_Yr 4_avg'!AE19)&gt;Input!M$105,Input!M$105,('Residential Bills_Yr 4_avg'!$B$7-'Residential Bills_Yr 4_avg'!AE17-'Residential Bills_Yr 4_avg'!AE18-'Residential Bills_Yr 4_avg'!AE19))," "))</f>
        <v xml:space="preserve"> </v>
      </c>
      <c r="AF20" s="15" t="str">
        <f t="shared" ref="AF20:AF21" si="7">IFERROR(AD20*AE20," ")</f>
        <v xml:space="preserve"> </v>
      </c>
      <c r="AH20" s="19">
        <f>INDEX(Input!$B$22:$BI$26,MATCH('Residential Bills_Yr 4_avg'!$A20,Input!$A$22:$A$26,0),MATCH('Residential Bills_Yr 4_avg'!AH$13,Input!$B$21:$BI$21,0))</f>
        <v>0</v>
      </c>
      <c r="AI20" s="3" t="str">
        <f>IF(Input!N$100="Tier 4",($B$7-AI17-AI18-AI19),IF(Input!N$100="Tier 5",IF(('Residential Bills_Yr 4_avg'!$B$7-'Residential Bills_Yr 4_avg'!AI17-'Residential Bills_Yr 4_avg'!AI18-'Residential Bills_Yr 4_avg'!AI19)&gt;Input!N$105,Input!N$105,('Residential Bills_Yr 4_avg'!$B$7-'Residential Bills_Yr 4_avg'!AI17-'Residential Bills_Yr 4_avg'!AI18-'Residential Bills_Yr 4_avg'!AI19))," "))</f>
        <v xml:space="preserve"> </v>
      </c>
      <c r="AJ20" s="15" t="str">
        <f t="shared" ref="AJ20:AJ21" si="8">IFERROR(AH20*AI20," ")</f>
        <v xml:space="preserve"> </v>
      </c>
      <c r="AL20" s="19">
        <f>INDEX(Input!$B$22:$BI$26,MATCH('Residential Bills_Yr 4_avg'!$A20,Input!$A$22:$A$26,0),MATCH('Residential Bills_Yr 4_avg'!AL$13,Input!$B$21:$BI$21,0))</f>
        <v>0</v>
      </c>
      <c r="AM20" s="3" t="str">
        <f>IF(Input!O$100="Tier 4",($B$7-AM17-AM18-AM19),IF(Input!O$100="Tier 5",IF(('Residential Bills_Yr 4_avg'!$B$7-'Residential Bills_Yr 4_avg'!AM17-'Residential Bills_Yr 4_avg'!AM18-'Residential Bills_Yr 4_avg'!AM19)&gt;Input!O$105,Input!O$105,('Residential Bills_Yr 4_avg'!$B$7-'Residential Bills_Yr 4_avg'!AM17-'Residential Bills_Yr 4_avg'!AM18-'Residential Bills_Yr 4_avg'!AM19))," "))</f>
        <v xml:space="preserve"> </v>
      </c>
      <c r="AN20" s="15" t="str">
        <f t="shared" ref="AN20:AN21" si="9">IFERROR(AL20*AM20," ")</f>
        <v xml:space="preserve"> </v>
      </c>
      <c r="AP20" s="19">
        <f>INDEX(Input!$B$22:$BI$26,MATCH('Residential Bills_Yr 4_avg'!$A20,Input!$A$22:$A$26,0),MATCH('Residential Bills_Yr 4_avg'!AP$13,Input!$B$21:$BI$21,0))</f>
        <v>0</v>
      </c>
      <c r="AQ20" s="3" t="str">
        <f>IF(Input!P$100="Tier 4",($B$7-AQ17-AQ18-AQ19),IF(Input!P$100="Tier 5",IF(('Residential Bills_Yr 4_avg'!$B$7-'Residential Bills_Yr 4_avg'!AQ17-'Residential Bills_Yr 4_avg'!AQ18-'Residential Bills_Yr 4_avg'!AQ19)&gt;Input!P$105,Input!P$105,('Residential Bills_Yr 4_avg'!$B$7-'Residential Bills_Yr 4_avg'!AQ17-'Residential Bills_Yr 4_avg'!AQ18-'Residential Bills_Yr 4_avg'!AQ19))," "))</f>
        <v xml:space="preserve"> </v>
      </c>
      <c r="AR20" s="15" t="str">
        <f t="shared" ref="AR20:AR21" si="10">IFERROR(AP20*AQ20," ")</f>
        <v xml:space="preserve"> </v>
      </c>
      <c r="AS20" s="7"/>
      <c r="AT20" s="19">
        <f>INDEX(Input!$B$22:$BI$26,MATCH('Residential Bills_Yr 4_avg'!$A20,Input!$A$22:$A$26,0),MATCH('Residential Bills_Yr 4_avg'!AT$13,Input!$B$21:$BI$21,0))</f>
        <v>0</v>
      </c>
      <c r="AU20" s="3" t="str">
        <f>IF(Input!Q$100="Tier 4",($B$7-AU17-AU18-AU19),IF(Input!Q$100="Tier 5",IF(('Residential Bills_Yr 4_avg'!$B$7-'Residential Bills_Yr 4_avg'!AU17-'Residential Bills_Yr 4_avg'!AU18-'Residential Bills_Yr 4_avg'!AU19)&gt;Input!Q$105,Input!Q$105,('Residential Bills_Yr 4_avg'!$B$7-'Residential Bills_Yr 4_avg'!AU17-'Residential Bills_Yr 4_avg'!AU18-'Residential Bills_Yr 4_avg'!AU19))," "))</f>
        <v xml:space="preserve"> </v>
      </c>
      <c r="AV20" s="15" t="str">
        <f t="shared" ref="AV20:AV21" si="11">IFERROR(AT20*AU20," ")</f>
        <v xml:space="preserve"> </v>
      </c>
    </row>
    <row r="21" spans="1:48" ht="14.4" hidden="1" customHeight="1" x14ac:dyDescent="0.3">
      <c r="A21" t="str">
        <f>Input!A26</f>
        <v>Tier 5</v>
      </c>
      <c r="B21" s="19">
        <f>INDEX(Input!$B$22:$BI$26,MATCH('Residential Bills_Yr 4_avg'!$A21,Input!$A$22:$A$26,0),MATCH('Residential Bills_Yr 4_avg'!B$13,Input!$B$21:$BI$21,0))</f>
        <v>0</v>
      </c>
      <c r="C21" s="3" t="str">
        <f>IF(Input!F$100="Tier 5",('Residential Bills_Yr 4_avg'!$B$7-'Residential Bills_Yr 4_avg'!C17-'Residential Bills_Yr 4_avg'!C18-'Residential Bills_Yr 4_avg'!C19-'Residential Bills_Yr 4_avg'!C20)," ")</f>
        <v xml:space="preserve"> </v>
      </c>
      <c r="D21" s="15" t="str">
        <f t="shared" si="0"/>
        <v xml:space="preserve"> </v>
      </c>
      <c r="F21" s="19">
        <f>INDEX(Input!$B$22:$BI$26,MATCH('Residential Bills_Yr 4_avg'!$A21,Input!$A$22:$A$26,0),MATCH('Residential Bills_Yr 4_avg'!F$13,Input!$B$21:$BI$21,0))</f>
        <v>0</v>
      </c>
      <c r="G21" s="3" t="str">
        <f>IF(Input!G$100="Tier 5",('Residential Bills_Yr 4_avg'!$B$7-'Residential Bills_Yr 4_avg'!G17-'Residential Bills_Yr 4_avg'!G18-'Residential Bills_Yr 4_avg'!G19-'Residential Bills_Yr 4_avg'!G20)," ")</f>
        <v xml:space="preserve"> </v>
      </c>
      <c r="H21" s="15" t="str">
        <f t="shared" si="1"/>
        <v xml:space="preserve"> </v>
      </c>
      <c r="J21" s="19">
        <f>INDEX(Input!$B$22:$BI$26,MATCH('Residential Bills_Yr 4_avg'!$A21,Input!$A$22:$A$26,0),MATCH('Residential Bills_Yr 4_avg'!J$13,Input!$B$21:$BI$21,0))</f>
        <v>0</v>
      </c>
      <c r="K21" s="3" t="str">
        <f>IF(Input!H$100="Tier 5",('Residential Bills_Yr 4_avg'!$B$7-'Residential Bills_Yr 4_avg'!K$17-'Residential Bills_Yr 4_avg'!K$18-'Residential Bills_Yr 4_avg'!K$19-'Residential Bills_Yr 4_avg'!K$20)," ")</f>
        <v xml:space="preserve"> </v>
      </c>
      <c r="L21" s="15" t="str">
        <f t="shared" si="2"/>
        <v xml:space="preserve"> </v>
      </c>
      <c r="N21" s="19">
        <f>INDEX(Input!$B$22:$BI$26,MATCH('Residential Bills_Yr 4_avg'!$A21,Input!$A$22:$A$26,0),MATCH('Residential Bills_Yr 4_avg'!N$13,Input!$B$21:$BI$21,0))</f>
        <v>0</v>
      </c>
      <c r="O21" s="3" t="str">
        <f>IF(Input!I$100="Tier 5",('Residential Bills_Yr 4_avg'!$B$7-'Residential Bills_Yr 4_avg'!O$17-'Residential Bills_Yr 4_avg'!O$18-'Residential Bills_Yr 4_avg'!O$19-'Residential Bills_Yr 4_avg'!O$20)," ")</f>
        <v xml:space="preserve"> </v>
      </c>
      <c r="P21" s="15" t="str">
        <f t="shared" si="3"/>
        <v xml:space="preserve"> </v>
      </c>
      <c r="R21" s="19">
        <f>INDEX(Input!$B$22:$BI$26,MATCH('Residential Bills_Yr 4_avg'!$A21,Input!$A$22:$A$26,0),MATCH('Residential Bills_Yr 4_avg'!R$13,Input!$B$21:$BI$21,0))</f>
        <v>0</v>
      </c>
      <c r="S21" s="3" t="str">
        <f>IF(Input!J$100="Tier 5",('Residential Bills_Yr 4_avg'!$B$7-'Residential Bills_Yr 4_avg'!S$17-'Residential Bills_Yr 4_avg'!S$18-'Residential Bills_Yr 4_avg'!S$19-'Residential Bills_Yr 4_avg'!S$20)," ")</f>
        <v xml:space="preserve"> </v>
      </c>
      <c r="T21" s="15" t="str">
        <f t="shared" si="4"/>
        <v xml:space="preserve"> </v>
      </c>
      <c r="V21" s="19">
        <f>INDEX(Input!$B$22:$BI$26,MATCH('Residential Bills_Yr 4_avg'!$A21,Input!$A$22:$A$26,0),MATCH('Residential Bills_Yr 4_avg'!V$13,Input!$B$21:$BI$21,0))</f>
        <v>0</v>
      </c>
      <c r="W21" s="3" t="str">
        <f>IF(Input!K$100="Tier 5",('Residential Bills_Yr 4_avg'!$B$7-'Residential Bills_Yr 4_avg'!W$17-'Residential Bills_Yr 4_avg'!W$18-'Residential Bills_Yr 4_avg'!W$19-'Residential Bills_Yr 4_avg'!W$20)," ")</f>
        <v xml:space="preserve"> </v>
      </c>
      <c r="X21" s="15" t="str">
        <f t="shared" si="5"/>
        <v xml:space="preserve"> </v>
      </c>
      <c r="Z21" s="19">
        <f>INDEX(Input!$B$22:$BI$26,MATCH('Residential Bills_Yr 4_avg'!$A21,Input!$A$22:$A$26,0),MATCH('Residential Bills_Yr 4_avg'!Z$13,Input!$B$21:$BI$21,0))</f>
        <v>0</v>
      </c>
      <c r="AA21" s="3" t="str">
        <f>IF(Input!L$100="Tier 5",('Residential Bills_Yr 4_avg'!$B$7-'Residential Bills_Yr 4_avg'!AA$17-'Residential Bills_Yr 4_avg'!AA$18-'Residential Bills_Yr 4_avg'!AA$19-'Residential Bills_Yr 4_avg'!AA$20)," ")</f>
        <v xml:space="preserve"> </v>
      </c>
      <c r="AB21" s="15" t="str">
        <f t="shared" si="6"/>
        <v xml:space="preserve"> </v>
      </c>
      <c r="AD21" s="19">
        <f>INDEX(Input!$B$22:$BI$26,MATCH('Residential Bills_Yr 4_avg'!$A21,Input!$A$22:$A$26,0),MATCH('Residential Bills_Yr 4_avg'!AD$13,Input!$B$21:$BI$21,0))</f>
        <v>0</v>
      </c>
      <c r="AE21" s="3" t="str">
        <f>IF(Input!M$100="Tier 5",('Residential Bills_Yr 4_avg'!$B$7-'Residential Bills_Yr 4_avg'!AE$17-'Residential Bills_Yr 4_avg'!AE$18-'Residential Bills_Yr 4_avg'!AE$19-'Residential Bills_Yr 4_avg'!AE$20)," ")</f>
        <v xml:space="preserve"> </v>
      </c>
      <c r="AF21" s="15" t="str">
        <f t="shared" si="7"/>
        <v xml:space="preserve"> </v>
      </c>
      <c r="AH21" s="19">
        <f>INDEX(Input!$B$22:$BI$26,MATCH('Residential Bills_Yr 4_avg'!$A21,Input!$A$22:$A$26,0),MATCH('Residential Bills_Yr 4_avg'!AH$13,Input!$B$21:$BI$21,0))</f>
        <v>0</v>
      </c>
      <c r="AI21" s="3" t="str">
        <f>IF(Input!N$100="Tier 5",('Residential Bills_Yr 4_avg'!$B$7-'Residential Bills_Yr 4_avg'!AI$17-'Residential Bills_Yr 4_avg'!AI$18-'Residential Bills_Yr 4_avg'!AI$19-'Residential Bills_Yr 4_avg'!AI$20)," ")</f>
        <v xml:space="preserve"> </v>
      </c>
      <c r="AJ21" s="15" t="str">
        <f t="shared" si="8"/>
        <v xml:space="preserve"> </v>
      </c>
      <c r="AL21" s="19">
        <f>INDEX(Input!$B$22:$BI$26,MATCH('Residential Bills_Yr 4_avg'!$A21,Input!$A$22:$A$26,0),MATCH('Residential Bills_Yr 4_avg'!AL$13,Input!$B$21:$BI$21,0))</f>
        <v>0</v>
      </c>
      <c r="AM21" s="3" t="str">
        <f>IF(Input!O$100="Tier 5",('Residential Bills_Yr 4_avg'!$B$7-'Residential Bills_Yr 4_avg'!AM$17-'Residential Bills_Yr 4_avg'!AM$18-'Residential Bills_Yr 4_avg'!AM$19-'Residential Bills_Yr 4_avg'!AM$20)," ")</f>
        <v xml:space="preserve"> </v>
      </c>
      <c r="AN21" s="15" t="str">
        <f t="shared" si="9"/>
        <v xml:space="preserve"> </v>
      </c>
      <c r="AP21" s="19">
        <f>INDEX(Input!$B$22:$BI$26,MATCH('Residential Bills_Yr 4_avg'!$A21,Input!$A$22:$A$26,0),MATCH('Residential Bills_Yr 4_avg'!AP$13,Input!$B$21:$BI$21,0))</f>
        <v>0</v>
      </c>
      <c r="AQ21" s="3" t="str">
        <f>IF(Input!P$100="Tier 5",('Residential Bills_Yr 4_avg'!$B$7-'Residential Bills_Yr 4_avg'!AQ$17-'Residential Bills_Yr 4_avg'!AQ$18-'Residential Bills_Yr 4_avg'!AQ$19-'Residential Bills_Yr 4_avg'!AQ$20)," ")</f>
        <v xml:space="preserve"> </v>
      </c>
      <c r="AR21" s="15" t="str">
        <f t="shared" si="10"/>
        <v xml:space="preserve"> </v>
      </c>
      <c r="AS21" s="7"/>
      <c r="AT21" s="19">
        <f>INDEX(Input!$B$22:$BI$26,MATCH('Residential Bills_Yr 4_avg'!$A21,Input!$A$22:$A$26,0),MATCH('Residential Bills_Yr 4_avg'!AT$13,Input!$B$21:$BI$21,0))</f>
        <v>0</v>
      </c>
      <c r="AU21" s="3" t="str">
        <f>IF(Input!Q$100="Tier 5",('Residential Bills_Yr 4_avg'!$B$7-'Residential Bills_Yr 4_avg'!AU$17-'Residential Bills_Yr 4_avg'!AU$18-'Residential Bills_Yr 4_avg'!AU$19-'Residential Bills_Yr 4_avg'!AU$20)," ")</f>
        <v xml:space="preserve"> </v>
      </c>
      <c r="AV21" s="15" t="str">
        <f t="shared" si="11"/>
        <v xml:space="preserve"> </v>
      </c>
    </row>
    <row r="22" spans="1:48" x14ac:dyDescent="0.3">
      <c r="A22" t="s">
        <v>27</v>
      </c>
      <c r="B22" s="14"/>
      <c r="C22" s="3">
        <f>SUM(C17:C21)</f>
        <v>10</v>
      </c>
      <c r="D22" s="20">
        <f>SUM(D17:D21)+D14</f>
        <v>65.239999999999995</v>
      </c>
      <c r="F22" s="14"/>
      <c r="G22" s="3">
        <f>SUM(G17:G21)</f>
        <v>10</v>
      </c>
      <c r="H22" s="20">
        <f>SUM(H17:H21)+H14</f>
        <v>65.239999999999995</v>
      </c>
      <c r="J22" s="14"/>
      <c r="K22" s="3">
        <f>SUM(K17:K21)</f>
        <v>10</v>
      </c>
      <c r="L22" s="20">
        <f>SUM(L17:L21)+L14</f>
        <v>65.239999999999995</v>
      </c>
      <c r="N22" s="14"/>
      <c r="O22" s="3">
        <f>SUM(O17:O21)</f>
        <v>10</v>
      </c>
      <c r="P22" s="20">
        <f>SUM(P17:P21)+P14</f>
        <v>65.239999999999995</v>
      </c>
      <c r="R22" s="14"/>
      <c r="S22" s="3">
        <f>SUM(S17:S21)</f>
        <v>10</v>
      </c>
      <c r="T22" s="20">
        <f>SUM(T17:T21)+T14</f>
        <v>65.239999999999995</v>
      </c>
      <c r="V22" s="14"/>
      <c r="W22" s="3">
        <f>SUM(W17:W21)</f>
        <v>10</v>
      </c>
      <c r="X22" s="20">
        <f>SUM(X17:X21)+X14</f>
        <v>65.239999999999995</v>
      </c>
      <c r="Z22" s="14"/>
      <c r="AA22" s="3">
        <f>SUM(AA17:AA21)</f>
        <v>10</v>
      </c>
      <c r="AB22" s="20">
        <f>SUM(AB17:AB21)+AB14</f>
        <v>71.77000000000001</v>
      </c>
      <c r="AD22" s="14"/>
      <c r="AE22" s="3">
        <f>SUM(AE17:AE21)</f>
        <v>10</v>
      </c>
      <c r="AF22" s="20">
        <f>SUM(AF17:AF21)+AF14</f>
        <v>71.77000000000001</v>
      </c>
      <c r="AH22" s="14"/>
      <c r="AI22" s="3">
        <f>SUM(AI17:AI21)</f>
        <v>10</v>
      </c>
      <c r="AJ22" s="20">
        <f>SUM(AJ17:AJ21)+AJ14</f>
        <v>71.77000000000001</v>
      </c>
      <c r="AL22" s="14"/>
      <c r="AM22" s="3">
        <f>SUM(AM17:AM21)</f>
        <v>10</v>
      </c>
      <c r="AN22" s="20">
        <f>SUM(AN17:AN21)+AN14</f>
        <v>71.77000000000001</v>
      </c>
      <c r="AP22" s="14"/>
      <c r="AQ22" s="3">
        <f>SUM(AQ17:AQ21)</f>
        <v>10</v>
      </c>
      <c r="AR22" s="20">
        <f>SUM(AR17:AR21)+AR14</f>
        <v>71.77000000000001</v>
      </c>
      <c r="AS22" s="46"/>
      <c r="AT22" s="14"/>
      <c r="AU22" s="3">
        <f>SUM(AU17:AU21)</f>
        <v>10</v>
      </c>
      <c r="AV22" s="20">
        <f>SUM(AV17:AV21)+AV14</f>
        <v>71.77000000000001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INDEX(Input!$C$33:$BJ$45,MATCH($A25,Input!$A$33:$A$45,0),MATCH(B$13,Input!$C$32:$BJ$32,0))</f>
        <v>0.18445350000000002</v>
      </c>
      <c r="C25" s="24">
        <f>IF(VLOOKUP($A25,Input!$A$33:$B$45,2,FALSE)="Percentage",D$22,IF(VLOOKUP($A25,Input!$A$33:$B$45,2,FALSE)="Fixed","Fixed",(C$22)))</f>
        <v>10</v>
      </c>
      <c r="D25" s="15">
        <f t="shared" ref="D25:D37" si="12">ROUND(IF(C25="Fixed",B25,(B25*C25)),2)</f>
        <v>1.84</v>
      </c>
      <c r="F25" s="104">
        <f>INDEX(Input!$C$33:$BJ$45,MATCH($A25,Input!$A$33:$A$45,0),MATCH(F$13,Input!$C$32:$BJ$32,0))</f>
        <v>0.18445350000000002</v>
      </c>
      <c r="G25" s="24">
        <f>IF(VLOOKUP($A25,Input!$A$33:$B$45,2,FALSE)="Percentage",H$22,IF(VLOOKUP($A25,Input!$A$33:$B$45,2,FALSE)="Fixed","Fixed",(G$22)))</f>
        <v>10</v>
      </c>
      <c r="H25" s="15">
        <f t="shared" ref="H25:H37" si="13">ROUND(IF(G25="Fixed",F25,(F25*G25)),2)</f>
        <v>1.84</v>
      </c>
      <c r="J25" s="104">
        <f>INDEX(Input!$C$33:$BJ$45,MATCH($A25,Input!$A$33:$A$45,0),MATCH(J$13,Input!$C$32:$BJ$32,0))</f>
        <v>0.18445350000000002</v>
      </c>
      <c r="K25" s="24">
        <f>IF(VLOOKUP($A25,Input!$A$33:$B$45,2,FALSE)="Percentage",L$22,IF(VLOOKUP($A25,Input!$A$33:$B$45,2,FALSE)="Fixed","Fixed",(K$22)))</f>
        <v>10</v>
      </c>
      <c r="L25" s="15">
        <f t="shared" ref="L25:L37" si="14">ROUND(IF(K25="Fixed",J25,(J25*K25)),2)</f>
        <v>1.84</v>
      </c>
      <c r="N25" s="104">
        <f>INDEX(Input!$C$33:$BJ$45,MATCH($A25,Input!$A$33:$A$45,0),MATCH(N$13,Input!$C$32:$BJ$32,0))</f>
        <v>0.18445350000000002</v>
      </c>
      <c r="O25" s="24">
        <f>IF(VLOOKUP($A25,Input!$A$33:$B$45,2,FALSE)="Percentage",P$22,IF(VLOOKUP($A25,Input!$A$33:$B$45,2,FALSE)="Fixed","Fixed",(O$22)))</f>
        <v>10</v>
      </c>
      <c r="P25" s="15">
        <f t="shared" ref="P25:P37" si="15">ROUND(IF(O25="Fixed",N25,(N25*O25)),2)</f>
        <v>1.84</v>
      </c>
      <c r="R25" s="104">
        <f>INDEX(Input!$C$33:$BJ$45,MATCH($A25,Input!$A$33:$A$45,0),MATCH(R$13,Input!$C$32:$BJ$32,0))</f>
        <v>0.18445350000000002</v>
      </c>
      <c r="S25" s="24">
        <f>IF(VLOOKUP($A25,Input!$A$33:$B$45,2,FALSE)="Percentage",T$22,IF(VLOOKUP($A25,Input!$A$33:$B$45,2,FALSE)="Fixed","Fixed",(S$22)))</f>
        <v>10</v>
      </c>
      <c r="T25" s="15">
        <f t="shared" ref="T25:T37" si="16">ROUND(IF(S25="Fixed",R25,(R25*S25)),2)</f>
        <v>1.84</v>
      </c>
      <c r="V25" s="104">
        <f>INDEX(Input!$C$33:$BJ$45,MATCH($A25,Input!$A$33:$A$45,0),MATCH(V$13,Input!$C$32:$BJ$32,0))</f>
        <v>0.18445350000000002</v>
      </c>
      <c r="W25" s="24">
        <f>IF(VLOOKUP($A25,Input!$A$33:$B$45,2,FALSE)="Percentage",X$22,IF(VLOOKUP($A25,Input!$A$33:$B$45,2,FALSE)="Fixed","Fixed",(W$22)))</f>
        <v>10</v>
      </c>
      <c r="X25" s="15">
        <f t="shared" ref="X25:X37" si="17">ROUND(IF(W25="Fixed",V25,(V25*W25)),2)</f>
        <v>1.84</v>
      </c>
      <c r="Z25" s="104">
        <f>INDEX(Input!$C$33:$BJ$45,MATCH($A25,Input!$A$33:$A$45,0),MATCH(Z$13,Input!$C$32:$BJ$32,0))</f>
        <v>0.19367617500000003</v>
      </c>
      <c r="AA25" s="24">
        <f>IF(VLOOKUP($A25,Input!$A$33:$B$45,2,FALSE)="Percentage",AB$22,IF(VLOOKUP($A25,Input!$A$33:$B$45,2,FALSE)="Fixed","Fixed",(AA$22)))</f>
        <v>10</v>
      </c>
      <c r="AB25" s="15">
        <f t="shared" ref="AB25:AB37" si="18">ROUND(IF(AA25="Fixed",Z25,(Z25*AA25)),2)</f>
        <v>1.94</v>
      </c>
      <c r="AD25" s="104">
        <f>INDEX(Input!$C$33:$BJ$45,MATCH($A25,Input!$A$33:$A$45,0),MATCH(AD$13,Input!$C$32:$BJ$32,0))</f>
        <v>0.19367617500000003</v>
      </c>
      <c r="AE25" s="24">
        <f>IF(VLOOKUP($A25,Input!$A$33:$B$45,2,FALSE)="Percentage",AF$22,IF(VLOOKUP($A25,Input!$A$33:$B$45,2,FALSE)="Fixed","Fixed",(AE$22)))</f>
        <v>10</v>
      </c>
      <c r="AF25" s="15">
        <f t="shared" ref="AF25:AF37" si="19">ROUND(IF(AE25="Fixed",AD25,(AD25*AE25)),2)</f>
        <v>1.94</v>
      </c>
      <c r="AH25" s="104">
        <f>INDEX(Input!$C$33:$BJ$45,MATCH($A25,Input!$A$33:$A$45,0),MATCH(AH$13,Input!$C$32:$BJ$32,0))</f>
        <v>0.19367617500000003</v>
      </c>
      <c r="AI25" s="24">
        <f>IF(VLOOKUP($A25,Input!$A$33:$B$45,2,FALSE)="Percentage",AJ$22,IF(VLOOKUP($A25,Input!$A$33:$B$45,2,FALSE)="Fixed","Fixed",(AI$22)))</f>
        <v>10</v>
      </c>
      <c r="AJ25" s="15">
        <f t="shared" ref="AJ25:AJ37" si="20">ROUND(IF(AI25="Fixed",AH25,(AH25*AI25)),2)</f>
        <v>1.94</v>
      </c>
      <c r="AL25" s="104">
        <f>INDEX(Input!$C$33:$BJ$45,MATCH($A25,Input!$A$33:$A$45,0),MATCH(AL$13,Input!$C$32:$BJ$32,0))</f>
        <v>0.19367617500000003</v>
      </c>
      <c r="AM25" s="24">
        <f>IF(VLOOKUP($A25,Input!$A$33:$B$45,2,FALSE)="Percentage",AN$22,IF(VLOOKUP($A25,Input!$A$33:$B$45,2,FALSE)="Fixed","Fixed",(AM$22)))</f>
        <v>10</v>
      </c>
      <c r="AN25" s="15">
        <f t="shared" ref="AN25:AN37" si="21">ROUND(IF(AM25="Fixed",AL25,(AL25*AM25)),2)</f>
        <v>1.94</v>
      </c>
      <c r="AP25" s="104">
        <f>INDEX(Input!$C$33:$BJ$45,MATCH($A25,Input!$A$33:$A$45,0),MATCH(AP$13,Input!$C$32:$BJ$32,0))</f>
        <v>0.19367617500000003</v>
      </c>
      <c r="AQ25" s="24">
        <f>IF(VLOOKUP($A25,Input!$A$33:$B$45,2,FALSE)="Percentage",AR$22,IF(VLOOKUP($A25,Input!$A$33:$B$45,2,FALSE)="Fixed","Fixed",(AQ$22)))</f>
        <v>10</v>
      </c>
      <c r="AR25" s="15">
        <f t="shared" ref="AR25:AR37" si="22">ROUND(IF(AQ25="Fixed",AP25,(AP25*AQ25)),2)</f>
        <v>1.94</v>
      </c>
      <c r="AS25" s="7"/>
      <c r="AT25" s="104">
        <f>INDEX(Input!$C$33:$BJ$45,MATCH($A25,Input!$A$33:$A$45,0),MATCH(AT$13,Input!$C$32:$BJ$32,0))</f>
        <v>0.19367617500000003</v>
      </c>
      <c r="AU25" s="24">
        <f>IF(VLOOKUP($A25,Input!$A$33:$B$45,2,FALSE)="Percentage",AV$22,IF(VLOOKUP($A25,Input!$A$33:$B$45,2,FALSE)="Fixed","Fixed",(AU$22)))</f>
        <v>10</v>
      </c>
      <c r="AV25" s="15">
        <f t="shared" ref="AV25:AV37" si="23">ROUND(IF(AU25="Fixed",AT25,(AT25*AU25)),2)</f>
        <v>1.94</v>
      </c>
    </row>
    <row r="26" spans="1:48" x14ac:dyDescent="0.3">
      <c r="A26" t="str">
        <f>Input!A34</f>
        <v>WRAM/MCBA</v>
      </c>
      <c r="B26" s="104">
        <f>INDEX(Input!$C$33:$BJ$45,MATCH($A26,Input!$A$33:$A$45,0),MATCH(B$13,Input!$C$32:$BJ$32,0))</f>
        <v>0</v>
      </c>
      <c r="C26" s="24">
        <f>IF(VLOOKUP($A26,Input!$A$33:$B$45,2,FALSE)="Percentage",D$22,IF(VLOOKUP($A26,Input!$A$33:$B$45,2,FALSE)="Fixed","Fixed",(C$22)))</f>
        <v>65.239999999999995</v>
      </c>
      <c r="D26" s="15">
        <f t="shared" si="12"/>
        <v>0</v>
      </c>
      <c r="F26" s="104">
        <f>INDEX(Input!$C$33:$BJ$45,MATCH($A26,Input!$A$33:$A$45,0),MATCH(F$13,Input!$C$32:$BJ$32,0))</f>
        <v>0</v>
      </c>
      <c r="G26" s="24">
        <f>IF(VLOOKUP($A26,Input!$A$33:$B$45,2,FALSE)="Percentage",H$22,IF(VLOOKUP($A26,Input!$A$33:$B$45,2,FALSE)="Fixed","Fixed",(G$22)))</f>
        <v>65.239999999999995</v>
      </c>
      <c r="H26" s="15">
        <f t="shared" si="13"/>
        <v>0</v>
      </c>
      <c r="J26" s="104">
        <f>INDEX(Input!$C$33:$BJ$45,MATCH($A26,Input!$A$33:$A$45,0),MATCH(J$13,Input!$C$32:$BJ$32,0))</f>
        <v>0</v>
      </c>
      <c r="K26" s="24">
        <f>IF(VLOOKUP($A26,Input!$A$33:$B$45,2,FALSE)="Percentage",L$22,IF(VLOOKUP($A26,Input!$A$33:$B$45,2,FALSE)="Fixed","Fixed",(K$22)))</f>
        <v>65.239999999999995</v>
      </c>
      <c r="L26" s="15">
        <f t="shared" si="14"/>
        <v>0</v>
      </c>
      <c r="N26" s="104">
        <f>INDEX(Input!$C$33:$BJ$45,MATCH($A26,Input!$A$33:$A$45,0),MATCH(N$13,Input!$C$32:$BJ$32,0))</f>
        <v>0</v>
      </c>
      <c r="O26" s="24">
        <f>IF(VLOOKUP($A26,Input!$A$33:$B$45,2,FALSE)="Percentage",P$22,IF(VLOOKUP($A26,Input!$A$33:$B$45,2,FALSE)="Fixed","Fixed",(O$22)))</f>
        <v>65.239999999999995</v>
      </c>
      <c r="P26" s="15">
        <f t="shared" si="15"/>
        <v>0</v>
      </c>
      <c r="R26" s="104">
        <f>INDEX(Input!$C$33:$BJ$45,MATCH($A26,Input!$A$33:$A$45,0),MATCH(R$13,Input!$C$32:$BJ$32,0))</f>
        <v>0</v>
      </c>
      <c r="S26" s="24">
        <f>IF(VLOOKUP($A26,Input!$A$33:$B$45,2,FALSE)="Percentage",T$22,IF(VLOOKUP($A26,Input!$A$33:$B$45,2,FALSE)="Fixed","Fixed",(S$22)))</f>
        <v>65.239999999999995</v>
      </c>
      <c r="T26" s="15">
        <f t="shared" si="16"/>
        <v>0</v>
      </c>
      <c r="V26" s="104">
        <f>INDEX(Input!$C$33:$BJ$45,MATCH($A26,Input!$A$33:$A$45,0),MATCH(V$13,Input!$C$32:$BJ$32,0))</f>
        <v>0</v>
      </c>
      <c r="W26" s="24">
        <f>IF(VLOOKUP($A26,Input!$A$33:$B$45,2,FALSE)="Percentage",X$22,IF(VLOOKUP($A26,Input!$A$33:$B$45,2,FALSE)="Fixed","Fixed",(W$22)))</f>
        <v>65.239999999999995</v>
      </c>
      <c r="X26" s="15">
        <f t="shared" si="17"/>
        <v>0</v>
      </c>
      <c r="Z26" s="104">
        <f>INDEX(Input!$C$33:$BJ$45,MATCH($A26,Input!$A$33:$A$45,0),MATCH(Z$13,Input!$C$32:$BJ$32,0))</f>
        <v>0</v>
      </c>
      <c r="AA26" s="24">
        <f>IF(VLOOKUP($A26,Input!$A$33:$B$45,2,FALSE)="Percentage",AB$22,IF(VLOOKUP($A26,Input!$A$33:$B$45,2,FALSE)="Fixed","Fixed",(AA$22)))</f>
        <v>71.77000000000001</v>
      </c>
      <c r="AB26" s="15">
        <f t="shared" si="18"/>
        <v>0</v>
      </c>
      <c r="AD26" s="104">
        <f>INDEX(Input!$C$33:$BJ$45,MATCH($A26,Input!$A$33:$A$45,0),MATCH(AD$13,Input!$C$32:$BJ$32,0))</f>
        <v>0</v>
      </c>
      <c r="AE26" s="24">
        <f>IF(VLOOKUP($A26,Input!$A$33:$B$45,2,FALSE)="Percentage",AF$22,IF(VLOOKUP($A26,Input!$A$33:$B$45,2,FALSE)="Fixed","Fixed",(AE$22)))</f>
        <v>71.77000000000001</v>
      </c>
      <c r="AF26" s="15">
        <f t="shared" si="19"/>
        <v>0</v>
      </c>
      <c r="AH26" s="104">
        <f>INDEX(Input!$C$33:$BJ$45,MATCH($A26,Input!$A$33:$A$45,0),MATCH(AH$13,Input!$C$32:$BJ$32,0))</f>
        <v>0</v>
      </c>
      <c r="AI26" s="24">
        <f>IF(VLOOKUP($A26,Input!$A$33:$B$45,2,FALSE)="Percentage",AJ$22,IF(VLOOKUP($A26,Input!$A$33:$B$45,2,FALSE)="Fixed","Fixed",(AI$22)))</f>
        <v>71.77000000000001</v>
      </c>
      <c r="AJ26" s="15">
        <f t="shared" si="20"/>
        <v>0</v>
      </c>
      <c r="AL26" s="104">
        <f>INDEX(Input!$C$33:$BJ$45,MATCH($A26,Input!$A$33:$A$45,0),MATCH(AL$13,Input!$C$32:$BJ$32,0))</f>
        <v>0</v>
      </c>
      <c r="AM26" s="24">
        <f>IF(VLOOKUP($A26,Input!$A$33:$B$45,2,FALSE)="Percentage",AN$22,IF(VLOOKUP($A26,Input!$A$33:$B$45,2,FALSE)="Fixed","Fixed",(AM$22)))</f>
        <v>71.77000000000001</v>
      </c>
      <c r="AN26" s="15">
        <f t="shared" si="21"/>
        <v>0</v>
      </c>
      <c r="AP26" s="104">
        <f>INDEX(Input!$C$33:$BJ$45,MATCH($A26,Input!$A$33:$A$45,0),MATCH(AP$13,Input!$C$32:$BJ$32,0))</f>
        <v>0</v>
      </c>
      <c r="AQ26" s="24">
        <f>IF(VLOOKUP($A26,Input!$A$33:$B$45,2,FALSE)="Percentage",AR$22,IF(VLOOKUP($A26,Input!$A$33:$B$45,2,FALSE)="Fixed","Fixed",(AQ$22)))</f>
        <v>71.77000000000001</v>
      </c>
      <c r="AR26" s="15">
        <f t="shared" si="22"/>
        <v>0</v>
      </c>
      <c r="AS26" s="7"/>
      <c r="AT26" s="104">
        <f>INDEX(Input!$C$33:$BJ$45,MATCH($A26,Input!$A$33:$A$45,0),MATCH(AT$13,Input!$C$32:$BJ$32,0))</f>
        <v>0</v>
      </c>
      <c r="AU26" s="24">
        <f>IF(VLOOKUP($A26,Input!$A$33:$B$45,2,FALSE)="Percentage",AV$22,IF(VLOOKUP($A26,Input!$A$33:$B$45,2,FALSE)="Fixed","Fixed",(AU$22)))</f>
        <v>71.77000000000001</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10</v>
      </c>
      <c r="D27" s="15">
        <f t="shared" si="12"/>
        <v>0</v>
      </c>
      <c r="F27" s="104">
        <f>INDEX(Input!$C$33:$BJ$45,MATCH($A27,Input!$A$33:$A$45,0),MATCH(F$13,Input!$C$32:$BJ$32,0))</f>
        <v>0</v>
      </c>
      <c r="G27" s="24">
        <f>IF(VLOOKUP($A27,Input!$A$33:$B$45,2,FALSE)="Percentage",H$22,IF(VLOOKUP($A27,Input!$A$33:$B$45,2,FALSE)="Fixed","Fixed",(G$22)))</f>
        <v>10</v>
      </c>
      <c r="H27" s="15">
        <f t="shared" si="13"/>
        <v>0</v>
      </c>
      <c r="J27" s="104">
        <f>INDEX(Input!$C$33:$BJ$45,MATCH($A27,Input!$A$33:$A$45,0),MATCH(J$13,Input!$C$32:$BJ$32,0))</f>
        <v>0</v>
      </c>
      <c r="K27" s="24">
        <f>IF(VLOOKUP($A27,Input!$A$33:$B$45,2,FALSE)="Percentage",L$22,IF(VLOOKUP($A27,Input!$A$33:$B$45,2,FALSE)="Fixed","Fixed",(K$22)))</f>
        <v>10</v>
      </c>
      <c r="L27" s="15">
        <f t="shared" si="14"/>
        <v>0</v>
      </c>
      <c r="N27" s="104">
        <f>INDEX(Input!$C$33:$BJ$45,MATCH($A27,Input!$A$33:$A$45,0),MATCH(N$13,Input!$C$32:$BJ$32,0))</f>
        <v>0</v>
      </c>
      <c r="O27" s="24">
        <f>IF(VLOOKUP($A27,Input!$A$33:$B$45,2,FALSE)="Percentage",P$22,IF(VLOOKUP($A27,Input!$A$33:$B$45,2,FALSE)="Fixed","Fixed",(O$22)))</f>
        <v>10</v>
      </c>
      <c r="P27" s="15">
        <f t="shared" si="15"/>
        <v>0</v>
      </c>
      <c r="R27" s="104">
        <f>INDEX(Input!$C$33:$BJ$45,MATCH($A27,Input!$A$33:$A$45,0),MATCH(R$13,Input!$C$32:$BJ$32,0))</f>
        <v>0</v>
      </c>
      <c r="S27" s="24">
        <f>IF(VLOOKUP($A27,Input!$A$33:$B$45,2,FALSE)="Percentage",T$22,IF(VLOOKUP($A27,Input!$A$33:$B$45,2,FALSE)="Fixed","Fixed",(S$22)))</f>
        <v>10</v>
      </c>
      <c r="T27" s="15">
        <f t="shared" si="16"/>
        <v>0</v>
      </c>
      <c r="V27" s="104">
        <f>INDEX(Input!$C$33:$BJ$45,MATCH($A27,Input!$A$33:$A$45,0),MATCH(V$13,Input!$C$32:$BJ$32,0))</f>
        <v>0</v>
      </c>
      <c r="W27" s="24">
        <f>IF(VLOOKUP($A27,Input!$A$33:$B$45,2,FALSE)="Percentage",X$22,IF(VLOOKUP($A27,Input!$A$33:$B$45,2,FALSE)="Fixed","Fixed",(W$22)))</f>
        <v>10</v>
      </c>
      <c r="X27" s="15">
        <f t="shared" si="17"/>
        <v>0</v>
      </c>
      <c r="Z27" s="104">
        <f>INDEX(Input!$C$33:$BJ$45,MATCH($A27,Input!$A$33:$A$45,0),MATCH(Z$13,Input!$C$32:$BJ$32,0))</f>
        <v>0</v>
      </c>
      <c r="AA27" s="24">
        <f>IF(VLOOKUP($A27,Input!$A$33:$B$45,2,FALSE)="Percentage",AB$22,IF(VLOOKUP($A27,Input!$A$33:$B$45,2,FALSE)="Fixed","Fixed",(AA$22)))</f>
        <v>10</v>
      </c>
      <c r="AB27" s="15">
        <f t="shared" si="18"/>
        <v>0</v>
      </c>
      <c r="AD27" s="104">
        <f>INDEX(Input!$C$33:$BJ$45,MATCH($A27,Input!$A$33:$A$45,0),MATCH(AD$13,Input!$C$32:$BJ$32,0))</f>
        <v>0</v>
      </c>
      <c r="AE27" s="24">
        <f>IF(VLOOKUP($A27,Input!$A$33:$B$45,2,FALSE)="Percentage",AF$22,IF(VLOOKUP($A27,Input!$A$33:$B$45,2,FALSE)="Fixed","Fixed",(AE$22)))</f>
        <v>10</v>
      </c>
      <c r="AF27" s="15">
        <f t="shared" si="19"/>
        <v>0</v>
      </c>
      <c r="AH27" s="104">
        <f>INDEX(Input!$C$33:$BJ$45,MATCH($A27,Input!$A$33:$A$45,0),MATCH(AH$13,Input!$C$32:$BJ$32,0))</f>
        <v>0</v>
      </c>
      <c r="AI27" s="24">
        <f>IF(VLOOKUP($A27,Input!$A$33:$B$45,2,FALSE)="Percentage",AJ$22,IF(VLOOKUP($A27,Input!$A$33:$B$45,2,FALSE)="Fixed","Fixed",(AI$22)))</f>
        <v>10</v>
      </c>
      <c r="AJ27" s="15">
        <f t="shared" si="20"/>
        <v>0</v>
      </c>
      <c r="AL27" s="104">
        <f>INDEX(Input!$C$33:$BJ$45,MATCH($A27,Input!$A$33:$A$45,0),MATCH(AL$13,Input!$C$32:$BJ$32,0))</f>
        <v>0</v>
      </c>
      <c r="AM27" s="24">
        <f>IF(VLOOKUP($A27,Input!$A$33:$B$45,2,FALSE)="Percentage",AN$22,IF(VLOOKUP($A27,Input!$A$33:$B$45,2,FALSE)="Fixed","Fixed",(AM$22)))</f>
        <v>10</v>
      </c>
      <c r="AN27" s="15">
        <f t="shared" si="21"/>
        <v>0</v>
      </c>
      <c r="AP27" s="104">
        <f>INDEX(Input!$C$33:$BJ$45,MATCH($A27,Input!$A$33:$A$45,0),MATCH(AP$13,Input!$C$32:$BJ$32,0))</f>
        <v>0</v>
      </c>
      <c r="AQ27" s="24">
        <f>IF(VLOOKUP($A27,Input!$A$33:$B$45,2,FALSE)="Percentage",AR$22,IF(VLOOKUP($A27,Input!$A$33:$B$45,2,FALSE)="Fixed","Fixed",(AQ$22)))</f>
        <v>10</v>
      </c>
      <c r="AR27" s="15">
        <f t="shared" si="22"/>
        <v>0</v>
      </c>
      <c r="AS27" s="7"/>
      <c r="AT27" s="104">
        <f>INDEX(Input!$C$33:$BJ$45,MATCH($A27,Input!$A$33:$A$45,0),MATCH(AT$13,Input!$C$32:$BJ$32,0))</f>
        <v>0</v>
      </c>
      <c r="AU27" s="24">
        <f>IF(VLOOKUP($A27,Input!$A$33:$B$45,2,FALSE)="Percentage",AV$22,IF(VLOOKUP($A27,Input!$A$33:$B$45,2,FALSE)="Fixed","Fixed",(AU$22)))</f>
        <v>10</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10</v>
      </c>
      <c r="D28" s="15">
        <f t="shared" si="12"/>
        <v>0</v>
      </c>
      <c r="F28" s="104">
        <f>INDEX(Input!$C$33:$BJ$45,MATCH($A28,Input!$A$33:$A$45,0),MATCH(F$13,Input!$C$32:$BJ$32,0))</f>
        <v>0</v>
      </c>
      <c r="G28" s="24">
        <f>IF(VLOOKUP($A28,Input!$A$33:$B$45,2,FALSE)="Percentage",H$22,IF(VLOOKUP($A28,Input!$A$33:$B$45,2,FALSE)="Fixed","Fixed",(G$22)))</f>
        <v>10</v>
      </c>
      <c r="H28" s="15">
        <f t="shared" si="13"/>
        <v>0</v>
      </c>
      <c r="J28" s="104">
        <f>INDEX(Input!$C$33:$BJ$45,MATCH($A28,Input!$A$33:$A$45,0),MATCH(J$13,Input!$C$32:$BJ$32,0))</f>
        <v>0</v>
      </c>
      <c r="K28" s="24">
        <f>IF(VLOOKUP($A28,Input!$A$33:$B$45,2,FALSE)="Percentage",L$22,IF(VLOOKUP($A28,Input!$A$33:$B$45,2,FALSE)="Fixed","Fixed",(K$22)))</f>
        <v>10</v>
      </c>
      <c r="L28" s="15">
        <f t="shared" si="14"/>
        <v>0</v>
      </c>
      <c r="N28" s="104">
        <f>INDEX(Input!$C$33:$BJ$45,MATCH($A28,Input!$A$33:$A$45,0),MATCH(N$13,Input!$C$32:$BJ$32,0))</f>
        <v>0</v>
      </c>
      <c r="O28" s="24">
        <f>IF(VLOOKUP($A28,Input!$A$33:$B$45,2,FALSE)="Percentage",P$22,IF(VLOOKUP($A28,Input!$A$33:$B$45,2,FALSE)="Fixed","Fixed",(O$22)))</f>
        <v>10</v>
      </c>
      <c r="P28" s="15">
        <f t="shared" si="15"/>
        <v>0</v>
      </c>
      <c r="R28" s="104">
        <f>INDEX(Input!$C$33:$BJ$45,MATCH($A28,Input!$A$33:$A$45,0),MATCH(R$13,Input!$C$32:$BJ$32,0))</f>
        <v>0</v>
      </c>
      <c r="S28" s="24">
        <f>IF(VLOOKUP($A28,Input!$A$33:$B$45,2,FALSE)="Percentage",T$22,IF(VLOOKUP($A28,Input!$A$33:$B$45,2,FALSE)="Fixed","Fixed",(S$22)))</f>
        <v>10</v>
      </c>
      <c r="T28" s="15">
        <f t="shared" si="16"/>
        <v>0</v>
      </c>
      <c r="V28" s="104">
        <f>INDEX(Input!$C$33:$BJ$45,MATCH($A28,Input!$A$33:$A$45,0),MATCH(V$13,Input!$C$32:$BJ$32,0))</f>
        <v>0</v>
      </c>
      <c r="W28" s="24">
        <f>IF(VLOOKUP($A28,Input!$A$33:$B$45,2,FALSE)="Percentage",X$22,IF(VLOOKUP($A28,Input!$A$33:$B$45,2,FALSE)="Fixed","Fixed",(W$22)))</f>
        <v>10</v>
      </c>
      <c r="X28" s="15">
        <f t="shared" si="17"/>
        <v>0</v>
      </c>
      <c r="Z28" s="104">
        <f>INDEX(Input!$C$33:$BJ$45,MATCH($A28,Input!$A$33:$A$45,0),MATCH(Z$13,Input!$C$32:$BJ$32,0))</f>
        <v>0</v>
      </c>
      <c r="AA28" s="24">
        <f>IF(VLOOKUP($A28,Input!$A$33:$B$45,2,FALSE)="Percentage",AB$22,IF(VLOOKUP($A28,Input!$A$33:$B$45,2,FALSE)="Fixed","Fixed",(AA$22)))</f>
        <v>10</v>
      </c>
      <c r="AB28" s="15">
        <f t="shared" si="18"/>
        <v>0</v>
      </c>
      <c r="AD28" s="104">
        <f>INDEX(Input!$C$33:$BJ$45,MATCH($A28,Input!$A$33:$A$45,0),MATCH(AD$13,Input!$C$32:$BJ$32,0))</f>
        <v>0</v>
      </c>
      <c r="AE28" s="24">
        <f>IF(VLOOKUP($A28,Input!$A$33:$B$45,2,FALSE)="Percentage",AF$22,IF(VLOOKUP($A28,Input!$A$33:$B$45,2,FALSE)="Fixed","Fixed",(AE$22)))</f>
        <v>10</v>
      </c>
      <c r="AF28" s="15">
        <f t="shared" si="19"/>
        <v>0</v>
      </c>
      <c r="AH28" s="104">
        <f>INDEX(Input!$C$33:$BJ$45,MATCH($A28,Input!$A$33:$A$45,0),MATCH(AH$13,Input!$C$32:$BJ$32,0))</f>
        <v>0</v>
      </c>
      <c r="AI28" s="24">
        <f>IF(VLOOKUP($A28,Input!$A$33:$B$45,2,FALSE)="Percentage",AJ$22,IF(VLOOKUP($A28,Input!$A$33:$B$45,2,FALSE)="Fixed","Fixed",(AI$22)))</f>
        <v>10</v>
      </c>
      <c r="AJ28" s="15">
        <f t="shared" si="20"/>
        <v>0</v>
      </c>
      <c r="AL28" s="104">
        <f>INDEX(Input!$C$33:$BJ$45,MATCH($A28,Input!$A$33:$A$45,0),MATCH(AL$13,Input!$C$32:$BJ$32,0))</f>
        <v>0</v>
      </c>
      <c r="AM28" s="24">
        <f>IF(VLOOKUP($A28,Input!$A$33:$B$45,2,FALSE)="Percentage",AN$22,IF(VLOOKUP($A28,Input!$A$33:$B$45,2,FALSE)="Fixed","Fixed",(AM$22)))</f>
        <v>10</v>
      </c>
      <c r="AN28" s="15">
        <f t="shared" si="21"/>
        <v>0</v>
      </c>
      <c r="AP28" s="104">
        <f>INDEX(Input!$C$33:$BJ$45,MATCH($A28,Input!$A$33:$A$45,0),MATCH(AP$13,Input!$C$32:$BJ$32,0))</f>
        <v>0</v>
      </c>
      <c r="AQ28" s="24">
        <f>IF(VLOOKUP($A28,Input!$A$33:$B$45,2,FALSE)="Percentage",AR$22,IF(VLOOKUP($A28,Input!$A$33:$B$45,2,FALSE)="Fixed","Fixed",(AQ$22)))</f>
        <v>10</v>
      </c>
      <c r="AR28" s="15">
        <f t="shared" si="22"/>
        <v>0</v>
      </c>
      <c r="AS28" s="7"/>
      <c r="AT28" s="104">
        <f>INDEX(Input!$C$33:$BJ$45,MATCH($A28,Input!$A$33:$A$45,0),MATCH(AT$13,Input!$C$32:$BJ$32,0))</f>
        <v>0</v>
      </c>
      <c r="AU28" s="24">
        <f>IF(VLOOKUP($A28,Input!$A$33:$B$45,2,FALSE)="Percentage",AV$22,IF(VLOOKUP($A28,Input!$A$33:$B$45,2,FALSE)="Fixed","Fixed",(AU$22)))</f>
        <v>10</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65.239999999999995</v>
      </c>
      <c r="D29" s="15">
        <f t="shared" si="12"/>
        <v>0</v>
      </c>
      <c r="F29" s="104">
        <f>INDEX(Input!$C$33:$BJ$45,MATCH($A29,Input!$A$33:$A$45,0),MATCH(F$13,Input!$C$32:$BJ$32,0))</f>
        <v>0</v>
      </c>
      <c r="G29" s="24">
        <f>IF(VLOOKUP($A29,Input!$A$33:$B$45,2,FALSE)="Percentage",H$22,IF(VLOOKUP($A29,Input!$A$33:$B$45,2,FALSE)="Fixed","Fixed",(G$22)))</f>
        <v>65.239999999999995</v>
      </c>
      <c r="H29" s="15">
        <f t="shared" si="13"/>
        <v>0</v>
      </c>
      <c r="J29" s="104">
        <f>INDEX(Input!$C$33:$BJ$45,MATCH($A29,Input!$A$33:$A$45,0),MATCH(J$13,Input!$C$32:$BJ$32,0))</f>
        <v>0</v>
      </c>
      <c r="K29" s="24">
        <f>IF(VLOOKUP($A29,Input!$A$33:$B$45,2,FALSE)="Percentage",L$22,IF(VLOOKUP($A29,Input!$A$33:$B$45,2,FALSE)="Fixed","Fixed",(K$22)))</f>
        <v>65.239999999999995</v>
      </c>
      <c r="L29" s="15">
        <f t="shared" si="14"/>
        <v>0</v>
      </c>
      <c r="N29" s="104">
        <f>INDEX(Input!$C$33:$BJ$45,MATCH($A29,Input!$A$33:$A$45,0),MATCH(N$13,Input!$C$32:$BJ$32,0))</f>
        <v>0</v>
      </c>
      <c r="O29" s="24">
        <f>IF(VLOOKUP($A29,Input!$A$33:$B$45,2,FALSE)="Percentage",P$22,IF(VLOOKUP($A29,Input!$A$33:$B$45,2,FALSE)="Fixed","Fixed",(O$22)))</f>
        <v>65.239999999999995</v>
      </c>
      <c r="P29" s="15">
        <f t="shared" si="15"/>
        <v>0</v>
      </c>
      <c r="R29" s="104">
        <f>INDEX(Input!$C$33:$BJ$45,MATCH($A29,Input!$A$33:$A$45,0),MATCH(R$13,Input!$C$32:$BJ$32,0))</f>
        <v>0</v>
      </c>
      <c r="S29" s="24">
        <f>IF(VLOOKUP($A29,Input!$A$33:$B$45,2,FALSE)="Percentage",T$22,IF(VLOOKUP($A29,Input!$A$33:$B$45,2,FALSE)="Fixed","Fixed",(S$22)))</f>
        <v>65.239999999999995</v>
      </c>
      <c r="T29" s="15">
        <f t="shared" si="16"/>
        <v>0</v>
      </c>
      <c r="V29" s="104">
        <f>INDEX(Input!$C$33:$BJ$45,MATCH($A29,Input!$A$33:$A$45,0),MATCH(V$13,Input!$C$32:$BJ$32,0))</f>
        <v>0</v>
      </c>
      <c r="W29" s="24">
        <f>IF(VLOOKUP($A29,Input!$A$33:$B$45,2,FALSE)="Percentage",X$22,IF(VLOOKUP($A29,Input!$A$33:$B$45,2,FALSE)="Fixed","Fixed",(W$22)))</f>
        <v>65.239999999999995</v>
      </c>
      <c r="X29" s="15">
        <f t="shared" si="17"/>
        <v>0</v>
      </c>
      <c r="Z29" s="104">
        <f>INDEX(Input!$C$33:$BJ$45,MATCH($A29,Input!$A$33:$A$45,0),MATCH(Z$13,Input!$C$32:$BJ$32,0))</f>
        <v>0</v>
      </c>
      <c r="AA29" s="24">
        <f>IF(VLOOKUP($A29,Input!$A$33:$B$45,2,FALSE)="Percentage",AB$22,IF(VLOOKUP($A29,Input!$A$33:$B$45,2,FALSE)="Fixed","Fixed",(AA$22)))</f>
        <v>71.77000000000001</v>
      </c>
      <c r="AB29" s="15">
        <f t="shared" si="18"/>
        <v>0</v>
      </c>
      <c r="AD29" s="104">
        <f>INDEX(Input!$C$33:$BJ$45,MATCH($A29,Input!$A$33:$A$45,0),MATCH(AD$13,Input!$C$32:$BJ$32,0))</f>
        <v>0</v>
      </c>
      <c r="AE29" s="24">
        <f>IF(VLOOKUP($A29,Input!$A$33:$B$45,2,FALSE)="Percentage",AF$22,IF(VLOOKUP($A29,Input!$A$33:$B$45,2,FALSE)="Fixed","Fixed",(AE$22)))</f>
        <v>71.77000000000001</v>
      </c>
      <c r="AF29" s="15">
        <f t="shared" si="19"/>
        <v>0</v>
      </c>
      <c r="AH29" s="104">
        <f>INDEX(Input!$C$33:$BJ$45,MATCH($A29,Input!$A$33:$A$45,0),MATCH(AH$13,Input!$C$32:$BJ$32,0))</f>
        <v>0</v>
      </c>
      <c r="AI29" s="24">
        <f>IF(VLOOKUP($A29,Input!$A$33:$B$45,2,FALSE)="Percentage",AJ$22,IF(VLOOKUP($A29,Input!$A$33:$B$45,2,FALSE)="Fixed","Fixed",(AI$22)))</f>
        <v>71.77000000000001</v>
      </c>
      <c r="AJ29" s="15">
        <f t="shared" si="20"/>
        <v>0</v>
      </c>
      <c r="AL29" s="104">
        <f>INDEX(Input!$C$33:$BJ$45,MATCH($A29,Input!$A$33:$A$45,0),MATCH(AL$13,Input!$C$32:$BJ$32,0))</f>
        <v>0</v>
      </c>
      <c r="AM29" s="24">
        <f>IF(VLOOKUP($A29,Input!$A$33:$B$45,2,FALSE)="Percentage",AN$22,IF(VLOOKUP($A29,Input!$A$33:$B$45,2,FALSE)="Fixed","Fixed",(AM$22)))</f>
        <v>71.77000000000001</v>
      </c>
      <c r="AN29" s="15">
        <f t="shared" si="21"/>
        <v>0</v>
      </c>
      <c r="AP29" s="104">
        <f>INDEX(Input!$C$33:$BJ$45,MATCH($A29,Input!$A$33:$A$45,0),MATCH(AP$13,Input!$C$32:$BJ$32,0))</f>
        <v>0</v>
      </c>
      <c r="AQ29" s="24">
        <f>IF(VLOOKUP($A29,Input!$A$33:$B$45,2,FALSE)="Percentage",AR$22,IF(VLOOKUP($A29,Input!$A$33:$B$45,2,FALSE)="Fixed","Fixed",(AQ$22)))</f>
        <v>71.77000000000001</v>
      </c>
      <c r="AR29" s="15">
        <f t="shared" si="22"/>
        <v>0</v>
      </c>
      <c r="AS29" s="7"/>
      <c r="AT29" s="104">
        <f>INDEX(Input!$C$33:$BJ$45,MATCH($A29,Input!$A$33:$A$45,0),MATCH(AT$13,Input!$C$32:$BJ$32,0))</f>
        <v>0</v>
      </c>
      <c r="AU29" s="24">
        <f>IF(VLOOKUP($A29,Input!$A$33:$B$45,2,FALSE)="Percentage",AV$22,IF(VLOOKUP($A29,Input!$A$33:$B$45,2,FALSE)="Fixed","Fixed",(AU$22)))</f>
        <v>71.77000000000001</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10</v>
      </c>
      <c r="D32" s="15">
        <f t="shared" si="12"/>
        <v>0</v>
      </c>
      <c r="F32" s="104">
        <f>INDEX(Input!$C$33:$BJ$45,MATCH($A32,Input!$A$33:$A$45,0),MATCH(F$13,Input!$C$32:$BJ$32,0))</f>
        <v>0</v>
      </c>
      <c r="G32" s="24">
        <f>IF(VLOOKUP($A32,Input!$A$33:$B$45,2,FALSE)="Percentage",H$22,IF(VLOOKUP($A32,Input!$A$33:$B$45,2,FALSE)="Fixed","Fixed",(G$22)))</f>
        <v>10</v>
      </c>
      <c r="H32" s="15">
        <f t="shared" si="13"/>
        <v>0</v>
      </c>
      <c r="J32" s="104">
        <f>INDEX(Input!$C$33:$BJ$45,MATCH($A32,Input!$A$33:$A$45,0),MATCH(J$13,Input!$C$32:$BJ$32,0))</f>
        <v>0</v>
      </c>
      <c r="K32" s="24">
        <f>IF(VLOOKUP($A32,Input!$A$33:$B$45,2,FALSE)="Percentage",L$22,IF(VLOOKUP($A32,Input!$A$33:$B$45,2,FALSE)="Fixed","Fixed",(K$22)))</f>
        <v>10</v>
      </c>
      <c r="L32" s="15">
        <f t="shared" si="14"/>
        <v>0</v>
      </c>
      <c r="N32" s="104">
        <f>INDEX(Input!$C$33:$BJ$45,MATCH($A32,Input!$A$33:$A$45,0),MATCH(N$13,Input!$C$32:$BJ$32,0))</f>
        <v>0</v>
      </c>
      <c r="O32" s="24">
        <f>IF(VLOOKUP($A32,Input!$A$33:$B$45,2,FALSE)="Percentage",P$22,IF(VLOOKUP($A32,Input!$A$33:$B$45,2,FALSE)="Fixed","Fixed",(O$22)))</f>
        <v>10</v>
      </c>
      <c r="P32" s="15">
        <f t="shared" si="15"/>
        <v>0</v>
      </c>
      <c r="R32" s="104">
        <f>INDEX(Input!$C$33:$BJ$45,MATCH($A32,Input!$A$33:$A$45,0),MATCH(R$13,Input!$C$32:$BJ$32,0))</f>
        <v>0</v>
      </c>
      <c r="S32" s="24">
        <f>IF(VLOOKUP($A32,Input!$A$33:$B$45,2,FALSE)="Percentage",T$22,IF(VLOOKUP($A32,Input!$A$33:$B$45,2,FALSE)="Fixed","Fixed",(S$22)))</f>
        <v>10</v>
      </c>
      <c r="T32" s="15">
        <f t="shared" si="16"/>
        <v>0</v>
      </c>
      <c r="V32" s="104">
        <f>INDEX(Input!$C$33:$BJ$45,MATCH($A32,Input!$A$33:$A$45,0),MATCH(V$13,Input!$C$32:$BJ$32,0))</f>
        <v>0</v>
      </c>
      <c r="W32" s="24">
        <f>IF(VLOOKUP($A32,Input!$A$33:$B$45,2,FALSE)="Percentage",X$22,IF(VLOOKUP($A32,Input!$A$33:$B$45,2,FALSE)="Fixed","Fixed",(W$22)))</f>
        <v>10</v>
      </c>
      <c r="X32" s="15">
        <f t="shared" si="17"/>
        <v>0</v>
      </c>
      <c r="Z32" s="104">
        <f>INDEX(Input!$C$33:$BJ$45,MATCH($A32,Input!$A$33:$A$45,0),MATCH(Z$13,Input!$C$32:$BJ$32,0))</f>
        <v>0</v>
      </c>
      <c r="AA32" s="24">
        <f>IF(VLOOKUP($A32,Input!$A$33:$B$45,2,FALSE)="Percentage",AB$22,IF(VLOOKUP($A32,Input!$A$33:$B$45,2,FALSE)="Fixed","Fixed",(AA$22)))</f>
        <v>10</v>
      </c>
      <c r="AB32" s="15">
        <f t="shared" si="18"/>
        <v>0</v>
      </c>
      <c r="AD32" s="104">
        <f>INDEX(Input!$C$33:$BJ$45,MATCH($A32,Input!$A$33:$A$45,0),MATCH(AD$13,Input!$C$32:$BJ$32,0))</f>
        <v>0</v>
      </c>
      <c r="AE32" s="24">
        <f>IF(VLOOKUP($A32,Input!$A$33:$B$45,2,FALSE)="Percentage",AF$22,IF(VLOOKUP($A32,Input!$A$33:$B$45,2,FALSE)="Fixed","Fixed",(AE$22)))</f>
        <v>10</v>
      </c>
      <c r="AF32" s="15">
        <f t="shared" si="19"/>
        <v>0</v>
      </c>
      <c r="AH32" s="104">
        <f>INDEX(Input!$C$33:$BJ$45,MATCH($A32,Input!$A$33:$A$45,0),MATCH(AH$13,Input!$C$32:$BJ$32,0))</f>
        <v>0</v>
      </c>
      <c r="AI32" s="24">
        <f>IF(VLOOKUP($A32,Input!$A$33:$B$45,2,FALSE)="Percentage",AJ$22,IF(VLOOKUP($A32,Input!$A$33:$B$45,2,FALSE)="Fixed","Fixed",(AI$22)))</f>
        <v>10</v>
      </c>
      <c r="AJ32" s="15">
        <f t="shared" si="20"/>
        <v>0</v>
      </c>
      <c r="AL32" s="104">
        <f>INDEX(Input!$C$33:$BJ$45,MATCH($A32,Input!$A$33:$A$45,0),MATCH(AL$13,Input!$C$32:$BJ$32,0))</f>
        <v>0</v>
      </c>
      <c r="AM32" s="24">
        <f>IF(VLOOKUP($A32,Input!$A$33:$B$45,2,FALSE)="Percentage",AN$22,IF(VLOOKUP($A32,Input!$A$33:$B$45,2,FALSE)="Fixed","Fixed",(AM$22)))</f>
        <v>10</v>
      </c>
      <c r="AN32" s="15">
        <f t="shared" si="21"/>
        <v>0</v>
      </c>
      <c r="AP32" s="104">
        <f>INDEX(Input!$C$33:$BJ$45,MATCH($A32,Input!$A$33:$A$45,0),MATCH(AP$13,Input!$C$32:$BJ$32,0))</f>
        <v>0</v>
      </c>
      <c r="AQ32" s="24">
        <f>IF(VLOOKUP($A32,Input!$A$33:$B$45,2,FALSE)="Percentage",AR$22,IF(VLOOKUP($A32,Input!$A$33:$B$45,2,FALSE)="Fixed","Fixed",(AQ$22)))</f>
        <v>10</v>
      </c>
      <c r="AR32" s="15">
        <f t="shared" si="22"/>
        <v>0</v>
      </c>
      <c r="AS32" s="7"/>
      <c r="AT32" s="104">
        <f>INDEX(Input!$C$33:$BJ$45,MATCH($A32,Input!$A$33:$A$45,0),MATCH(AT$13,Input!$C$32:$BJ$32,0))</f>
        <v>0</v>
      </c>
      <c r="AU32" s="24">
        <f>IF(VLOOKUP($A32,Input!$A$33:$B$45,2,FALSE)="Percentage",AV$22,IF(VLOOKUP($A32,Input!$A$33:$B$45,2,FALSE)="Fixed","Fixed",(AU$22)))</f>
        <v>10</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10</v>
      </c>
      <c r="D34" s="15">
        <f t="shared" si="12"/>
        <v>0</v>
      </c>
      <c r="F34" s="104">
        <f>INDEX(Input!$C$33:$BJ$45,MATCH($A34,Input!$A$33:$A$45,0),MATCH(F$13,Input!$C$32:$BJ$32,0))</f>
        <v>0</v>
      </c>
      <c r="G34" s="24">
        <f>IF(VLOOKUP($A34,Input!$A$33:$B$45,2,FALSE)="Percentage",H$22,IF(VLOOKUP($A34,Input!$A$33:$B$45,2,FALSE)="Fixed","Fixed",(G$22)))</f>
        <v>10</v>
      </c>
      <c r="H34" s="15">
        <f t="shared" si="13"/>
        <v>0</v>
      </c>
      <c r="J34" s="104">
        <f>INDEX(Input!$C$33:$BJ$45,MATCH($A34,Input!$A$33:$A$45,0),MATCH(J$13,Input!$C$32:$BJ$32,0))</f>
        <v>0</v>
      </c>
      <c r="K34" s="24">
        <f>IF(VLOOKUP($A34,Input!$A$33:$B$45,2,FALSE)="Percentage",L$22,IF(VLOOKUP($A34,Input!$A$33:$B$45,2,FALSE)="Fixed","Fixed",(K$22)))</f>
        <v>10</v>
      </c>
      <c r="L34" s="15">
        <f t="shared" si="14"/>
        <v>0</v>
      </c>
      <c r="N34" s="104">
        <f>INDEX(Input!$C$33:$BJ$45,MATCH($A34,Input!$A$33:$A$45,0),MATCH(N$13,Input!$C$32:$BJ$32,0))</f>
        <v>0</v>
      </c>
      <c r="O34" s="24">
        <f>IF(VLOOKUP($A34,Input!$A$33:$B$45,2,FALSE)="Percentage",P$22,IF(VLOOKUP($A34,Input!$A$33:$B$45,2,FALSE)="Fixed","Fixed",(O$22)))</f>
        <v>10</v>
      </c>
      <c r="P34" s="15">
        <f t="shared" si="15"/>
        <v>0</v>
      </c>
      <c r="R34" s="104">
        <f>INDEX(Input!$C$33:$BJ$45,MATCH($A34,Input!$A$33:$A$45,0),MATCH(R$13,Input!$C$32:$BJ$32,0))</f>
        <v>0</v>
      </c>
      <c r="S34" s="24">
        <f>IF(VLOOKUP($A34,Input!$A$33:$B$45,2,FALSE)="Percentage",T$22,IF(VLOOKUP($A34,Input!$A$33:$B$45,2,FALSE)="Fixed","Fixed",(S$22)))</f>
        <v>10</v>
      </c>
      <c r="T34" s="15">
        <f t="shared" si="16"/>
        <v>0</v>
      </c>
      <c r="V34" s="104">
        <f>INDEX(Input!$C$33:$BJ$45,MATCH($A34,Input!$A$33:$A$45,0),MATCH(V$13,Input!$C$32:$BJ$32,0))</f>
        <v>0</v>
      </c>
      <c r="W34" s="24">
        <f>IF(VLOOKUP($A34,Input!$A$33:$B$45,2,FALSE)="Percentage",X$22,IF(VLOOKUP($A34,Input!$A$33:$B$45,2,FALSE)="Fixed","Fixed",(W$22)))</f>
        <v>10</v>
      </c>
      <c r="X34" s="15">
        <f t="shared" si="17"/>
        <v>0</v>
      </c>
      <c r="Z34" s="104">
        <f>INDEX(Input!$C$33:$BJ$45,MATCH($A34,Input!$A$33:$A$45,0),MATCH(Z$13,Input!$C$32:$BJ$32,0))</f>
        <v>0</v>
      </c>
      <c r="AA34" s="24">
        <f>IF(VLOOKUP($A34,Input!$A$33:$B$45,2,FALSE)="Percentage",AB$22,IF(VLOOKUP($A34,Input!$A$33:$B$45,2,FALSE)="Fixed","Fixed",(AA$22)))</f>
        <v>10</v>
      </c>
      <c r="AB34" s="15">
        <f t="shared" si="18"/>
        <v>0</v>
      </c>
      <c r="AD34" s="104">
        <f>INDEX(Input!$C$33:$BJ$45,MATCH($A34,Input!$A$33:$A$45,0),MATCH(AD$13,Input!$C$32:$BJ$32,0))</f>
        <v>0</v>
      </c>
      <c r="AE34" s="24">
        <f>IF(VLOOKUP($A34,Input!$A$33:$B$45,2,FALSE)="Percentage",AF$22,IF(VLOOKUP($A34,Input!$A$33:$B$45,2,FALSE)="Fixed","Fixed",(AE$22)))</f>
        <v>10</v>
      </c>
      <c r="AF34" s="15">
        <f t="shared" si="19"/>
        <v>0</v>
      </c>
      <c r="AH34" s="104">
        <f>INDEX(Input!$C$33:$BJ$45,MATCH($A34,Input!$A$33:$A$45,0),MATCH(AH$13,Input!$C$32:$BJ$32,0))</f>
        <v>0</v>
      </c>
      <c r="AI34" s="24">
        <f>IF(VLOOKUP($A34,Input!$A$33:$B$45,2,FALSE)="Percentage",AJ$22,IF(VLOOKUP($A34,Input!$A$33:$B$45,2,FALSE)="Fixed","Fixed",(AI$22)))</f>
        <v>10</v>
      </c>
      <c r="AJ34" s="15">
        <f t="shared" si="20"/>
        <v>0</v>
      </c>
      <c r="AL34" s="104">
        <f>INDEX(Input!$C$33:$BJ$45,MATCH($A34,Input!$A$33:$A$45,0),MATCH(AL$13,Input!$C$32:$BJ$32,0))</f>
        <v>0</v>
      </c>
      <c r="AM34" s="24">
        <f>IF(VLOOKUP($A34,Input!$A$33:$B$45,2,FALSE)="Percentage",AN$22,IF(VLOOKUP($A34,Input!$A$33:$B$45,2,FALSE)="Fixed","Fixed",(AM$22)))</f>
        <v>10</v>
      </c>
      <c r="AN34" s="15">
        <f t="shared" si="21"/>
        <v>0</v>
      </c>
      <c r="AP34" s="104">
        <f>INDEX(Input!$C$33:$BJ$45,MATCH($A34,Input!$A$33:$A$45,0),MATCH(AP$13,Input!$C$32:$BJ$32,0))</f>
        <v>0</v>
      </c>
      <c r="AQ34" s="24">
        <f>IF(VLOOKUP($A34,Input!$A$33:$B$45,2,FALSE)="Percentage",AR$22,IF(VLOOKUP($A34,Input!$A$33:$B$45,2,FALSE)="Fixed","Fixed",(AQ$22)))</f>
        <v>10</v>
      </c>
      <c r="AR34" s="15">
        <f t="shared" si="22"/>
        <v>0</v>
      </c>
      <c r="AS34" s="7"/>
      <c r="AT34" s="104">
        <f>INDEX(Input!$C$33:$BJ$45,MATCH($A34,Input!$A$33:$A$45,0),MATCH(AT$13,Input!$C$32:$BJ$32,0))</f>
        <v>0</v>
      </c>
      <c r="AU34" s="24">
        <f>IF(VLOOKUP($A34,Input!$A$33:$B$45,2,FALSE)="Percentage",AV$22,IF(VLOOKUP($A34,Input!$A$33:$B$45,2,FALSE)="Fixed","Fixed",(AU$22)))</f>
        <v>10</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10</v>
      </c>
      <c r="D37" s="15">
        <f t="shared" si="12"/>
        <v>0</v>
      </c>
      <c r="F37" s="104">
        <f>INDEX(Input!$C$33:$BJ$45,MATCH($A37,Input!$A$33:$A$45,0),MATCH(F$13,Input!$C$32:$BJ$32,0))</f>
        <v>0</v>
      </c>
      <c r="G37" s="24">
        <f>IF(VLOOKUP($A37,Input!$A$33:$B$45,2,FALSE)="Percentage",H$22,IF(VLOOKUP($A37,Input!$A$33:$B$45,2,FALSE)="Fixed","Fixed",(G$22)))</f>
        <v>10</v>
      </c>
      <c r="H37" s="15">
        <f t="shared" si="13"/>
        <v>0</v>
      </c>
      <c r="J37" s="104">
        <f>INDEX(Input!$C$33:$BJ$45,MATCH($A37,Input!$A$33:$A$45,0),MATCH(J$13,Input!$C$32:$BJ$32,0))</f>
        <v>0</v>
      </c>
      <c r="K37" s="24">
        <f>IF(VLOOKUP($A37,Input!$A$33:$B$45,2,FALSE)="Percentage",L$22,IF(VLOOKUP($A37,Input!$A$33:$B$45,2,FALSE)="Fixed","Fixed",(K$22)))</f>
        <v>10</v>
      </c>
      <c r="L37" s="15">
        <f t="shared" si="14"/>
        <v>0</v>
      </c>
      <c r="N37" s="104">
        <f>INDEX(Input!$C$33:$BJ$45,MATCH($A37,Input!$A$33:$A$45,0),MATCH(N$13,Input!$C$32:$BJ$32,0))</f>
        <v>0</v>
      </c>
      <c r="O37" s="24">
        <f>IF(VLOOKUP($A37,Input!$A$33:$B$45,2,FALSE)="Percentage",P$22,IF(VLOOKUP($A37,Input!$A$33:$B$45,2,FALSE)="Fixed","Fixed",(O$22)))</f>
        <v>10</v>
      </c>
      <c r="P37" s="15">
        <f t="shared" si="15"/>
        <v>0</v>
      </c>
      <c r="R37" s="104">
        <f>INDEX(Input!$C$33:$BJ$45,MATCH($A37,Input!$A$33:$A$45,0),MATCH(R$13,Input!$C$32:$BJ$32,0))</f>
        <v>0</v>
      </c>
      <c r="S37" s="24">
        <f>IF(VLOOKUP($A37,Input!$A$33:$B$45,2,FALSE)="Percentage",T$22,IF(VLOOKUP($A37,Input!$A$33:$B$45,2,FALSE)="Fixed","Fixed",(S$22)))</f>
        <v>10</v>
      </c>
      <c r="T37" s="15">
        <f t="shared" si="16"/>
        <v>0</v>
      </c>
      <c r="V37" s="104">
        <f>INDEX(Input!$C$33:$BJ$45,MATCH($A37,Input!$A$33:$A$45,0),MATCH(V$13,Input!$C$32:$BJ$32,0))</f>
        <v>0</v>
      </c>
      <c r="W37" s="24">
        <f>IF(VLOOKUP($A37,Input!$A$33:$B$45,2,FALSE)="Percentage",X$22,IF(VLOOKUP($A37,Input!$A$33:$B$45,2,FALSE)="Fixed","Fixed",(W$22)))</f>
        <v>10</v>
      </c>
      <c r="X37" s="15">
        <f t="shared" si="17"/>
        <v>0</v>
      </c>
      <c r="Z37" s="104">
        <f>INDEX(Input!$C$33:$BJ$45,MATCH($A37,Input!$A$33:$A$45,0),MATCH(Z$13,Input!$C$32:$BJ$32,0))</f>
        <v>0</v>
      </c>
      <c r="AA37" s="24">
        <f>IF(VLOOKUP($A37,Input!$A$33:$B$45,2,FALSE)="Percentage",AB$22,IF(VLOOKUP($A37,Input!$A$33:$B$45,2,FALSE)="Fixed","Fixed",(AA$22)))</f>
        <v>10</v>
      </c>
      <c r="AB37" s="15">
        <f t="shared" si="18"/>
        <v>0</v>
      </c>
      <c r="AD37" s="104">
        <f>INDEX(Input!$C$33:$BJ$45,MATCH($A37,Input!$A$33:$A$45,0),MATCH(AD$13,Input!$C$32:$BJ$32,0))</f>
        <v>0</v>
      </c>
      <c r="AE37" s="24">
        <f>IF(VLOOKUP($A37,Input!$A$33:$B$45,2,FALSE)="Percentage",AF$22,IF(VLOOKUP($A37,Input!$A$33:$B$45,2,FALSE)="Fixed","Fixed",(AE$22)))</f>
        <v>10</v>
      </c>
      <c r="AF37" s="15">
        <f t="shared" si="19"/>
        <v>0</v>
      </c>
      <c r="AH37" s="104">
        <f>INDEX(Input!$C$33:$BJ$45,MATCH($A37,Input!$A$33:$A$45,0),MATCH(AH$13,Input!$C$32:$BJ$32,0))</f>
        <v>0</v>
      </c>
      <c r="AI37" s="24">
        <f>IF(VLOOKUP($A37,Input!$A$33:$B$45,2,FALSE)="Percentage",AJ$22,IF(VLOOKUP($A37,Input!$A$33:$B$45,2,FALSE)="Fixed","Fixed",(AI$22)))</f>
        <v>10</v>
      </c>
      <c r="AJ37" s="15">
        <f t="shared" si="20"/>
        <v>0</v>
      </c>
      <c r="AL37" s="104">
        <f>INDEX(Input!$C$33:$BJ$45,MATCH($A37,Input!$A$33:$A$45,0),MATCH(AL$13,Input!$C$32:$BJ$32,0))</f>
        <v>0</v>
      </c>
      <c r="AM37" s="24">
        <f>IF(VLOOKUP($A37,Input!$A$33:$B$45,2,FALSE)="Percentage",AN$22,IF(VLOOKUP($A37,Input!$A$33:$B$45,2,FALSE)="Fixed","Fixed",(AM$22)))</f>
        <v>10</v>
      </c>
      <c r="AN37" s="15">
        <f t="shared" si="21"/>
        <v>0</v>
      </c>
      <c r="AP37" s="104">
        <f>INDEX(Input!$C$33:$BJ$45,MATCH($A37,Input!$A$33:$A$45,0),MATCH(AP$13,Input!$C$32:$BJ$32,0))</f>
        <v>0</v>
      </c>
      <c r="AQ37" s="24">
        <f>IF(VLOOKUP($A37,Input!$A$33:$B$45,2,FALSE)="Percentage",AR$22,IF(VLOOKUP($A37,Input!$A$33:$B$45,2,FALSE)="Fixed","Fixed",(AQ$22)))</f>
        <v>10</v>
      </c>
      <c r="AR37" s="15">
        <f t="shared" si="22"/>
        <v>0</v>
      </c>
      <c r="AS37" s="7"/>
      <c r="AT37" s="104">
        <f>INDEX(Input!$C$33:$BJ$45,MATCH($A37,Input!$A$33:$A$45,0),MATCH(AT$13,Input!$C$32:$BJ$32,0))</f>
        <v>0</v>
      </c>
      <c r="AU37" s="24">
        <f>IF(VLOOKUP($A37,Input!$A$33:$B$45,2,FALSE)="Percentage",AV$22,IF(VLOOKUP($A37,Input!$A$33:$B$45,2,FALSE)="Fixed","Fixed",(AU$22)))</f>
        <v>10</v>
      </c>
      <c r="AV37" s="15">
        <f t="shared" si="23"/>
        <v>0</v>
      </c>
    </row>
    <row r="38" spans="1:48" x14ac:dyDescent="0.3">
      <c r="A38" t="s">
        <v>27</v>
      </c>
      <c r="B38" s="14"/>
      <c r="D38" s="20">
        <f>SUM(D25:D37)</f>
        <v>1.84</v>
      </c>
      <c r="F38" s="14"/>
      <c r="H38" s="20">
        <f>SUM(H25:H37)</f>
        <v>1.84</v>
      </c>
      <c r="J38" s="14"/>
      <c r="L38" s="20">
        <f>SUM(L25:L37)</f>
        <v>1.84</v>
      </c>
      <c r="N38" s="14"/>
      <c r="P38" s="20">
        <f>SUM(P25:P37)</f>
        <v>1.84</v>
      </c>
      <c r="R38" s="14"/>
      <c r="T38" s="20">
        <f>SUM(T25:T37)</f>
        <v>1.84</v>
      </c>
      <c r="V38" s="14"/>
      <c r="X38" s="20">
        <f>SUM(X25:X37)</f>
        <v>1.84</v>
      </c>
      <c r="Z38" s="14"/>
      <c r="AB38" s="20">
        <f>SUM(AB25:AB37)</f>
        <v>1.94</v>
      </c>
      <c r="AD38" s="14"/>
      <c r="AF38" s="20">
        <f>SUM(AF25:AF37)</f>
        <v>1.94</v>
      </c>
      <c r="AH38" s="14"/>
      <c r="AJ38" s="20">
        <f>SUM(AJ25:AJ37)</f>
        <v>1.94</v>
      </c>
      <c r="AL38" s="14"/>
      <c r="AN38" s="20">
        <f>SUM(AN25:AN37)</f>
        <v>1.94</v>
      </c>
      <c r="AP38" s="14"/>
      <c r="AR38" s="20">
        <f>SUM(AR25:AR37)</f>
        <v>1.94</v>
      </c>
      <c r="AS38" s="46"/>
      <c r="AT38" s="14"/>
      <c r="AV38" s="20">
        <f>SUM(AV25:AV37)</f>
        <v>1.94</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67.08</v>
      </c>
      <c r="D41" s="15">
        <f>ROUND(B41*C41,2)</f>
        <v>0.46</v>
      </c>
      <c r="F41" s="23" cm="1">
        <f t="array" ref="F41">SUMPRODUCT(($A41=Input!$A$64:$A$69)*(F$13=Input!$B$63:$BI$63)*(Input!$B$64:$BI$69))</f>
        <v>6.7999999999999996E-3</v>
      </c>
      <c r="G41" s="7">
        <f>H38+H22</f>
        <v>67.08</v>
      </c>
      <c r="H41" s="15">
        <f>ROUND(F41*G41,2)</f>
        <v>0.46</v>
      </c>
      <c r="J41" s="23" cm="1">
        <f t="array" ref="J41">SUMPRODUCT(($A41=Input!$A$64:$A$69)*(J$13=Input!$B$63:$BI$63)*(Input!$B$64:$BI$69))</f>
        <v>6.7999999999999996E-3</v>
      </c>
      <c r="K41" s="7">
        <f>L38+L22</f>
        <v>67.08</v>
      </c>
      <c r="L41" s="15">
        <f>ROUND(J41*K41,2)</f>
        <v>0.46</v>
      </c>
      <c r="N41" s="23" cm="1">
        <f t="array" ref="N41">SUMPRODUCT(($A41=Input!$A$64:$A$69)*(N$13=Input!$B$63:$BI$63)*(Input!$B$64:$BI$69))</f>
        <v>6.7999999999999996E-3</v>
      </c>
      <c r="O41" s="7">
        <f>P38+P22</f>
        <v>67.08</v>
      </c>
      <c r="P41" s="15">
        <f>ROUND(N41*O41,2)</f>
        <v>0.46</v>
      </c>
      <c r="R41" s="23" cm="1">
        <f t="array" ref="R41">SUMPRODUCT(($A41=Input!$A$64:$A$69)*(R$13=Input!$B$63:$BI$63)*(Input!$B$64:$BI$69))</f>
        <v>6.7999999999999996E-3</v>
      </c>
      <c r="S41" s="7">
        <f>T38+T22</f>
        <v>67.08</v>
      </c>
      <c r="T41" s="15">
        <f>ROUND(R41*S41,2)</f>
        <v>0.46</v>
      </c>
      <c r="V41" s="23" cm="1">
        <f t="array" ref="V41">SUMPRODUCT(($A41=Input!$A$64:$A$69)*(V$13=Input!$B$63:$BI$63)*(Input!$B$64:$BI$69))</f>
        <v>6.7999999999999996E-3</v>
      </c>
      <c r="W41" s="7">
        <f>X38+X22</f>
        <v>67.08</v>
      </c>
      <c r="X41" s="15">
        <f>ROUND(V41*W41,2)</f>
        <v>0.46</v>
      </c>
      <c r="Z41" s="23" cm="1">
        <f t="array" ref="Z41">SUMPRODUCT(($A41=Input!$A$64:$A$69)*(Z$13=Input!$B$63:$BI$63)*(Input!$B$64:$BI$69))</f>
        <v>6.7999999999999996E-3</v>
      </c>
      <c r="AA41" s="7">
        <f>AB38+AB22</f>
        <v>73.710000000000008</v>
      </c>
      <c r="AB41" s="15">
        <f>ROUND(Z41*AA41,2)</f>
        <v>0.5</v>
      </c>
      <c r="AD41" s="23" cm="1">
        <f t="array" ref="AD41">SUMPRODUCT(($A41=Input!$A$64:$A$69)*(AD$13=Input!$B$63:$BI$63)*(Input!$B$64:$BI$69))</f>
        <v>6.7999999999999996E-3</v>
      </c>
      <c r="AE41" s="7">
        <f>AF38+AF22</f>
        <v>73.710000000000008</v>
      </c>
      <c r="AF41" s="15">
        <f>ROUND(AD41*AE41,2)</f>
        <v>0.5</v>
      </c>
      <c r="AH41" s="23" cm="1">
        <f t="array" ref="AH41">SUMPRODUCT(($A41=Input!$A$64:$A$69)*(AH$13=Input!$B$63:$BI$63)*(Input!$B$64:$BI$69))</f>
        <v>6.7999999999999996E-3</v>
      </c>
      <c r="AI41" s="7">
        <f>AJ38+AJ22</f>
        <v>73.710000000000008</v>
      </c>
      <c r="AJ41" s="15">
        <f>ROUND(AH41*AI41,2)</f>
        <v>0.5</v>
      </c>
      <c r="AL41" s="23" cm="1">
        <f t="array" ref="AL41">SUMPRODUCT(($A41=Input!$A$64:$A$69)*(AL$13=Input!$B$63:$BI$63)*(Input!$B$64:$BI$69))</f>
        <v>6.7999999999999996E-3</v>
      </c>
      <c r="AM41" s="7">
        <f>AN38+AN22</f>
        <v>73.710000000000008</v>
      </c>
      <c r="AN41" s="15">
        <f>ROUND(AL41*AM41,2)</f>
        <v>0.5</v>
      </c>
      <c r="AP41" s="23" cm="1">
        <f t="array" ref="AP41">SUMPRODUCT(($A41=Input!$A$64:$A$69)*(AP$13=Input!$B$63:$BI$63)*(Input!$B$64:$BI$69))</f>
        <v>6.7999999999999996E-3</v>
      </c>
      <c r="AQ41" s="7">
        <f>AR38+AR22</f>
        <v>73.710000000000008</v>
      </c>
      <c r="AR41" s="15">
        <f>ROUND(AP41*AQ41,2)</f>
        <v>0.5</v>
      </c>
      <c r="AS41" s="7"/>
      <c r="AT41" s="23" cm="1">
        <f t="array" ref="AT41">SUMPRODUCT(($A41=Input!$A$64:$A$69)*(AT$13=Input!$B$63:$BI$63)*(Input!$B$64:$BI$69))</f>
        <v>6.7999999999999996E-3</v>
      </c>
      <c r="AU41" s="7">
        <f>AV38+AV22</f>
        <v>73.710000000000008</v>
      </c>
      <c r="AV41" s="15">
        <f>ROUND(AT41*AU41,2)</f>
        <v>0.5</v>
      </c>
    </row>
    <row r="42" spans="1:48" ht="14.4" hidden="1" customHeight="1" x14ac:dyDescent="0.3">
      <c r="A42" t="str">
        <f>+Input!A65</f>
        <v>Reserved</v>
      </c>
      <c r="B42" s="23" cm="1">
        <f t="array" ref="B42">SUMPRODUCT(($A42=Input!$A$64:$A$69)*(B$13=Input!$B$63:$BI$63)*(Input!$B$64:$BI$69))</f>
        <v>0</v>
      </c>
      <c r="C42" s="7">
        <f>C41</f>
        <v>67.08</v>
      </c>
      <c r="D42" s="15">
        <f t="shared" ref="D42:D46" si="24">ROUND(B42*C42,2)</f>
        <v>0</v>
      </c>
      <c r="F42" s="23" cm="1">
        <f t="array" ref="F42">SUMPRODUCT(($A42=Input!$A$64:$A$69)*(F$13=Input!$B$63:$BI$63)*(Input!$B$64:$BI$69))</f>
        <v>0</v>
      </c>
      <c r="G42" s="7">
        <f>G41</f>
        <v>67.08</v>
      </c>
      <c r="H42" s="15">
        <f t="shared" ref="H42:H46" si="25">ROUND(F42*G42,2)</f>
        <v>0</v>
      </c>
      <c r="J42" s="23" cm="1">
        <f t="array" ref="J42">SUMPRODUCT(($A42=Input!$A$64:$A$69)*(J$13=Input!$B$63:$BI$63)*(Input!$B$64:$BI$69))</f>
        <v>0</v>
      </c>
      <c r="K42" s="7">
        <f>K41</f>
        <v>67.08</v>
      </c>
      <c r="L42" s="15">
        <f t="shared" ref="L42:L46" si="26">ROUND(J42*K42,2)</f>
        <v>0</v>
      </c>
      <c r="N42" s="23" cm="1">
        <f t="array" ref="N42">SUMPRODUCT(($A42=Input!$A$64:$A$69)*(N$13=Input!$B$63:$BI$63)*(Input!$B$64:$BI$69))</f>
        <v>0</v>
      </c>
      <c r="O42" s="7">
        <f>O41</f>
        <v>67.08</v>
      </c>
      <c r="P42" s="15">
        <f t="shared" ref="P42:P46" si="27">ROUND(N42*O42,2)</f>
        <v>0</v>
      </c>
      <c r="R42" s="23" cm="1">
        <f t="array" ref="R42">SUMPRODUCT(($A42=Input!$A$64:$A$69)*(R$13=Input!$B$63:$BI$63)*(Input!$B$64:$BI$69))</f>
        <v>0</v>
      </c>
      <c r="S42" s="7">
        <f>S41</f>
        <v>67.08</v>
      </c>
      <c r="T42" s="15">
        <f t="shared" ref="T42:T46" si="28">ROUND(R42*S42,2)</f>
        <v>0</v>
      </c>
      <c r="V42" s="23" cm="1">
        <f t="array" ref="V42">SUMPRODUCT(($A42=Input!$A$64:$A$69)*(V$13=Input!$B$63:$BI$63)*(Input!$B$64:$BI$69))</f>
        <v>0</v>
      </c>
      <c r="W42" s="7">
        <f>W41</f>
        <v>67.08</v>
      </c>
      <c r="X42" s="15">
        <f t="shared" ref="X42:X46" si="29">ROUND(V42*W42,2)</f>
        <v>0</v>
      </c>
      <c r="Z42" s="23" cm="1">
        <f t="array" ref="Z42">SUMPRODUCT(($A42=Input!$A$64:$A$69)*(Z$13=Input!$B$63:$BI$63)*(Input!$B$64:$BI$69))</f>
        <v>0</v>
      </c>
      <c r="AA42" s="7">
        <f>AA41</f>
        <v>73.710000000000008</v>
      </c>
      <c r="AB42" s="15">
        <f t="shared" ref="AB42:AB46" si="30">ROUND(Z42*AA42,2)</f>
        <v>0</v>
      </c>
      <c r="AD42" s="23" cm="1">
        <f t="array" ref="AD42">SUMPRODUCT(($A42=Input!$A$64:$A$69)*(AD$13=Input!$B$63:$BI$63)*(Input!$B$64:$BI$69))</f>
        <v>0</v>
      </c>
      <c r="AE42" s="7">
        <f>AE41</f>
        <v>73.710000000000008</v>
      </c>
      <c r="AF42" s="15">
        <f t="shared" ref="AF42:AF46" si="31">ROUND(AD42*AE42,2)</f>
        <v>0</v>
      </c>
      <c r="AH42" s="23" cm="1">
        <f t="array" ref="AH42">SUMPRODUCT(($A42=Input!$A$64:$A$69)*(AH$13=Input!$B$63:$BI$63)*(Input!$B$64:$BI$69))</f>
        <v>0</v>
      </c>
      <c r="AI42" s="7">
        <f>AI41</f>
        <v>73.710000000000008</v>
      </c>
      <c r="AJ42" s="15">
        <f t="shared" ref="AJ42:AJ46" si="32">ROUND(AH42*AI42,2)</f>
        <v>0</v>
      </c>
      <c r="AL42" s="23" cm="1">
        <f t="array" ref="AL42">SUMPRODUCT(($A42=Input!$A$64:$A$69)*(AL$13=Input!$B$63:$BI$63)*(Input!$B$64:$BI$69))</f>
        <v>0</v>
      </c>
      <c r="AM42" s="7">
        <f>AM41</f>
        <v>73.710000000000008</v>
      </c>
      <c r="AN42" s="15">
        <f t="shared" ref="AN42:AN46" si="33">ROUND(AL42*AM42,2)</f>
        <v>0</v>
      </c>
      <c r="AP42" s="23" cm="1">
        <f t="array" ref="AP42">SUMPRODUCT(($A42=Input!$A$64:$A$69)*(AP$13=Input!$B$63:$BI$63)*(Input!$B$64:$BI$69))</f>
        <v>0</v>
      </c>
      <c r="AQ42" s="7">
        <f>AQ41</f>
        <v>73.710000000000008</v>
      </c>
      <c r="AR42" s="15">
        <f t="shared" ref="AR42:AR46" si="34">ROUND(AP42*AQ42,2)</f>
        <v>0</v>
      </c>
      <c r="AT42" s="23" cm="1">
        <f t="array" ref="AT42">SUMPRODUCT(($A42=Input!$A$64:$A$69)*(AT$13=Input!$B$63:$BI$63)*(Input!$B$64:$BI$69))</f>
        <v>0</v>
      </c>
      <c r="AU42" s="7">
        <f>AU41</f>
        <v>73.710000000000008</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67.08</v>
      </c>
      <c r="D43" s="15">
        <f t="shared" si="24"/>
        <v>0</v>
      </c>
      <c r="F43" s="23" cm="1">
        <f t="array" ref="F43">SUMPRODUCT(($A43=Input!$A$64:$A$69)*(F$13=Input!$B$63:$BI$63)*(Input!$B$64:$BI$69))</f>
        <v>0</v>
      </c>
      <c r="G43" s="7">
        <f t="shared" ref="G43:G46" si="37">G42</f>
        <v>67.08</v>
      </c>
      <c r="H43" s="15">
        <f t="shared" si="25"/>
        <v>0</v>
      </c>
      <c r="J43" s="23" cm="1">
        <f t="array" ref="J43">SUMPRODUCT(($A43=Input!$A$64:$A$69)*(J$13=Input!$B$63:$BI$63)*(Input!$B$64:$BI$69))</f>
        <v>0</v>
      </c>
      <c r="K43" s="7">
        <f t="shared" ref="K43:K46" si="38">K42</f>
        <v>67.08</v>
      </c>
      <c r="L43" s="15">
        <f t="shared" si="26"/>
        <v>0</v>
      </c>
      <c r="N43" s="23" cm="1">
        <f t="array" ref="N43">SUMPRODUCT(($A43=Input!$A$64:$A$69)*(N$13=Input!$B$63:$BI$63)*(Input!$B$64:$BI$69))</f>
        <v>0</v>
      </c>
      <c r="O43" s="7">
        <f t="shared" ref="O43:O46" si="39">O42</f>
        <v>67.08</v>
      </c>
      <c r="P43" s="15">
        <f t="shared" si="27"/>
        <v>0</v>
      </c>
      <c r="R43" s="23" cm="1">
        <f t="array" ref="R43">SUMPRODUCT(($A43=Input!$A$64:$A$69)*(R$13=Input!$B$63:$BI$63)*(Input!$B$64:$BI$69))</f>
        <v>0</v>
      </c>
      <c r="S43" s="7">
        <f t="shared" ref="S43:S46" si="40">S42</f>
        <v>67.08</v>
      </c>
      <c r="T43" s="15">
        <f t="shared" si="28"/>
        <v>0</v>
      </c>
      <c r="V43" s="23" cm="1">
        <f t="array" ref="V43">SUMPRODUCT(($A43=Input!$A$64:$A$69)*(V$13=Input!$B$63:$BI$63)*(Input!$B$64:$BI$69))</f>
        <v>0</v>
      </c>
      <c r="W43" s="7">
        <f t="shared" ref="W43:W46" si="41">W42</f>
        <v>67.08</v>
      </c>
      <c r="X43" s="15">
        <f t="shared" si="29"/>
        <v>0</v>
      </c>
      <c r="Z43" s="23" cm="1">
        <f t="array" ref="Z43">SUMPRODUCT(($A43=Input!$A$64:$A$69)*(Z$13=Input!$B$63:$BI$63)*(Input!$B$64:$BI$69))</f>
        <v>0</v>
      </c>
      <c r="AA43" s="7">
        <f t="shared" ref="AA43:AA46" si="42">AA42</f>
        <v>73.710000000000008</v>
      </c>
      <c r="AB43" s="15">
        <f t="shared" si="30"/>
        <v>0</v>
      </c>
      <c r="AD43" s="23" cm="1">
        <f t="array" ref="AD43">SUMPRODUCT(($A43=Input!$A$64:$A$69)*(AD$13=Input!$B$63:$BI$63)*(Input!$B$64:$BI$69))</f>
        <v>0</v>
      </c>
      <c r="AE43" s="7">
        <f t="shared" ref="AE43:AE46" si="43">AE42</f>
        <v>73.710000000000008</v>
      </c>
      <c r="AF43" s="15">
        <f t="shared" si="31"/>
        <v>0</v>
      </c>
      <c r="AH43" s="23" cm="1">
        <f t="array" ref="AH43">SUMPRODUCT(($A43=Input!$A$64:$A$69)*(AH$13=Input!$B$63:$BI$63)*(Input!$B$64:$BI$69))</f>
        <v>0</v>
      </c>
      <c r="AI43" s="7">
        <f t="shared" ref="AI43:AI46" si="44">AI42</f>
        <v>73.710000000000008</v>
      </c>
      <c r="AJ43" s="15">
        <f t="shared" si="32"/>
        <v>0</v>
      </c>
      <c r="AL43" s="23" cm="1">
        <f t="array" ref="AL43">SUMPRODUCT(($A43=Input!$A$64:$A$69)*(AL$13=Input!$B$63:$BI$63)*(Input!$B$64:$BI$69))</f>
        <v>0</v>
      </c>
      <c r="AM43" s="7">
        <f t="shared" ref="AM43:AM46" si="45">AM42</f>
        <v>73.710000000000008</v>
      </c>
      <c r="AN43" s="15">
        <f t="shared" si="33"/>
        <v>0</v>
      </c>
      <c r="AP43" s="23" cm="1">
        <f t="array" ref="AP43">SUMPRODUCT(($A43=Input!$A$64:$A$69)*(AP$13=Input!$B$63:$BI$63)*(Input!$B$64:$BI$69))</f>
        <v>0</v>
      </c>
      <c r="AQ43" s="7">
        <f t="shared" ref="AQ43:AQ46" si="46">AQ42</f>
        <v>73.710000000000008</v>
      </c>
      <c r="AR43" s="15">
        <f t="shared" si="34"/>
        <v>0</v>
      </c>
      <c r="AT43" s="23" cm="1">
        <f t="array" ref="AT43">SUMPRODUCT(($A43=Input!$A$64:$A$69)*(AT$13=Input!$B$63:$BI$63)*(Input!$B$64:$BI$69))</f>
        <v>0</v>
      </c>
      <c r="AU43" s="7">
        <f t="shared" ref="AU43:AU46" si="47">AU42</f>
        <v>73.710000000000008</v>
      </c>
      <c r="AV43" s="15">
        <f t="shared" si="35"/>
        <v>0</v>
      </c>
    </row>
    <row r="44" spans="1:48" ht="14.4" hidden="1" customHeight="1" x14ac:dyDescent="0.3">
      <c r="A44" t="str">
        <f>+Input!A67</f>
        <v>Reserved</v>
      </c>
      <c r="B44" s="23" cm="1">
        <f t="array" ref="B44">SUMPRODUCT(($A44=Input!$A$64:$A$69)*(B$13=Input!$B$63:$BI$63)*(Input!$B$64:$BI$69))</f>
        <v>0</v>
      </c>
      <c r="C44" s="7">
        <f t="shared" si="36"/>
        <v>67.08</v>
      </c>
      <c r="D44" s="15">
        <f t="shared" si="24"/>
        <v>0</v>
      </c>
      <c r="F44" s="23" cm="1">
        <f t="array" ref="F44">SUMPRODUCT(($A44=Input!$A$64:$A$69)*(F$13=Input!$B$63:$BI$63)*(Input!$B$64:$BI$69))</f>
        <v>0</v>
      </c>
      <c r="G44" s="7">
        <f t="shared" si="37"/>
        <v>67.08</v>
      </c>
      <c r="H44" s="15">
        <f t="shared" si="25"/>
        <v>0</v>
      </c>
      <c r="J44" s="23" cm="1">
        <f t="array" ref="J44">SUMPRODUCT(($A44=Input!$A$64:$A$69)*(J$13=Input!$B$63:$BI$63)*(Input!$B$64:$BI$69))</f>
        <v>0</v>
      </c>
      <c r="K44" s="7">
        <f t="shared" si="38"/>
        <v>67.08</v>
      </c>
      <c r="L44" s="15">
        <f t="shared" si="26"/>
        <v>0</v>
      </c>
      <c r="N44" s="23" cm="1">
        <f t="array" ref="N44">SUMPRODUCT(($A44=Input!$A$64:$A$69)*(N$13=Input!$B$63:$BI$63)*(Input!$B$64:$BI$69))</f>
        <v>0</v>
      </c>
      <c r="O44" s="7">
        <f t="shared" si="39"/>
        <v>67.08</v>
      </c>
      <c r="P44" s="15">
        <f t="shared" si="27"/>
        <v>0</v>
      </c>
      <c r="R44" s="23" cm="1">
        <f t="array" ref="R44">SUMPRODUCT(($A44=Input!$A$64:$A$69)*(R$13=Input!$B$63:$BI$63)*(Input!$B$64:$BI$69))</f>
        <v>0</v>
      </c>
      <c r="S44" s="7">
        <f t="shared" si="40"/>
        <v>67.08</v>
      </c>
      <c r="T44" s="15">
        <f t="shared" si="28"/>
        <v>0</v>
      </c>
      <c r="V44" s="23" cm="1">
        <f t="array" ref="V44">SUMPRODUCT(($A44=Input!$A$64:$A$69)*(V$13=Input!$B$63:$BI$63)*(Input!$B$64:$BI$69))</f>
        <v>0</v>
      </c>
      <c r="W44" s="7">
        <f t="shared" si="41"/>
        <v>67.08</v>
      </c>
      <c r="X44" s="15">
        <f t="shared" si="29"/>
        <v>0</v>
      </c>
      <c r="Z44" s="23" cm="1">
        <f t="array" ref="Z44">SUMPRODUCT(($A44=Input!$A$64:$A$69)*(Z$13=Input!$B$63:$BI$63)*(Input!$B$64:$BI$69))</f>
        <v>0</v>
      </c>
      <c r="AA44" s="7">
        <f t="shared" si="42"/>
        <v>73.710000000000008</v>
      </c>
      <c r="AB44" s="15">
        <f t="shared" si="30"/>
        <v>0</v>
      </c>
      <c r="AD44" s="23" cm="1">
        <f t="array" ref="AD44">SUMPRODUCT(($A44=Input!$A$64:$A$69)*(AD$13=Input!$B$63:$BI$63)*(Input!$B$64:$BI$69))</f>
        <v>0</v>
      </c>
      <c r="AE44" s="7">
        <f t="shared" si="43"/>
        <v>73.710000000000008</v>
      </c>
      <c r="AF44" s="15">
        <f t="shared" si="31"/>
        <v>0</v>
      </c>
      <c r="AH44" s="23" cm="1">
        <f t="array" ref="AH44">SUMPRODUCT(($A44=Input!$A$64:$A$69)*(AH$13=Input!$B$63:$BI$63)*(Input!$B$64:$BI$69))</f>
        <v>0</v>
      </c>
      <c r="AI44" s="7">
        <f t="shared" si="44"/>
        <v>73.710000000000008</v>
      </c>
      <c r="AJ44" s="15">
        <f t="shared" si="32"/>
        <v>0</v>
      </c>
      <c r="AL44" s="23" cm="1">
        <f t="array" ref="AL44">SUMPRODUCT(($A44=Input!$A$64:$A$69)*(AL$13=Input!$B$63:$BI$63)*(Input!$B$64:$BI$69))</f>
        <v>0</v>
      </c>
      <c r="AM44" s="7">
        <f t="shared" si="45"/>
        <v>73.710000000000008</v>
      </c>
      <c r="AN44" s="15">
        <f t="shared" si="33"/>
        <v>0</v>
      </c>
      <c r="AP44" s="23" cm="1">
        <f t="array" ref="AP44">SUMPRODUCT(($A44=Input!$A$64:$A$69)*(AP$13=Input!$B$63:$BI$63)*(Input!$B$64:$BI$69))</f>
        <v>0</v>
      </c>
      <c r="AQ44" s="7">
        <f t="shared" si="46"/>
        <v>73.710000000000008</v>
      </c>
      <c r="AR44" s="15">
        <f t="shared" si="34"/>
        <v>0</v>
      </c>
      <c r="AT44" s="23" cm="1">
        <f t="array" ref="AT44">SUMPRODUCT(($A44=Input!$A$64:$A$69)*(AT$13=Input!$B$63:$BI$63)*(Input!$B$64:$BI$69))</f>
        <v>0</v>
      </c>
      <c r="AU44" s="7">
        <f t="shared" si="47"/>
        <v>73.710000000000008</v>
      </c>
      <c r="AV44" s="15">
        <f t="shared" si="35"/>
        <v>0</v>
      </c>
    </row>
    <row r="45" spans="1:48" ht="14.4" hidden="1" customHeight="1" x14ac:dyDescent="0.3">
      <c r="A45" t="str">
        <f>+Input!A68</f>
        <v>Reserved</v>
      </c>
      <c r="B45" s="23" cm="1">
        <f t="array" ref="B45">SUMPRODUCT(($A45=Input!$A$64:$A$69)*(B$13=Input!$B$63:$BI$63)*(Input!$B$64:$BI$69))</f>
        <v>0</v>
      </c>
      <c r="C45" s="7">
        <f t="shared" si="36"/>
        <v>67.08</v>
      </c>
      <c r="D45" s="15">
        <f t="shared" si="24"/>
        <v>0</v>
      </c>
      <c r="F45" s="23" cm="1">
        <f t="array" ref="F45">SUMPRODUCT(($A45=Input!$A$64:$A$69)*(F$13=Input!$B$63:$BI$63)*(Input!$B$64:$BI$69))</f>
        <v>0</v>
      </c>
      <c r="G45" s="7">
        <f t="shared" si="37"/>
        <v>67.08</v>
      </c>
      <c r="H45" s="15">
        <f t="shared" si="25"/>
        <v>0</v>
      </c>
      <c r="J45" s="23" cm="1">
        <f t="array" ref="J45">SUMPRODUCT(($A45=Input!$A$64:$A$69)*(J$13=Input!$B$63:$BI$63)*(Input!$B$64:$BI$69))</f>
        <v>0</v>
      </c>
      <c r="K45" s="7">
        <f t="shared" si="38"/>
        <v>67.08</v>
      </c>
      <c r="L45" s="15">
        <f t="shared" si="26"/>
        <v>0</v>
      </c>
      <c r="N45" s="23" cm="1">
        <f t="array" ref="N45">SUMPRODUCT(($A45=Input!$A$64:$A$69)*(N$13=Input!$B$63:$BI$63)*(Input!$B$64:$BI$69))</f>
        <v>0</v>
      </c>
      <c r="O45" s="7">
        <f t="shared" si="39"/>
        <v>67.08</v>
      </c>
      <c r="P45" s="15">
        <f t="shared" si="27"/>
        <v>0</v>
      </c>
      <c r="R45" s="23" cm="1">
        <f t="array" ref="R45">SUMPRODUCT(($A45=Input!$A$64:$A$69)*(R$13=Input!$B$63:$BI$63)*(Input!$B$64:$BI$69))</f>
        <v>0</v>
      </c>
      <c r="S45" s="7">
        <f t="shared" si="40"/>
        <v>67.08</v>
      </c>
      <c r="T45" s="15">
        <f t="shared" si="28"/>
        <v>0</v>
      </c>
      <c r="V45" s="23" cm="1">
        <f t="array" ref="V45">SUMPRODUCT(($A45=Input!$A$64:$A$69)*(V$13=Input!$B$63:$BI$63)*(Input!$B$64:$BI$69))</f>
        <v>0</v>
      </c>
      <c r="W45" s="7">
        <f t="shared" si="41"/>
        <v>67.08</v>
      </c>
      <c r="X45" s="15">
        <f t="shared" si="29"/>
        <v>0</v>
      </c>
      <c r="Z45" s="23" cm="1">
        <f t="array" ref="Z45">SUMPRODUCT(($A45=Input!$A$64:$A$69)*(Z$13=Input!$B$63:$BI$63)*(Input!$B$64:$BI$69))</f>
        <v>0</v>
      </c>
      <c r="AA45" s="7">
        <f t="shared" si="42"/>
        <v>73.710000000000008</v>
      </c>
      <c r="AB45" s="15">
        <f t="shared" si="30"/>
        <v>0</v>
      </c>
      <c r="AD45" s="23" cm="1">
        <f t="array" ref="AD45">SUMPRODUCT(($A45=Input!$A$64:$A$69)*(AD$13=Input!$B$63:$BI$63)*(Input!$B$64:$BI$69))</f>
        <v>0</v>
      </c>
      <c r="AE45" s="7">
        <f t="shared" si="43"/>
        <v>73.710000000000008</v>
      </c>
      <c r="AF45" s="15">
        <f t="shared" si="31"/>
        <v>0</v>
      </c>
      <c r="AH45" s="23" cm="1">
        <f t="array" ref="AH45">SUMPRODUCT(($A45=Input!$A$64:$A$69)*(AH$13=Input!$B$63:$BI$63)*(Input!$B$64:$BI$69))</f>
        <v>0</v>
      </c>
      <c r="AI45" s="7">
        <f t="shared" si="44"/>
        <v>73.710000000000008</v>
      </c>
      <c r="AJ45" s="15">
        <f t="shared" si="32"/>
        <v>0</v>
      </c>
      <c r="AL45" s="23" cm="1">
        <f t="array" ref="AL45">SUMPRODUCT(($A45=Input!$A$64:$A$69)*(AL$13=Input!$B$63:$BI$63)*(Input!$B$64:$BI$69))</f>
        <v>0</v>
      </c>
      <c r="AM45" s="7">
        <f t="shared" si="45"/>
        <v>73.710000000000008</v>
      </c>
      <c r="AN45" s="15">
        <f t="shared" si="33"/>
        <v>0</v>
      </c>
      <c r="AP45" s="23" cm="1">
        <f t="array" ref="AP45">SUMPRODUCT(($A45=Input!$A$64:$A$69)*(AP$13=Input!$B$63:$BI$63)*(Input!$B$64:$BI$69))</f>
        <v>0</v>
      </c>
      <c r="AQ45" s="7">
        <f t="shared" si="46"/>
        <v>73.710000000000008</v>
      </c>
      <c r="AR45" s="15">
        <f t="shared" si="34"/>
        <v>0</v>
      </c>
      <c r="AT45" s="23" cm="1">
        <f t="array" ref="AT45">SUMPRODUCT(($A45=Input!$A$64:$A$69)*(AT$13=Input!$B$63:$BI$63)*(Input!$B$64:$BI$69))</f>
        <v>0</v>
      </c>
      <c r="AU45" s="7">
        <f t="shared" si="47"/>
        <v>73.710000000000008</v>
      </c>
      <c r="AV45" s="15">
        <f t="shared" si="35"/>
        <v>0</v>
      </c>
    </row>
    <row r="46" spans="1:48" ht="14.4" hidden="1" customHeight="1" x14ac:dyDescent="0.3">
      <c r="A46" t="str">
        <f>+Input!A69</f>
        <v>Reserved</v>
      </c>
      <c r="B46" s="23" cm="1">
        <f t="array" ref="B46">SUMPRODUCT(($A46=Input!$A$64:$A$69)*(B$13=Input!$B$63:$BI$63)*(Input!$B$64:$BI$69))</f>
        <v>0</v>
      </c>
      <c r="C46" s="7">
        <f t="shared" si="36"/>
        <v>67.08</v>
      </c>
      <c r="D46" s="15">
        <f t="shared" si="24"/>
        <v>0</v>
      </c>
      <c r="F46" s="23" cm="1">
        <f t="array" ref="F46">SUMPRODUCT(($A46=Input!$A$64:$A$69)*(F$13=Input!$B$63:$BI$63)*(Input!$B$64:$BI$69))</f>
        <v>0</v>
      </c>
      <c r="G46" s="7">
        <f t="shared" si="37"/>
        <v>67.08</v>
      </c>
      <c r="H46" s="15">
        <f t="shared" si="25"/>
        <v>0</v>
      </c>
      <c r="J46" s="23" cm="1">
        <f t="array" ref="J46">SUMPRODUCT(($A46=Input!$A$64:$A$69)*(J$13=Input!$B$63:$BI$63)*(Input!$B$64:$BI$69))</f>
        <v>0</v>
      </c>
      <c r="K46" s="7">
        <f t="shared" si="38"/>
        <v>67.08</v>
      </c>
      <c r="L46" s="15">
        <f t="shared" si="26"/>
        <v>0</v>
      </c>
      <c r="N46" s="23" cm="1">
        <f t="array" ref="N46">SUMPRODUCT(($A46=Input!$A$64:$A$69)*(N$13=Input!$B$63:$BI$63)*(Input!$B$64:$BI$69))</f>
        <v>0</v>
      </c>
      <c r="O46" s="7">
        <f t="shared" si="39"/>
        <v>67.08</v>
      </c>
      <c r="P46" s="15">
        <f t="shared" si="27"/>
        <v>0</v>
      </c>
      <c r="R46" s="23" cm="1">
        <f t="array" ref="R46">SUMPRODUCT(($A46=Input!$A$64:$A$69)*(R$13=Input!$B$63:$BI$63)*(Input!$B$64:$BI$69))</f>
        <v>0</v>
      </c>
      <c r="S46" s="7">
        <f t="shared" si="40"/>
        <v>67.08</v>
      </c>
      <c r="T46" s="15">
        <f t="shared" si="28"/>
        <v>0</v>
      </c>
      <c r="V46" s="23" cm="1">
        <f t="array" ref="V46">SUMPRODUCT(($A46=Input!$A$64:$A$69)*(V$13=Input!$B$63:$BI$63)*(Input!$B$64:$BI$69))</f>
        <v>0</v>
      </c>
      <c r="W46" s="7">
        <f t="shared" si="41"/>
        <v>67.08</v>
      </c>
      <c r="X46" s="15">
        <f t="shared" si="29"/>
        <v>0</v>
      </c>
      <c r="Z46" s="23" cm="1">
        <f t="array" ref="Z46">SUMPRODUCT(($A46=Input!$A$64:$A$69)*(Z$13=Input!$B$63:$BI$63)*(Input!$B$64:$BI$69))</f>
        <v>0</v>
      </c>
      <c r="AA46" s="7">
        <f t="shared" si="42"/>
        <v>73.710000000000008</v>
      </c>
      <c r="AB46" s="15">
        <f t="shared" si="30"/>
        <v>0</v>
      </c>
      <c r="AD46" s="23" cm="1">
        <f t="array" ref="AD46">SUMPRODUCT(($A46=Input!$A$64:$A$69)*(AD$13=Input!$B$63:$BI$63)*(Input!$B$64:$BI$69))</f>
        <v>0</v>
      </c>
      <c r="AE46" s="7">
        <f t="shared" si="43"/>
        <v>73.710000000000008</v>
      </c>
      <c r="AF46" s="15">
        <f t="shared" si="31"/>
        <v>0</v>
      </c>
      <c r="AH46" s="23" cm="1">
        <f t="array" ref="AH46">SUMPRODUCT(($A46=Input!$A$64:$A$69)*(AH$13=Input!$B$63:$BI$63)*(Input!$B$64:$BI$69))</f>
        <v>0</v>
      </c>
      <c r="AI46" s="7">
        <f t="shared" si="44"/>
        <v>73.710000000000008</v>
      </c>
      <c r="AJ46" s="15">
        <f t="shared" si="32"/>
        <v>0</v>
      </c>
      <c r="AL46" s="23" cm="1">
        <f t="array" ref="AL46">SUMPRODUCT(($A46=Input!$A$64:$A$69)*(AL$13=Input!$B$63:$BI$63)*(Input!$B$64:$BI$69))</f>
        <v>0</v>
      </c>
      <c r="AM46" s="7">
        <f t="shared" si="45"/>
        <v>73.710000000000008</v>
      </c>
      <c r="AN46" s="15">
        <f t="shared" si="33"/>
        <v>0</v>
      </c>
      <c r="AP46" s="23" cm="1">
        <f t="array" ref="AP46">SUMPRODUCT(($A46=Input!$A$64:$A$69)*(AP$13=Input!$B$63:$BI$63)*(Input!$B$64:$BI$69))</f>
        <v>0</v>
      </c>
      <c r="AQ46" s="7">
        <f t="shared" si="46"/>
        <v>73.710000000000008</v>
      </c>
      <c r="AR46" s="15">
        <f t="shared" si="34"/>
        <v>0</v>
      </c>
      <c r="AT46" s="23" cm="1">
        <f t="array" ref="AT46">SUMPRODUCT(($A46=Input!$A$64:$A$69)*(AT$13=Input!$B$63:$BI$63)*(Input!$B$64:$BI$69))</f>
        <v>0</v>
      </c>
      <c r="AU46" s="7">
        <f t="shared" si="47"/>
        <v>73.710000000000008</v>
      </c>
      <c r="AV46" s="15">
        <f t="shared" si="35"/>
        <v>0</v>
      </c>
    </row>
    <row r="47" spans="1:48" x14ac:dyDescent="0.3">
      <c r="A47" t="s">
        <v>27</v>
      </c>
      <c r="B47" s="14"/>
      <c r="D47" s="20">
        <f>SUM(D41:D46)</f>
        <v>0.46</v>
      </c>
      <c r="F47" s="14"/>
      <c r="H47" s="20">
        <f>SUM(H41:H46)</f>
        <v>0.46</v>
      </c>
      <c r="J47" s="14"/>
      <c r="L47" s="20">
        <f>SUM(L41:L46)</f>
        <v>0.46</v>
      </c>
      <c r="N47" s="14"/>
      <c r="P47" s="20">
        <f>SUM(P41:P46)</f>
        <v>0.46</v>
      </c>
      <c r="R47" s="14"/>
      <c r="T47" s="20">
        <f>SUM(T41:T46)</f>
        <v>0.46</v>
      </c>
      <c r="V47" s="14"/>
      <c r="X47" s="20">
        <f>SUM(X41:X46)</f>
        <v>0.46</v>
      </c>
      <c r="Z47" s="14"/>
      <c r="AB47" s="20">
        <f>SUM(AB41:AB46)</f>
        <v>0.5</v>
      </c>
      <c r="AD47" s="14"/>
      <c r="AF47" s="20">
        <f>SUM(AF41:AF46)</f>
        <v>0.5</v>
      </c>
      <c r="AH47" s="14"/>
      <c r="AJ47" s="20">
        <f>SUM(AJ41:AJ46)</f>
        <v>0.5</v>
      </c>
      <c r="AL47" s="14"/>
      <c r="AN47" s="20">
        <f>SUM(AN41:AN46)</f>
        <v>0.5</v>
      </c>
      <c r="AP47" s="14"/>
      <c r="AR47" s="20">
        <f>SUM(AR41:AR46)</f>
        <v>0.5</v>
      </c>
      <c r="AT47" s="14"/>
      <c r="AV47" s="20">
        <f>SUM(AV41:AV46)</f>
        <v>0.5</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67.539999999999992</v>
      </c>
      <c r="F49" s="21"/>
      <c r="G49" s="22"/>
      <c r="H49" s="25">
        <f>H22+H38+H41</f>
        <v>67.539999999999992</v>
      </c>
      <c r="J49" s="21"/>
      <c r="K49" s="22"/>
      <c r="L49" s="25">
        <f>L22+L38+L41</f>
        <v>67.539999999999992</v>
      </c>
      <c r="N49" s="21"/>
      <c r="O49" s="22"/>
      <c r="P49" s="25">
        <f>P22+P38+P41</f>
        <v>67.539999999999992</v>
      </c>
      <c r="R49" s="21"/>
      <c r="S49" s="22"/>
      <c r="T49" s="25">
        <f>T22+T38+T41</f>
        <v>67.539999999999992</v>
      </c>
      <c r="V49" s="21"/>
      <c r="W49" s="22"/>
      <c r="X49" s="25">
        <f>X22+X38+X41</f>
        <v>67.539999999999992</v>
      </c>
      <c r="Z49" s="21"/>
      <c r="AA49" s="22"/>
      <c r="AB49" s="25">
        <f>AB22+AB38+AB41</f>
        <v>74.210000000000008</v>
      </c>
      <c r="AD49" s="21"/>
      <c r="AE49" s="22"/>
      <c r="AF49" s="25">
        <f>AF22+AF38+AF41</f>
        <v>74.210000000000008</v>
      </c>
      <c r="AH49" s="21"/>
      <c r="AI49" s="22"/>
      <c r="AJ49" s="25">
        <f>AJ22+AJ38+AJ41</f>
        <v>74.210000000000008</v>
      </c>
      <c r="AL49" s="21"/>
      <c r="AM49" s="22"/>
      <c r="AN49" s="25">
        <f>AN22+AN38+AN41</f>
        <v>74.210000000000008</v>
      </c>
      <c r="AP49" s="21"/>
      <c r="AQ49" s="22"/>
      <c r="AR49" s="25">
        <f>AR22+AR38+AR41</f>
        <v>74.210000000000008</v>
      </c>
      <c r="AS49" s="106"/>
      <c r="AT49" s="21"/>
      <c r="AU49" s="22"/>
      <c r="AV49" s="25">
        <f>AV22+AV38+AV41</f>
        <v>74.210000000000008</v>
      </c>
    </row>
    <row r="51" spans="1:48" x14ac:dyDescent="0.3">
      <c r="A51" t="s">
        <v>62</v>
      </c>
    </row>
    <row r="52" spans="1:48" ht="15" thickBot="1" x14ac:dyDescent="0.35"/>
    <row r="53" spans="1:48" x14ac:dyDescent="0.3">
      <c r="A53" s="9" t="s">
        <v>64</v>
      </c>
      <c r="B53" s="10">
        <f>B5</f>
        <v>2028</v>
      </c>
    </row>
    <row r="54" spans="1:48" x14ac:dyDescent="0.3">
      <c r="A54" s="11" t="s">
        <v>5</v>
      </c>
      <c r="B54" s="12" t="str">
        <f>B6</f>
        <v>5/8"</v>
      </c>
    </row>
    <row r="55" spans="1:48" x14ac:dyDescent="0.3">
      <c r="A55" s="11" t="s">
        <v>29</v>
      </c>
      <c r="B55" s="12">
        <f>Input!D11</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2028</v>
      </c>
      <c r="C61" s="143"/>
      <c r="D61" s="144"/>
      <c r="F61" s="142" t="str">
        <f>CONCATENATE("February"," ",$B$5)</f>
        <v>February 2028</v>
      </c>
      <c r="G61" s="143"/>
      <c r="H61" s="144"/>
      <c r="J61" s="142" t="str">
        <f>CONCATENATE("March"," ",$B$5)</f>
        <v>March 2028</v>
      </c>
      <c r="K61" s="143"/>
      <c r="L61" s="144"/>
      <c r="N61" s="142" t="str">
        <f>CONCATENATE("April"," ",$B$5)</f>
        <v>April 2028</v>
      </c>
      <c r="O61" s="143"/>
      <c r="P61" s="144"/>
      <c r="R61" s="142" t="str">
        <f>CONCATENATE("May"," ",$B$5)</f>
        <v>May 2028</v>
      </c>
      <c r="S61" s="143"/>
      <c r="T61" s="144"/>
      <c r="V61" s="142" t="str">
        <f>CONCATENATE("June"," ",$B$5)</f>
        <v>June 2028</v>
      </c>
      <c r="W61" s="143"/>
      <c r="X61" s="144"/>
      <c r="Z61" s="142" t="str">
        <f>CONCATENATE("July"," ",$B$5)</f>
        <v>July 2028</v>
      </c>
      <c r="AA61" s="143"/>
      <c r="AB61" s="144"/>
      <c r="AD61" s="142" t="str">
        <f>CONCATENATE("August"," ",$B$5)</f>
        <v>August 2028</v>
      </c>
      <c r="AE61" s="143"/>
      <c r="AF61" s="144"/>
      <c r="AH61" s="142" t="str">
        <f>CONCATENATE("September"," ",$B$5)</f>
        <v>September 2028</v>
      </c>
      <c r="AI61" s="143"/>
      <c r="AJ61" s="144"/>
      <c r="AL61" s="142" t="str">
        <f>CONCATENATE("October"," ",$B$5)</f>
        <v>October 2028</v>
      </c>
      <c r="AM61" s="143"/>
      <c r="AN61" s="144"/>
      <c r="AP61" s="142" t="str">
        <f>CONCATENATE("November"," ",$B$5)</f>
        <v>November 2028</v>
      </c>
      <c r="AQ61" s="143"/>
      <c r="AR61" s="144"/>
      <c r="AS61" s="102"/>
      <c r="AT61" s="142" t="str">
        <f>CONCATENATE("December"," ",$B$5)</f>
        <v>December 2028</v>
      </c>
      <c r="AU61" s="143"/>
      <c r="AV61" s="144"/>
    </row>
    <row r="62" spans="1:48" x14ac:dyDescent="0.3">
      <c r="A62" s="1" t="s">
        <v>4</v>
      </c>
      <c r="B62" s="14"/>
      <c r="D62" s="15">
        <f>INDEX(Input!$B$29:$BI$29,MATCH('Residential Bills_Yr 4_avg'!$B$54,Input!$A$29:$A$29,0),MATCH('Residential Bills_Yr 4_avg'!B$61,Input!$B$28:$BI$28,0))</f>
        <v>22</v>
      </c>
      <c r="F62" s="14"/>
      <c r="H62" s="15">
        <f>INDEX(Input!$B$29:$BI$29,MATCH('Residential Bills_Yr 4_avg'!$B$54,Input!$A$29:$A$29,0),MATCH('Residential Bills_Yr 4_avg'!F$61,Input!$B$28:$BI$28,0))</f>
        <v>22</v>
      </c>
      <c r="J62" s="14"/>
      <c r="L62" s="15">
        <f>INDEX(Input!$B$29:$BI$29,MATCH('Residential Bills_Yr 4_avg'!$B$54,Input!$A$29:$A$29,0),MATCH('Residential Bills_Yr 4_avg'!J$61,Input!$B$28:$BI$28,0))</f>
        <v>22</v>
      </c>
      <c r="N62" s="14"/>
      <c r="P62" s="15">
        <f>INDEX(Input!$B$29:$BI$29,MATCH('Residential Bills_Yr 4_avg'!$B$54,Input!$A$29:$A$29,0),MATCH('Residential Bills_Yr 4_avg'!N$61,Input!$B$28:$BI$28,0))</f>
        <v>22</v>
      </c>
      <c r="R62" s="14"/>
      <c r="T62" s="15">
        <f>INDEX(Input!$B$29:$BI$29,MATCH('Residential Bills_Yr 4_avg'!$B$54,Input!$A$29:$A$29,0),MATCH('Residential Bills_Yr 4_avg'!R$61,Input!$B$28:$BI$28,0))</f>
        <v>22</v>
      </c>
      <c r="V62" s="14"/>
      <c r="X62" s="15">
        <f>INDEX(Input!$B$29:$BI$29,MATCH('Residential Bills_Yr 4_avg'!$B$54,Input!$A$29:$A$29,0),MATCH('Residential Bills_Yr 4_avg'!V$61,Input!$B$28:$BI$28,0))</f>
        <v>22</v>
      </c>
      <c r="Z62" s="14"/>
      <c r="AB62" s="15">
        <f>INDEX(Input!$B$29:$BI$29,MATCH('Residential Bills_Yr 4_avg'!$B$54,Input!$A$29:$A$29,0),MATCH('Residential Bills_Yr 4_avg'!Z$61,Input!$B$28:$BI$28,0))</f>
        <v>24.200000000000003</v>
      </c>
      <c r="AD62" s="14"/>
      <c r="AF62" s="15">
        <f>INDEX(Input!$B$29:$BI$29,MATCH('Residential Bills_Yr 4_avg'!$B$54,Input!$A$29:$A$29,0),MATCH('Residential Bills_Yr 4_avg'!AD$61,Input!$B$28:$BI$28,0))</f>
        <v>24.200000000000003</v>
      </c>
      <c r="AH62" s="14"/>
      <c r="AJ62" s="15">
        <f>INDEX(Input!$B$29:$BI$29,MATCH('Residential Bills_Yr 4_avg'!$B$54,Input!$A$29:$A$29,0),MATCH('Residential Bills_Yr 4_avg'!AH$61,Input!$B$28:$BI$28,0))</f>
        <v>24.200000000000003</v>
      </c>
      <c r="AL62" s="14"/>
      <c r="AN62" s="15">
        <f>INDEX(Input!$B$29:$BI$29,MATCH('Residential Bills_Yr 4_avg'!$B$54,Input!$A$29:$A$29,0),MATCH('Residential Bills_Yr 4_avg'!AL$61,Input!$B$28:$BI$28,0))</f>
        <v>24.200000000000003</v>
      </c>
      <c r="AP62" s="14"/>
      <c r="AR62" s="15">
        <f>INDEX(Input!$B$29:$BI$29,MATCH('Residential Bills_Yr 4_avg'!$B$54,Input!$A$29:$A$29,0),MATCH('Residential Bills_Yr 4_avg'!AP$61,Input!$B$28:$BI$28,0))</f>
        <v>24.200000000000003</v>
      </c>
      <c r="AS62" s="7"/>
      <c r="AT62" s="14"/>
      <c r="AV62" s="15">
        <f>INDEX(Input!$B$29:$BI$29,MATCH('Residential Bills_Yr 4_avg'!$B$54,Input!$A$29:$A$29,0),MATCH('Residential Bills_Yr 4_avg'!AT$61,Input!$B$28:$BI$28,0))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4_avg'!$A65,Input!$A$22:$A$26,0),MATCH('Residential Bills_Yr 4_avg'!B$13,Input!$B$21:$BI$21,0))</f>
        <v>3.3512</v>
      </c>
      <c r="C65" s="3">
        <f>IF($B$55&gt;Input!F102,Input!F102,'Residential Bills_Yr 4_avg'!$B$55)</f>
        <v>6</v>
      </c>
      <c r="D65" s="15">
        <f>ROUND(IFERROR(B65*C65," "),2)</f>
        <v>20.11</v>
      </c>
      <c r="F65" s="19">
        <f>INDEX(Input!$B$22:$BI$26,MATCH('Residential Bills_Yr 4_avg'!$A65,Input!$A$22:$A$26,0),MATCH('Residential Bills_Yr 4_avg'!F$13,Input!$B$21:$BI$21,0))</f>
        <v>3.3512</v>
      </c>
      <c r="G65" s="3">
        <f>IF($B$55&gt;Input!G102,Input!G102,'Residential Bills_Yr 4_avg'!$B$55)</f>
        <v>6</v>
      </c>
      <c r="H65" s="15">
        <f>ROUND(IFERROR(F65*G65," "),2)</f>
        <v>20.11</v>
      </c>
      <c r="J65" s="19">
        <f>INDEX(Input!$B$22:$BI$26,MATCH('Residential Bills_Yr 4_avg'!$A65,Input!$A$22:$A$26,0),MATCH('Residential Bills_Yr 4_avg'!J$13,Input!$B$21:$BI$21,0))</f>
        <v>3.3512</v>
      </c>
      <c r="K65" s="3">
        <f>IF($B$55&gt;Input!H102,Input!H102,'Residential Bills_Yr 4_avg'!$B$55)</f>
        <v>6</v>
      </c>
      <c r="L65" s="15">
        <f>ROUND(IFERROR(J65*K65," "),2)</f>
        <v>20.11</v>
      </c>
      <c r="N65" s="19">
        <f>INDEX(Input!$B$22:$BI$26,MATCH('Residential Bills_Yr 4_avg'!$A65,Input!$A$22:$A$26,0),MATCH('Residential Bills_Yr 4_avg'!N$13,Input!$B$21:$BI$21,0))</f>
        <v>3.3512</v>
      </c>
      <c r="O65" s="3">
        <f>IF($B$55&gt;Input!I102,Input!I102,'Residential Bills_Yr 4_avg'!$B$55)</f>
        <v>6</v>
      </c>
      <c r="P65" s="15">
        <f>ROUND(IFERROR(N65*O65," "),2)</f>
        <v>20.11</v>
      </c>
      <c r="R65" s="19">
        <f>INDEX(Input!$B$22:$BI$26,MATCH('Residential Bills_Yr 4_avg'!$A65,Input!$A$22:$A$26,0),MATCH('Residential Bills_Yr 4_avg'!R$13,Input!$B$21:$BI$21,0))</f>
        <v>3.3512</v>
      </c>
      <c r="S65" s="3">
        <f>IF($B$55&gt;Input!J102,Input!J102,'Residential Bills_Yr 4_avg'!$B$55)</f>
        <v>6</v>
      </c>
      <c r="T65" s="15">
        <f>ROUND(IFERROR(R65*S65," "),2)</f>
        <v>20.11</v>
      </c>
      <c r="V65" s="19">
        <f>INDEX(Input!$B$22:$BI$26,MATCH('Residential Bills_Yr 4_avg'!$A65,Input!$A$22:$A$26,0),MATCH('Residential Bills_Yr 4_avg'!V$13,Input!$B$21:$BI$21,0))</f>
        <v>3.3512</v>
      </c>
      <c r="W65" s="3">
        <f>IF($B$55&gt;Input!K102,Input!K102,'Residential Bills_Yr 4_avg'!$B$55)</f>
        <v>6</v>
      </c>
      <c r="X65" s="15">
        <f>ROUND(IFERROR(V65*W65," "),2)</f>
        <v>20.11</v>
      </c>
      <c r="Z65" s="19">
        <f>INDEX(Input!$B$22:$BI$26,MATCH('Residential Bills_Yr 4_avg'!$A65,Input!$A$22:$A$26,0),MATCH('Residential Bills_Yr 4_avg'!Z$13,Input!$B$21:$BI$21,0))</f>
        <v>3.6863200000000003</v>
      </c>
      <c r="AA65" s="3">
        <f>IF($B$55&gt;Input!L102,Input!L102,'Residential Bills_Yr 4_avg'!$B$55)</f>
        <v>6</v>
      </c>
      <c r="AB65" s="15">
        <f>ROUND(IFERROR(Z65*AA65," "),2)</f>
        <v>22.12</v>
      </c>
      <c r="AD65" s="19">
        <f>INDEX(Input!$B$22:$BI$26,MATCH('Residential Bills_Yr 4_avg'!$A65,Input!$A$22:$A$26,0),MATCH('Residential Bills_Yr 4_avg'!AD$13,Input!$B$21:$BI$21,0))</f>
        <v>3.6863200000000003</v>
      </c>
      <c r="AE65" s="3">
        <f>IF($B$55&gt;Input!M102,Input!M102,'Residential Bills_Yr 4_avg'!$B$55)</f>
        <v>6</v>
      </c>
      <c r="AF65" s="15">
        <f>ROUND(IFERROR(AD65*AE65," "),2)</f>
        <v>22.12</v>
      </c>
      <c r="AH65" s="19">
        <f>INDEX(Input!$B$22:$BI$26,MATCH('Residential Bills_Yr 4_avg'!$A65,Input!$A$22:$A$26,0),MATCH('Residential Bills_Yr 4_avg'!AH$13,Input!$B$21:$BI$21,0))</f>
        <v>3.6863200000000003</v>
      </c>
      <c r="AI65" s="3">
        <f>IF($B$55&gt;Input!N102,Input!N102,'Residential Bills_Yr 4_avg'!$B$55)</f>
        <v>6</v>
      </c>
      <c r="AJ65" s="15">
        <f>ROUND(IFERROR(AH65*AI65," "),2)</f>
        <v>22.12</v>
      </c>
      <c r="AL65" s="19">
        <f>INDEX(Input!$B$22:$BI$26,MATCH('Residential Bills_Yr 4_avg'!$A65,Input!$A$22:$A$26,0),MATCH('Residential Bills_Yr 4_avg'!AL$13,Input!$B$21:$BI$21,0))</f>
        <v>3.6863200000000003</v>
      </c>
      <c r="AM65" s="3">
        <f>IF($B$55&gt;Input!O102,Input!O102,'Residential Bills_Yr 4_avg'!$B$55)</f>
        <v>6</v>
      </c>
      <c r="AN65" s="15">
        <f>ROUND(IFERROR(AL65*AM65," "),2)</f>
        <v>22.12</v>
      </c>
      <c r="AP65" s="19">
        <f>INDEX(Input!$B$22:$BI$26,MATCH('Residential Bills_Yr 4_avg'!$A65,Input!$A$22:$A$26,0),MATCH('Residential Bills_Yr 4_avg'!AP$13,Input!$B$21:$BI$21,0))</f>
        <v>3.6863200000000003</v>
      </c>
      <c r="AQ65" s="3">
        <f>IF($B$55&gt;Input!P102,Input!P102,'Residential Bills_Yr 4_avg'!$B$55)</f>
        <v>6</v>
      </c>
      <c r="AR65" s="15">
        <f>ROUND(IFERROR(AP65*AQ65," "),2)</f>
        <v>22.12</v>
      </c>
      <c r="AS65" s="7"/>
      <c r="AT65" s="19">
        <f>INDEX(Input!$B$22:$BI$26,MATCH('Residential Bills_Yr 4_avg'!$A65,Input!$A$22:$A$26,0),MATCH('Residential Bills_Yr 4_avg'!AT$13,Input!$B$21:$BI$21,0))</f>
        <v>3.6863200000000003</v>
      </c>
      <c r="AU65" s="3">
        <f>IF($B$55&gt;Input!Q102,Input!Q102,'Residential Bills_Yr 4_avg'!$B$55)</f>
        <v>6</v>
      </c>
      <c r="AV65" s="15">
        <f>ROUND(IFERROR(AT65*AU65," "),2)</f>
        <v>22.12</v>
      </c>
    </row>
    <row r="66" spans="1:48" x14ac:dyDescent="0.3">
      <c r="A66" t="str">
        <f>A18</f>
        <v>Tier 2</v>
      </c>
      <c r="B66" s="19">
        <f>INDEX(Input!$B$22:$BI$26,MATCH('Residential Bills_Yr 4_avg'!$A66,Input!$A$22:$A$26,0),MATCH('Residential Bills_Yr 4_avg'!B$13,Input!$B$21:$BI$21,0))</f>
        <v>5.7832999999999997</v>
      </c>
      <c r="C66" s="3">
        <f>IF(($B$55-C65)&gt;Input!F103,Input!F103,($B$55-C65))</f>
        <v>4</v>
      </c>
      <c r="D66" s="15">
        <f>ROUND(IFERROR(B66*C66," "),2)</f>
        <v>23.13</v>
      </c>
      <c r="F66" s="19">
        <f>INDEX(Input!$B$22:$BI$26,MATCH('Residential Bills_Yr 4_avg'!$A66,Input!$A$22:$A$26,0),MATCH('Residential Bills_Yr 4_avg'!F$13,Input!$B$21:$BI$21,0))</f>
        <v>5.7832999999999997</v>
      </c>
      <c r="G66" s="3">
        <f>IF(($B$55-G65)&gt;Input!G103,Input!G103,($B$55-G65))</f>
        <v>4</v>
      </c>
      <c r="H66" s="15">
        <f>ROUND(IFERROR(F66*G66," "),2)</f>
        <v>23.13</v>
      </c>
      <c r="J66" s="19">
        <f>INDEX(Input!$B$22:$BI$26,MATCH('Residential Bills_Yr 4_avg'!$A66,Input!$A$22:$A$26,0),MATCH('Residential Bills_Yr 4_avg'!J$13,Input!$B$21:$BI$21,0))</f>
        <v>5.7832999999999997</v>
      </c>
      <c r="K66" s="3">
        <f>IF(($B$55-K65)&gt;Input!H103,Input!H103,($B$55-K65))</f>
        <v>4</v>
      </c>
      <c r="L66" s="15">
        <f>ROUND(IFERROR(J66*K66," "),2)</f>
        <v>23.13</v>
      </c>
      <c r="N66" s="19">
        <f>INDEX(Input!$B$22:$BI$26,MATCH('Residential Bills_Yr 4_avg'!$A66,Input!$A$22:$A$26,0),MATCH('Residential Bills_Yr 4_avg'!N$13,Input!$B$21:$BI$21,0))</f>
        <v>5.7832999999999997</v>
      </c>
      <c r="O66" s="3">
        <f>IF(($B$55-O65)&gt;Input!I103,Input!I103,($B$55-O65))</f>
        <v>4</v>
      </c>
      <c r="P66" s="15">
        <f>ROUND(IFERROR(N66*O66," "),2)</f>
        <v>23.13</v>
      </c>
      <c r="R66" s="19">
        <f>INDEX(Input!$B$22:$BI$26,MATCH('Residential Bills_Yr 4_avg'!$A66,Input!$A$22:$A$26,0),MATCH('Residential Bills_Yr 4_avg'!R$13,Input!$B$21:$BI$21,0))</f>
        <v>5.7832999999999997</v>
      </c>
      <c r="S66" s="3">
        <f>IF(($B$55-S65)&gt;Input!J103,Input!J103,($B$55-S65))</f>
        <v>4</v>
      </c>
      <c r="T66" s="15">
        <f>ROUND(IFERROR(R66*S66," "),2)</f>
        <v>23.13</v>
      </c>
      <c r="V66" s="19">
        <f>INDEX(Input!$B$22:$BI$26,MATCH('Residential Bills_Yr 4_avg'!$A66,Input!$A$22:$A$26,0),MATCH('Residential Bills_Yr 4_avg'!V$13,Input!$B$21:$BI$21,0))</f>
        <v>5.7832999999999997</v>
      </c>
      <c r="W66" s="3">
        <f>IF(($B$55-W65)&gt;Input!K103,Input!K103,($B$55-S65))</f>
        <v>4</v>
      </c>
      <c r="X66" s="15">
        <f>ROUND(IFERROR(V66*W66," "),2)</f>
        <v>23.13</v>
      </c>
      <c r="Z66" s="19">
        <f>INDEX(Input!$B$22:$BI$26,MATCH('Residential Bills_Yr 4_avg'!$A66,Input!$A$22:$A$26,0),MATCH('Residential Bills_Yr 4_avg'!Z$13,Input!$B$21:$BI$21,0))</f>
        <v>6.3616299999999999</v>
      </c>
      <c r="AA66" s="3">
        <f>IF(($B$55-AA65)&gt;Input!L103,Input!L103,($B$55-AA65))</f>
        <v>4</v>
      </c>
      <c r="AB66" s="15">
        <f>ROUND(IFERROR(Z66*AA66," "),2)</f>
        <v>25.45</v>
      </c>
      <c r="AD66" s="19">
        <f>INDEX(Input!$B$22:$BI$26,MATCH('Residential Bills_Yr 4_avg'!$A66,Input!$A$22:$A$26,0),MATCH('Residential Bills_Yr 4_avg'!AD$13,Input!$B$21:$BI$21,0))</f>
        <v>6.3616299999999999</v>
      </c>
      <c r="AE66" s="3">
        <f>IF(($B$55-AE65)&gt;Input!M103,Input!M103,($B$55-AE65))</f>
        <v>4</v>
      </c>
      <c r="AF66" s="15">
        <f>ROUND(IFERROR(AD66*AE66," "),2)</f>
        <v>25.45</v>
      </c>
      <c r="AH66" s="19">
        <f>INDEX(Input!$B$22:$BI$26,MATCH('Residential Bills_Yr 4_avg'!$A66,Input!$A$22:$A$26,0),MATCH('Residential Bills_Yr 4_avg'!AH$13,Input!$B$21:$BI$21,0))</f>
        <v>6.3616299999999999</v>
      </c>
      <c r="AI66" s="3">
        <f>IF(($B$55-AI65)&gt;Input!N103,Input!N103,($B$55-AI65))</f>
        <v>4</v>
      </c>
      <c r="AJ66" s="15">
        <f>ROUND(IFERROR(AH66*AI66," "),2)</f>
        <v>25.45</v>
      </c>
      <c r="AL66" s="19">
        <f>INDEX(Input!$B$22:$BI$26,MATCH('Residential Bills_Yr 4_avg'!$A66,Input!$A$22:$A$26,0),MATCH('Residential Bills_Yr 4_avg'!AL$13,Input!$B$21:$BI$21,0))</f>
        <v>6.3616299999999999</v>
      </c>
      <c r="AM66" s="3">
        <f>IF(($B$55-AM65)&gt;Input!O103,Input!O103,($B$55-AM65))</f>
        <v>4</v>
      </c>
      <c r="AN66" s="15">
        <f>ROUND(IFERROR(AL66*AM66," "),2)</f>
        <v>25.45</v>
      </c>
      <c r="AP66" s="19">
        <f>INDEX(Input!$B$22:$BI$26,MATCH('Residential Bills_Yr 4_avg'!$A66,Input!$A$22:$A$26,0),MATCH('Residential Bills_Yr 4_avg'!AP$13,Input!$B$21:$BI$21,0))</f>
        <v>6.3616299999999999</v>
      </c>
      <c r="AQ66" s="3">
        <f>IF(($B$55-AQ65)&gt;Input!P103,Input!P103,($B$55-AQ65))</f>
        <v>4</v>
      </c>
      <c r="AR66" s="15">
        <f>ROUND(IFERROR(AP66*AQ66," "),2)</f>
        <v>25.45</v>
      </c>
      <c r="AS66" s="7"/>
      <c r="AT66" s="19">
        <f>INDEX(Input!$B$22:$BI$26,MATCH('Residential Bills_Yr 4_avg'!$A66,Input!$A$22:$A$26,0),MATCH('Residential Bills_Yr 4_avg'!AT$13,Input!$B$21:$BI$21,0))</f>
        <v>6.3616299999999999</v>
      </c>
      <c r="AU66" s="3">
        <f>IF(($B$55-AU65)&gt;Input!Q103,Input!Q103,($B$55-AU65))</f>
        <v>4</v>
      </c>
      <c r="AV66" s="15">
        <f>ROUND(IFERROR(AT66*AU66," "),2)</f>
        <v>25.45</v>
      </c>
    </row>
    <row r="67" spans="1:48" x14ac:dyDescent="0.3">
      <c r="A67" t="str">
        <f>A19</f>
        <v>Tier 3</v>
      </c>
      <c r="B67" s="19">
        <f>INDEX(Input!$B$22:$BI$26,MATCH('Residential Bills_Yr 4_avg'!$A67,Input!$A$22:$A$26,0),MATCH('Residential Bills_Yr 4_avg'!B$13,Input!$B$21:$BI$21,0))</f>
        <v>7.9844999999999997</v>
      </c>
      <c r="C67" s="3">
        <f>IF(OR(Input!F$100="Tier 4",Input!F$100="Tier 5"),IF(('Residential Bills_Yr 4_avg'!$B$55-'Residential Bills_Yr 4_avg'!C65-'Residential Bills_Yr 4_avg'!C66)&gt;Input!F104,Input!F104,('Residential Bills_Yr 4_avg'!$B$55-'Residential Bills_Yr 4_avg'!C65-'Residential Bills_Yr 4_avg'!C66)),('Residential Bills_Yr 4_avg'!$B$55-'Residential Bills_Yr 4_avg'!C65-'Residential Bills_Yr 4_avg'!C66))</f>
        <v>0</v>
      </c>
      <c r="D67" s="15">
        <f>ROUND(IFERROR(B67*C67," "),2)</f>
        <v>0</v>
      </c>
      <c r="F67" s="19">
        <f>INDEX(Input!$B$22:$BI$26,MATCH('Residential Bills_Yr 4_avg'!$A67,Input!$A$22:$A$26,0),MATCH('Residential Bills_Yr 4_avg'!F$13,Input!$B$21:$BI$21,0))</f>
        <v>7.9844999999999997</v>
      </c>
      <c r="G67" s="3">
        <f>IF(OR(Input!G$100="Tier 4",Input!G$100="Tier 5"),IF(('Residential Bills_Yr 4_avg'!$B$55-'Residential Bills_Yr 4_avg'!G65-'Residential Bills_Yr 4_avg'!G66)&gt;Input!G104,Input!G104,('Residential Bills_Yr 4_avg'!$B$55-'Residential Bills_Yr 4_avg'!G65-'Residential Bills_Yr 4_avg'!G66)),('Residential Bills_Yr 4_avg'!$B$55-'Residential Bills_Yr 4_avg'!G65-'Residential Bills_Yr 4_avg'!G66))</f>
        <v>0</v>
      </c>
      <c r="H67" s="15">
        <f>ROUND(IFERROR(F67*G67," "),2)</f>
        <v>0</v>
      </c>
      <c r="J67" s="19">
        <f>INDEX(Input!$B$22:$BI$26,MATCH('Residential Bills_Yr 4_avg'!$A67,Input!$A$22:$A$26,0),MATCH('Residential Bills_Yr 4_avg'!J$13,Input!$B$21:$BI$21,0))</f>
        <v>7.9844999999999997</v>
      </c>
      <c r="K67" s="3">
        <f>IF(OR(Input!H$100="Tier 4",Input!H$100="Tier 5"),IF(('Residential Bills_Yr 4_avg'!$B$55-'Residential Bills_Yr 4_avg'!K65-'Residential Bills_Yr 4_avg'!K66)&gt;Input!H104,Input!H104,('Residential Bills_Yr 4_avg'!$B$55-'Residential Bills_Yr 4_avg'!K65-'Residential Bills_Yr 4_avg'!K66)),('Residential Bills_Yr 4_avg'!$B$55-'Residential Bills_Yr 4_avg'!K65-'Residential Bills_Yr 4_avg'!K66))</f>
        <v>0</v>
      </c>
      <c r="L67" s="15">
        <f>ROUND(IFERROR(J67*K67," "),2)</f>
        <v>0</v>
      </c>
      <c r="N67" s="19">
        <f>INDEX(Input!$B$22:$BI$26,MATCH('Residential Bills_Yr 4_avg'!$A67,Input!$A$22:$A$26,0),MATCH('Residential Bills_Yr 4_avg'!N$13,Input!$B$21:$BI$21,0))</f>
        <v>7.9844999999999997</v>
      </c>
      <c r="O67" s="3">
        <f>IF(OR(Input!I$100="Tier 4",Input!I$100="Tier 5"),IF(('Residential Bills_Yr 4_avg'!$B$55-'Residential Bills_Yr 4_avg'!O65-'Residential Bills_Yr 4_avg'!O66)&gt;Input!I104,Input!I104,('Residential Bills_Yr 4_avg'!$B$55-'Residential Bills_Yr 4_avg'!O65-'Residential Bills_Yr 4_avg'!O66)),('Residential Bills_Yr 4_avg'!$B$55-'Residential Bills_Yr 4_avg'!O65-'Residential Bills_Yr 4_avg'!O66))</f>
        <v>0</v>
      </c>
      <c r="P67" s="15">
        <f>ROUND(IFERROR(N67*O67," "),2)</f>
        <v>0</v>
      </c>
      <c r="R67" s="19">
        <f>INDEX(Input!$B$22:$BI$26,MATCH('Residential Bills_Yr 4_avg'!$A67,Input!$A$22:$A$26,0),MATCH('Residential Bills_Yr 4_avg'!R$13,Input!$B$21:$BI$21,0))</f>
        <v>7.9844999999999997</v>
      </c>
      <c r="S67" s="3">
        <f>IF(OR(Input!J$100="Tier 4",Input!J$100="Tier 5"),IF(('Residential Bills_Yr 4_avg'!$B$55-'Residential Bills_Yr 4_avg'!S65-'Residential Bills_Yr 4_avg'!S66)&gt;Input!J104,Input!J104,('Residential Bills_Yr 4_avg'!$B$55-'Residential Bills_Yr 4_avg'!S65-'Residential Bills_Yr 4_avg'!S66)),('Residential Bills_Yr 4_avg'!$B$55-'Residential Bills_Yr 4_avg'!S65-'Residential Bills_Yr 4_avg'!S66))</f>
        <v>0</v>
      </c>
      <c r="T67" s="15">
        <f>ROUND(IFERROR(R67*S67," "),2)</f>
        <v>0</v>
      </c>
      <c r="V67" s="19">
        <f>INDEX(Input!$B$22:$BI$26,MATCH('Residential Bills_Yr 4_avg'!$A67,Input!$A$22:$A$26,0),MATCH('Residential Bills_Yr 4_avg'!V$13,Input!$B$21:$BI$21,0))</f>
        <v>7.9844999999999997</v>
      </c>
      <c r="W67" s="3">
        <f>IF(OR(Input!K$100="Tier 4",Input!K$100="Tier 5"),IF(('Residential Bills_Yr 4_avg'!$B$55-'Residential Bills_Yr 4_avg'!W65-'Residential Bills_Yr 4_avg'!W66)&gt;Input!K104,Input!K104,('Residential Bills_Yr 4_avg'!$B$55-'Residential Bills_Yr 4_avg'!W65-'Residential Bills_Yr 4_avg'!W66)),('Residential Bills_Yr 4_avg'!$B$55-'Residential Bills_Yr 4_avg'!W65-'Residential Bills_Yr 4_avg'!W66))</f>
        <v>0</v>
      </c>
      <c r="X67" s="15">
        <f>ROUND(IFERROR(V67*W67," "),2)</f>
        <v>0</v>
      </c>
      <c r="Z67" s="19">
        <f>INDEX(Input!$B$22:$BI$26,MATCH('Residential Bills_Yr 4_avg'!$A67,Input!$A$22:$A$26,0),MATCH('Residential Bills_Yr 4_avg'!Z$13,Input!$B$21:$BI$21,0))</f>
        <v>8.7829499999999996</v>
      </c>
      <c r="AA67" s="3">
        <f>IF(OR(Input!L$100="Tier 4",Input!L$100="Tier 5"),IF(('Residential Bills_Yr 4_avg'!$B$55-'Residential Bills_Yr 4_avg'!AA65-'Residential Bills_Yr 4_avg'!AA66)&gt;Input!L104,Input!L104,('Residential Bills_Yr 4_avg'!$B$55-'Residential Bills_Yr 4_avg'!AA65-'Residential Bills_Yr 4_avg'!AA66)),('Residential Bills_Yr 4_avg'!$B$55-'Residential Bills_Yr 4_avg'!AA65-'Residential Bills_Yr 4_avg'!AA66))</f>
        <v>0</v>
      </c>
      <c r="AB67" s="15">
        <f>ROUND(IFERROR(Z67*AA67," "),2)</f>
        <v>0</v>
      </c>
      <c r="AD67" s="19">
        <f>INDEX(Input!$B$22:$BI$26,MATCH('Residential Bills_Yr 4_avg'!$A67,Input!$A$22:$A$26,0),MATCH('Residential Bills_Yr 4_avg'!AD$13,Input!$B$21:$BI$21,0))</f>
        <v>8.7829499999999996</v>
      </c>
      <c r="AE67" s="3">
        <f>IF(OR(Input!M$100="Tier 4",Input!M$100="Tier 5"),IF(('Residential Bills_Yr 4_avg'!$B$55-'Residential Bills_Yr 4_avg'!AE65-'Residential Bills_Yr 4_avg'!AE66)&gt;Input!M104,Input!M104,('Residential Bills_Yr 4_avg'!$B$55-'Residential Bills_Yr 4_avg'!AE65-'Residential Bills_Yr 4_avg'!AE66)),('Residential Bills_Yr 4_avg'!$B$55-'Residential Bills_Yr 4_avg'!AE65-'Residential Bills_Yr 4_avg'!AE66))</f>
        <v>0</v>
      </c>
      <c r="AF67" s="15">
        <f>ROUND(IFERROR(AD67*AE67," "),2)</f>
        <v>0</v>
      </c>
      <c r="AH67" s="19">
        <f>INDEX(Input!$B$22:$BI$26,MATCH('Residential Bills_Yr 4_avg'!$A67,Input!$A$22:$A$26,0),MATCH('Residential Bills_Yr 4_avg'!AH$13,Input!$B$21:$BI$21,0))</f>
        <v>8.7829499999999996</v>
      </c>
      <c r="AI67" s="3">
        <f>IF(OR(Input!N$100="Tier 4",Input!N$100="Tier 5"),IF(('Residential Bills_Yr 4_avg'!$B$55-'Residential Bills_Yr 4_avg'!AI65-'Residential Bills_Yr 4_avg'!AI66)&gt;Input!N104,Input!N104,('Residential Bills_Yr 4_avg'!$B$55-'Residential Bills_Yr 4_avg'!AI65-'Residential Bills_Yr 4_avg'!AI66)),('Residential Bills_Yr 4_avg'!$B$55-'Residential Bills_Yr 4_avg'!AI65-'Residential Bills_Yr 4_avg'!AI66))</f>
        <v>0</v>
      </c>
      <c r="AJ67" s="15">
        <f>ROUND(IFERROR(AH67*AI67," "),2)</f>
        <v>0</v>
      </c>
      <c r="AL67" s="19">
        <f>INDEX(Input!$B$22:$BI$26,MATCH('Residential Bills_Yr 4_avg'!$A67,Input!$A$22:$A$26,0),MATCH('Residential Bills_Yr 4_avg'!AL$13,Input!$B$21:$BI$21,0))</f>
        <v>8.7829499999999996</v>
      </c>
      <c r="AM67" s="3">
        <f>IF(OR(Input!O$100="Tier 4",Input!O$100="Tier 5"),IF(('Residential Bills_Yr 4_avg'!$B$55-'Residential Bills_Yr 4_avg'!AM65-'Residential Bills_Yr 4_avg'!AM66)&gt;Input!O104,Input!O104,('Residential Bills_Yr 4_avg'!$B$55-'Residential Bills_Yr 4_avg'!AM65-'Residential Bills_Yr 4_avg'!AM66)),('Residential Bills_Yr 4_avg'!$B$55-'Residential Bills_Yr 4_avg'!AM65-'Residential Bills_Yr 4_avg'!AM66))</f>
        <v>0</v>
      </c>
      <c r="AN67" s="15">
        <f>ROUND(IFERROR(AL67*AM67," "),2)</f>
        <v>0</v>
      </c>
      <c r="AP67" s="19">
        <f>INDEX(Input!$B$22:$BI$26,MATCH('Residential Bills_Yr 4_avg'!$A67,Input!$A$22:$A$26,0),MATCH('Residential Bills_Yr 4_avg'!AP$13,Input!$B$21:$BI$21,0))</f>
        <v>8.7829499999999996</v>
      </c>
      <c r="AQ67" s="3">
        <f>IF(OR(Input!P$100="Tier 4",Input!P$100="Tier 5"),IF(('Residential Bills_Yr 4_avg'!$B$55-'Residential Bills_Yr 4_avg'!AQ65-'Residential Bills_Yr 4_avg'!AQ66)&gt;Input!P104,Input!P104,('Residential Bills_Yr 4_avg'!$B$55-'Residential Bills_Yr 4_avg'!AQ65-'Residential Bills_Yr 4_avg'!AQ66)),('Residential Bills_Yr 4_avg'!$B$55-'Residential Bills_Yr 4_avg'!AQ65-'Residential Bills_Yr 4_avg'!AQ66))</f>
        <v>0</v>
      </c>
      <c r="AR67" s="15">
        <f>ROUND(IFERROR(AP67*AQ67," "),2)</f>
        <v>0</v>
      </c>
      <c r="AS67" s="7"/>
      <c r="AT67" s="19">
        <f>INDEX(Input!$B$22:$BI$26,MATCH('Residential Bills_Yr 4_avg'!$A67,Input!$A$22:$A$26,0),MATCH('Residential Bills_Yr 4_avg'!AT$13,Input!$B$21:$BI$21,0))</f>
        <v>8.7829499999999996</v>
      </c>
      <c r="AU67" s="3">
        <f>IF(OR(Input!Q$100="Tier 4",Input!Q$100="Tier 5"),IF(('Residential Bills_Yr 4_avg'!$B$55-'Residential Bills_Yr 4_avg'!AU65-'Residential Bills_Yr 4_avg'!AU66)&gt;Input!Q104,Input!Q104,('Residential Bills_Yr 4_avg'!$B$55-'Residential Bills_Yr 4_avg'!AU65-'Residential Bills_Yr 4_avg'!AU66)),('Residential Bills_Yr 4_avg'!$B$55-'Residential Bills_Yr 4_avg'!AU65-'Residential Bills_Yr 4_avg'!AU66))</f>
        <v>0</v>
      </c>
      <c r="AV67" s="15">
        <f>ROUND(IFERROR(AT67*AU67," "),2)</f>
        <v>0</v>
      </c>
    </row>
    <row r="68" spans="1:48" ht="14.4" customHeight="1" x14ac:dyDescent="0.3">
      <c r="A68" t="str">
        <f>A20</f>
        <v>Tier 4</v>
      </c>
      <c r="B68" s="19">
        <f>INDEX(Input!$B$22:$BI$26,MATCH('Residential Bills_Yr 4_avg'!$A68,Input!$A$22:$A$26,0),MATCH('Residential Bills_Yr 4_avg'!B$13,Input!$B$21:$BI$21,0))</f>
        <v>0</v>
      </c>
      <c r="C68" s="3" t="str">
        <f>IF(Input!F$100="Tier 4",($B$55-C65-C66-C67),IF(Input!F$100="Tier 5",IF(('Residential Bills_Yr 4_avg'!$B$55-'Residential Bills_Yr 4_avg'!C65-'Residential Bills_Yr 4_avg'!C66-'Residential Bills_Yr 4_avg'!C67)&gt;Input!F127,Input!F127,('Residential Bills_Yr 4_avg'!$B$55-'Residential Bills_Yr 4_avg'!C65-'Residential Bills_Yr 4_avg'!C66-'Residential Bills_Yr 4_avg'!C67))," "))</f>
        <v xml:space="preserve"> </v>
      </c>
      <c r="D68" s="15" t="str">
        <f t="shared" ref="D68:D69" si="48">IFERROR(B68*C68," ")</f>
        <v xml:space="preserve"> </v>
      </c>
      <c r="F68" s="19">
        <f>INDEX(Input!$B$22:$BI$26,MATCH('Residential Bills_Yr 4_avg'!$A68,Input!$A$22:$A$26,0),MATCH('Residential Bills_Yr 4_avg'!F$13,Input!$B$21:$BI$21,0))</f>
        <v>0</v>
      </c>
      <c r="G68" s="3" t="str">
        <f>IF(Input!G$100="Tier 4",($B$55-G65-G66-G67),IF(Input!G$100="Tier 5",IF(('Residential Bills_Yr 4_avg'!$B$55-'Residential Bills_Yr 4_avg'!G65-'Residential Bills_Yr 4_avg'!G66-'Residential Bills_Yr 4_avg'!G67)&gt;Input!G127,Input!G127,('Residential Bills_Yr 4_avg'!$B$55-'Residential Bills_Yr 4_avg'!G65-'Residential Bills_Yr 4_avg'!G66-'Residential Bills_Yr 4_avg'!G67))," "))</f>
        <v xml:space="preserve"> </v>
      </c>
      <c r="H68" s="15" t="str">
        <f t="shared" ref="H68:H69" si="49">IFERROR(F68*G68," ")</f>
        <v xml:space="preserve"> </v>
      </c>
      <c r="J68" s="19">
        <f>INDEX(Input!$B$22:$BI$26,MATCH('Residential Bills_Yr 4_avg'!$A68,Input!$A$22:$A$26,0),MATCH('Residential Bills_Yr 4_avg'!J$13,Input!$B$21:$BI$21,0))</f>
        <v>0</v>
      </c>
      <c r="K68" s="3" t="str">
        <f>IF(Input!H$100="Tier 4",($B$55-K65-K66-K67),IF(Input!H$100="Tier 5",IF(('Residential Bills_Yr 4_avg'!$B$55-'Residential Bills_Yr 4_avg'!K65-'Residential Bills_Yr 4_avg'!K66-'Residential Bills_Yr 4_avg'!K67)&gt;Input!H127,Input!H127,('Residential Bills_Yr 4_avg'!$B$55-'Residential Bills_Yr 4_avg'!K65-'Residential Bills_Yr 4_avg'!K66-'Residential Bills_Yr 4_avg'!K67))," "))</f>
        <v xml:space="preserve"> </v>
      </c>
      <c r="L68" s="15" t="str">
        <f t="shared" ref="L68:L69" si="50">IFERROR(J68*K68," ")</f>
        <v xml:space="preserve"> </v>
      </c>
      <c r="N68" s="19">
        <f>INDEX(Input!$B$22:$BI$26,MATCH('Residential Bills_Yr 4_avg'!$A68,Input!$A$22:$A$26,0),MATCH('Residential Bills_Yr 4_avg'!N$13,Input!$B$21:$BI$21,0))</f>
        <v>0</v>
      </c>
      <c r="O68" s="3" t="str">
        <f>IF(Input!I$100="Tier 4",($B$55-O65-O66-O67),IF(Input!I$100="Tier 5",IF(('Residential Bills_Yr 4_avg'!$B$55-'Residential Bills_Yr 4_avg'!O65-'Residential Bills_Yr 4_avg'!O66-'Residential Bills_Yr 4_avg'!O67)&gt;Input!I127,Input!I127,('Residential Bills_Yr 4_avg'!$B$55-'Residential Bills_Yr 4_avg'!O65-'Residential Bills_Yr 4_avg'!O66-'Residential Bills_Yr 4_avg'!O67))," "))</f>
        <v xml:space="preserve"> </v>
      </c>
      <c r="P68" s="15" t="str">
        <f t="shared" ref="P68:P69" si="51">IFERROR(N68*O68," ")</f>
        <v xml:space="preserve"> </v>
      </c>
      <c r="R68" s="19">
        <f>INDEX(Input!$B$22:$BI$26,MATCH('Residential Bills_Yr 4_avg'!$A68,Input!$A$22:$A$26,0),MATCH('Residential Bills_Yr 4_avg'!R$13,Input!$B$21:$BI$21,0))</f>
        <v>0</v>
      </c>
      <c r="S68" s="3" t="str">
        <f>IF(Input!J$100="Tier 4",($B$55-S65-S66-S67),IF(Input!J$100="Tier 5",IF(('Residential Bills_Yr 4_avg'!$B$55-'Residential Bills_Yr 4_avg'!S65-'Residential Bills_Yr 4_avg'!S66-'Residential Bills_Yr 4_avg'!S67)&gt;Input!J127,Input!J127,('Residential Bills_Yr 4_avg'!$B$55-'Residential Bills_Yr 4_avg'!S65-'Residential Bills_Yr 4_avg'!S66-'Residential Bills_Yr 4_avg'!S67))," "))</f>
        <v xml:space="preserve"> </v>
      </c>
      <c r="T68" s="15" t="str">
        <f t="shared" ref="T68:T69" si="52">IFERROR(R68*S68," ")</f>
        <v xml:space="preserve"> </v>
      </c>
      <c r="V68" s="19">
        <f>INDEX(Input!$B$22:$BI$26,MATCH('Residential Bills_Yr 4_avg'!$A68,Input!$A$22:$A$26,0),MATCH('Residential Bills_Yr 4_avg'!V$13,Input!$B$21:$BI$21,0))</f>
        <v>0</v>
      </c>
      <c r="W68" s="3" t="str">
        <f>IF(Input!K$100="Tier 4",($B$55-W65-W66-W67),IF(Input!K$100="Tier 5",IF(('Residential Bills_Yr 4_avg'!$B$55-'Residential Bills_Yr 4_avg'!W65-'Residential Bills_Yr 4_avg'!W66-'Residential Bills_Yr 4_avg'!W67)&gt;Input!K127,Input!K127,('Residential Bills_Yr 4_avg'!$B$55-'Residential Bills_Yr 4_avg'!W65-'Residential Bills_Yr 4_avg'!W66-'Residential Bills_Yr 4_avg'!W67))," "))</f>
        <v xml:space="preserve"> </v>
      </c>
      <c r="X68" s="15" t="str">
        <f t="shared" ref="X68:X69" si="53">IFERROR(V68*W68," ")</f>
        <v xml:space="preserve"> </v>
      </c>
      <c r="Z68" s="19">
        <f>INDEX(Input!$B$22:$BI$26,MATCH('Residential Bills_Yr 4_avg'!$A68,Input!$A$22:$A$26,0),MATCH('Residential Bills_Yr 4_avg'!Z$13,Input!$B$21:$BI$21,0))</f>
        <v>0</v>
      </c>
      <c r="AA68" s="3" t="str">
        <f>IF(Input!L$100="Tier 4",($B$55-AA65-AA66-AA67),IF(Input!L$100="Tier 5",IF(('Residential Bills_Yr 4_avg'!$B$55-'Residential Bills_Yr 4_avg'!AA65-'Residential Bills_Yr 4_avg'!AA66-'Residential Bills_Yr 4_avg'!AA67)&gt;Input!L127,Input!L127,('Residential Bills_Yr 4_avg'!$B$55-'Residential Bills_Yr 4_avg'!AA65-'Residential Bills_Yr 4_avg'!AA66-'Residential Bills_Yr 4_avg'!AA67))," "))</f>
        <v xml:space="preserve"> </v>
      </c>
      <c r="AB68" s="15" t="str">
        <f t="shared" ref="AB68:AB69" si="54">IFERROR(Z68*AA68," ")</f>
        <v xml:space="preserve"> </v>
      </c>
      <c r="AD68" s="19">
        <f>INDEX(Input!$B$22:$BI$26,MATCH('Residential Bills_Yr 4_avg'!$A68,Input!$A$22:$A$26,0),MATCH('Residential Bills_Yr 4_avg'!AD$13,Input!$B$21:$BI$21,0))</f>
        <v>0</v>
      </c>
      <c r="AE68" s="3" t="str">
        <f>IF(Input!M$100="Tier 4",($B$55-AE65-AE66-AE67),IF(Input!M$100="Tier 5",IF(('Residential Bills_Yr 4_avg'!$B$55-'Residential Bills_Yr 4_avg'!AE65-'Residential Bills_Yr 4_avg'!AE66-'Residential Bills_Yr 4_avg'!AE67)&gt;Input!M127,Input!M127,('Residential Bills_Yr 4_avg'!$B$55-'Residential Bills_Yr 4_avg'!AE65-'Residential Bills_Yr 4_avg'!AE66-'Residential Bills_Yr 4_avg'!AE67))," "))</f>
        <v xml:space="preserve"> </v>
      </c>
      <c r="AF68" s="15" t="str">
        <f t="shared" ref="AF68:AF69" si="55">IFERROR(AD68*AE68," ")</f>
        <v xml:space="preserve"> </v>
      </c>
      <c r="AH68" s="19">
        <f>INDEX(Input!$B$22:$BI$26,MATCH('Residential Bills_Yr 4_avg'!$A68,Input!$A$22:$A$26,0),MATCH('Residential Bills_Yr 4_avg'!AH$13,Input!$B$21:$BI$21,0))</f>
        <v>0</v>
      </c>
      <c r="AI68" s="3" t="str">
        <f>IF(Input!N$100="Tier 4",($B$55-AI65-AI66-AI67),IF(Input!N$100="Tier 5",IF(('Residential Bills_Yr 4_avg'!$B$55-'Residential Bills_Yr 4_avg'!AI65-'Residential Bills_Yr 4_avg'!AI66-'Residential Bills_Yr 4_avg'!AI67)&gt;Input!N127,Input!N127,('Residential Bills_Yr 4_avg'!$B$55-'Residential Bills_Yr 4_avg'!AI65-'Residential Bills_Yr 4_avg'!AI66-'Residential Bills_Yr 4_avg'!AI67))," "))</f>
        <v xml:space="preserve"> </v>
      </c>
      <c r="AJ68" s="15" t="str">
        <f t="shared" ref="AJ68:AJ69" si="56">IFERROR(AH68*AI68," ")</f>
        <v xml:space="preserve"> </v>
      </c>
      <c r="AL68" s="19">
        <f>INDEX(Input!$B$22:$BI$26,MATCH('Residential Bills_Yr 4_avg'!$A68,Input!$A$22:$A$26,0),MATCH('Residential Bills_Yr 4_avg'!AL$13,Input!$B$21:$BI$21,0))</f>
        <v>0</v>
      </c>
      <c r="AM68" s="3" t="str">
        <f>IF(Input!O$100="Tier 4",($B$55-AM65-AM66-AM67),IF(Input!O$100="Tier 5",IF(('Residential Bills_Yr 4_avg'!$B$55-'Residential Bills_Yr 4_avg'!AM65-'Residential Bills_Yr 4_avg'!AM66-'Residential Bills_Yr 4_avg'!AM67)&gt;Input!O127,Input!O127,('Residential Bills_Yr 4_avg'!$B$55-'Residential Bills_Yr 4_avg'!AM65-'Residential Bills_Yr 4_avg'!AM66-'Residential Bills_Yr 4_avg'!AM67))," "))</f>
        <v xml:space="preserve"> </v>
      </c>
      <c r="AN68" s="15" t="str">
        <f t="shared" ref="AN68:AN69" si="57">IFERROR(AL68*AM68," ")</f>
        <v xml:space="preserve"> </v>
      </c>
      <c r="AP68" s="19">
        <f>INDEX(Input!$B$22:$BI$26,MATCH('Residential Bills_Yr 4_avg'!$A68,Input!$A$22:$A$26,0),MATCH('Residential Bills_Yr 4_avg'!AP$13,Input!$B$21:$BI$21,0))</f>
        <v>0</v>
      </c>
      <c r="AQ68" s="3" t="str">
        <f>IF(Input!P$100="Tier 4",($B$55-AQ65-AQ66-AQ67),IF(Input!P$100="Tier 5",IF(('Residential Bills_Yr 4_avg'!$B$55-'Residential Bills_Yr 4_avg'!AQ65-'Residential Bills_Yr 4_avg'!AQ66-'Residential Bills_Yr 4_avg'!AQ67)&gt;Input!P127,Input!P127,('Residential Bills_Yr 4_avg'!$B$55-'Residential Bills_Yr 4_avg'!AQ65-'Residential Bills_Yr 4_avg'!AQ66-'Residential Bills_Yr 4_avg'!AQ67))," "))</f>
        <v xml:space="preserve"> </v>
      </c>
      <c r="AR68" s="15" t="str">
        <f t="shared" ref="AR68:AR69" si="58">IFERROR(AP68*AQ68," ")</f>
        <v xml:space="preserve"> </v>
      </c>
      <c r="AS68" s="7"/>
      <c r="AT68" s="19">
        <f>INDEX(Input!$B$22:$BI$26,MATCH('Residential Bills_Yr 4_avg'!$A68,Input!$A$22:$A$26,0),MATCH('Residential Bills_Yr 4_avg'!AT$13,Input!$B$21:$BI$21,0))</f>
        <v>0</v>
      </c>
      <c r="AU68" s="3" t="str">
        <f>IF(Input!Q$100="Tier 4",($B$55-AU65-AU66-AU67),IF(Input!Q$100="Tier 5",IF(('Residential Bills_Yr 4_avg'!$B$55-'Residential Bills_Yr 4_avg'!AU65-'Residential Bills_Yr 4_avg'!AU66-'Residential Bills_Yr 4_avg'!AU67)&gt;Input!Q127,Input!Q127,('Residential Bills_Yr 4_avg'!$B$55-'Residential Bills_Yr 4_avg'!AU65-'Residential Bills_Yr 4_avg'!AU66-'Residential Bills_Yr 4_avg'!AU67))," "))</f>
        <v xml:space="preserve"> </v>
      </c>
      <c r="AV68" s="15" t="str">
        <f t="shared" ref="AV68:AV69" si="59">IFERROR(AT68*AU68," ")</f>
        <v xml:space="preserve"> </v>
      </c>
    </row>
    <row r="69" spans="1:48" ht="14.4" customHeight="1" x14ac:dyDescent="0.3">
      <c r="A69" t="str">
        <f>A21</f>
        <v>Tier 5</v>
      </c>
      <c r="B69" s="19">
        <f>INDEX(Input!$B$22:$BI$26,MATCH('Residential Bills_Yr 4_avg'!$A69,Input!$A$22:$A$26,0),MATCH('Residential Bills_Yr 4_avg'!B$13,Input!$B$21:$BI$21,0))</f>
        <v>0</v>
      </c>
      <c r="C69" s="3" t="str">
        <f>IF(Input!F$100="Tier 5",('Residential Bills_Yr 4_avg'!$B$55-'Residential Bills_Yr 4_avg'!C65-'Residential Bills_Yr 4_avg'!C66-'Residential Bills_Yr 4_avg'!C67-'Residential Bills_Yr 4_avg'!C68)," ")</f>
        <v xml:space="preserve"> </v>
      </c>
      <c r="D69" s="15" t="str">
        <f t="shared" si="48"/>
        <v xml:space="preserve"> </v>
      </c>
      <c r="F69" s="19">
        <f>INDEX(Input!$B$22:$BI$26,MATCH('Residential Bills_Yr 4_avg'!$A69,Input!$A$22:$A$26,0),MATCH('Residential Bills_Yr 4_avg'!F$13,Input!$B$21:$BI$21,0))</f>
        <v>0</v>
      </c>
      <c r="G69" s="3" t="str">
        <f>IF(Input!G$100="Tier 5",('Residential Bills_Yr 4_avg'!$B$55-'Residential Bills_Yr 4_avg'!G65-'Residential Bills_Yr 4_avg'!G66-'Residential Bills_Yr 4_avg'!G67-'Residential Bills_Yr 4_avg'!G68)," ")</f>
        <v xml:space="preserve"> </v>
      </c>
      <c r="H69" s="15" t="str">
        <f t="shared" si="49"/>
        <v xml:space="preserve"> </v>
      </c>
      <c r="J69" s="19">
        <f>INDEX(Input!$B$22:$BI$26,MATCH('Residential Bills_Yr 4_avg'!$A69,Input!$A$22:$A$26,0),MATCH('Residential Bills_Yr 4_avg'!J$13,Input!$B$21:$BI$21,0))</f>
        <v>0</v>
      </c>
      <c r="K69" s="3" t="str">
        <f>IF(Input!H$100="Tier 5",('Residential Bills_Yr 4_avg'!$B$55-'Residential Bills_Yr 4_avg'!K$17-'Residential Bills_Yr 4_avg'!K$18-'Residential Bills_Yr 4_avg'!K$19-'Residential Bills_Yr 4_avg'!K$20)," ")</f>
        <v xml:space="preserve"> </v>
      </c>
      <c r="L69" s="15" t="str">
        <f t="shared" si="50"/>
        <v xml:space="preserve"> </v>
      </c>
      <c r="N69" s="19">
        <f>INDEX(Input!$B$22:$BI$26,MATCH('Residential Bills_Yr 4_avg'!$A69,Input!$A$22:$A$26,0),MATCH('Residential Bills_Yr 4_avg'!N$13,Input!$B$21:$BI$21,0))</f>
        <v>0</v>
      </c>
      <c r="O69" s="3" t="str">
        <f>IF(Input!I$100="Tier 5",('Residential Bills_Yr 4_avg'!$B$55-'Residential Bills_Yr 4_avg'!O$17-'Residential Bills_Yr 4_avg'!O$18-'Residential Bills_Yr 4_avg'!O$19-'Residential Bills_Yr 4_avg'!O$20)," ")</f>
        <v xml:space="preserve"> </v>
      </c>
      <c r="P69" s="15" t="str">
        <f t="shared" si="51"/>
        <v xml:space="preserve"> </v>
      </c>
      <c r="R69" s="19">
        <f>INDEX(Input!$B$22:$BI$26,MATCH('Residential Bills_Yr 4_avg'!$A69,Input!$A$22:$A$26,0),MATCH('Residential Bills_Yr 4_avg'!R$13,Input!$B$21:$BI$21,0))</f>
        <v>0</v>
      </c>
      <c r="S69" s="3" t="str">
        <f>IF(Input!J$100="Tier 5",('Residential Bills_Yr 4_avg'!$B$55-'Residential Bills_Yr 4_avg'!S$17-'Residential Bills_Yr 4_avg'!S$18-'Residential Bills_Yr 4_avg'!S$19-'Residential Bills_Yr 4_avg'!S$20)," ")</f>
        <v xml:space="preserve"> </v>
      </c>
      <c r="T69" s="15" t="str">
        <f t="shared" si="52"/>
        <v xml:space="preserve"> </v>
      </c>
      <c r="V69" s="19">
        <f>INDEX(Input!$B$22:$BI$26,MATCH('Residential Bills_Yr 4_avg'!$A69,Input!$A$22:$A$26,0),MATCH('Residential Bills_Yr 4_avg'!V$13,Input!$B$21:$BI$21,0))</f>
        <v>0</v>
      </c>
      <c r="W69" s="3" t="str">
        <f>IF(Input!K$100="Tier 5",('Residential Bills_Yr 4_avg'!$B$55-'Residential Bills_Yr 4_avg'!W$17-'Residential Bills_Yr 4_avg'!W$18-'Residential Bills_Yr 4_avg'!W$19-'Residential Bills_Yr 4_avg'!W$20)," ")</f>
        <v xml:space="preserve"> </v>
      </c>
      <c r="X69" s="15" t="str">
        <f t="shared" si="53"/>
        <v xml:space="preserve"> </v>
      </c>
      <c r="Z69" s="19">
        <f>INDEX(Input!$B$22:$BI$26,MATCH('Residential Bills_Yr 4_avg'!$A69,Input!$A$22:$A$26,0),MATCH('Residential Bills_Yr 4_avg'!Z$13,Input!$B$21:$BI$21,0))</f>
        <v>0</v>
      </c>
      <c r="AA69" s="3" t="str">
        <f>IF(Input!L$100="Tier 5",('Residential Bills_Yr 4_avg'!$B$55-'Residential Bills_Yr 4_avg'!AA$17-'Residential Bills_Yr 4_avg'!AA$18-'Residential Bills_Yr 4_avg'!AA$19-'Residential Bills_Yr 4_avg'!AA$20)," ")</f>
        <v xml:space="preserve"> </v>
      </c>
      <c r="AB69" s="15" t="str">
        <f t="shared" si="54"/>
        <v xml:space="preserve"> </v>
      </c>
      <c r="AD69" s="19">
        <f>INDEX(Input!$B$22:$BI$26,MATCH('Residential Bills_Yr 4_avg'!$A69,Input!$A$22:$A$26,0),MATCH('Residential Bills_Yr 4_avg'!AD$13,Input!$B$21:$BI$21,0))</f>
        <v>0</v>
      </c>
      <c r="AE69" s="3" t="str">
        <f>IF(Input!M$100="Tier 5",('Residential Bills_Yr 4_avg'!$B$55-'Residential Bills_Yr 4_avg'!AE$17-'Residential Bills_Yr 4_avg'!AE$18-'Residential Bills_Yr 4_avg'!AE$19-'Residential Bills_Yr 4_avg'!AE$20)," ")</f>
        <v xml:space="preserve"> </v>
      </c>
      <c r="AF69" s="15" t="str">
        <f t="shared" si="55"/>
        <v xml:space="preserve"> </v>
      </c>
      <c r="AH69" s="19">
        <f>INDEX(Input!$B$22:$BI$26,MATCH('Residential Bills_Yr 4_avg'!$A69,Input!$A$22:$A$26,0),MATCH('Residential Bills_Yr 4_avg'!AH$13,Input!$B$21:$BI$21,0))</f>
        <v>0</v>
      </c>
      <c r="AI69" s="3" t="str">
        <f>IF(Input!N$100="Tier 5",('Residential Bills_Yr 4_avg'!$B$55-'Residential Bills_Yr 4_avg'!AI$17-'Residential Bills_Yr 4_avg'!AI$18-'Residential Bills_Yr 4_avg'!AI$19-'Residential Bills_Yr 4_avg'!AI$20)," ")</f>
        <v xml:space="preserve"> </v>
      </c>
      <c r="AJ69" s="15" t="str">
        <f t="shared" si="56"/>
        <v xml:space="preserve"> </v>
      </c>
      <c r="AL69" s="19">
        <f>INDEX(Input!$B$22:$BI$26,MATCH('Residential Bills_Yr 4_avg'!$A69,Input!$A$22:$A$26,0),MATCH('Residential Bills_Yr 4_avg'!AL$13,Input!$B$21:$BI$21,0))</f>
        <v>0</v>
      </c>
      <c r="AM69" s="3" t="str">
        <f>IF(Input!O$100="Tier 5",('Residential Bills_Yr 4_avg'!$B$55-'Residential Bills_Yr 4_avg'!AM$17-'Residential Bills_Yr 4_avg'!AM$18-'Residential Bills_Yr 4_avg'!AM$19-'Residential Bills_Yr 4_avg'!AM$20)," ")</f>
        <v xml:space="preserve"> </v>
      </c>
      <c r="AN69" s="15" t="str">
        <f t="shared" si="57"/>
        <v xml:space="preserve"> </v>
      </c>
      <c r="AP69" s="19">
        <f>INDEX(Input!$B$22:$BI$26,MATCH('Residential Bills_Yr 4_avg'!$A69,Input!$A$22:$A$26,0),MATCH('Residential Bills_Yr 4_avg'!AP$13,Input!$B$21:$BI$21,0))</f>
        <v>0</v>
      </c>
      <c r="AQ69" s="3" t="str">
        <f>IF(Input!P$100="Tier 5",('Residential Bills_Yr 4_avg'!$B$55-'Residential Bills_Yr 4_avg'!AQ$17-'Residential Bills_Yr 4_avg'!AQ$18-'Residential Bills_Yr 4_avg'!AQ$19-'Residential Bills_Yr 4_avg'!AQ$20)," ")</f>
        <v xml:space="preserve"> </v>
      </c>
      <c r="AR69" s="15" t="str">
        <f t="shared" si="58"/>
        <v xml:space="preserve"> </v>
      </c>
      <c r="AS69" s="7"/>
      <c r="AT69" s="19">
        <f>INDEX(Input!$B$22:$BI$26,MATCH('Residential Bills_Yr 4_avg'!$A69,Input!$A$22:$A$26,0),MATCH('Residential Bills_Yr 4_avg'!AT$13,Input!$B$21:$BI$21,0))</f>
        <v>0</v>
      </c>
      <c r="AU69" s="3" t="str">
        <f>IF(Input!Q$100="Tier 5",('Residential Bills_Yr 4_avg'!$B$55-'Residential Bills_Yr 4_avg'!AU$17-'Residential Bills_Yr 4_avg'!AU$18-'Residential Bills_Yr 4_avg'!AU$19-'Residential Bills_Yr 4_avg'!AU$20)," ")</f>
        <v xml:space="preserve"> </v>
      </c>
      <c r="AV69" s="15" t="str">
        <f t="shared" si="59"/>
        <v xml:space="preserve"> </v>
      </c>
    </row>
    <row r="70" spans="1:48" x14ac:dyDescent="0.3">
      <c r="A70" t="s">
        <v>27</v>
      </c>
      <c r="B70" s="14"/>
      <c r="C70" s="3">
        <f>SUM(C65:C69)</f>
        <v>10</v>
      </c>
      <c r="D70" s="20">
        <f>SUM(D65:D69)+D62</f>
        <v>65.239999999999995</v>
      </c>
      <c r="F70" s="14"/>
      <c r="G70" s="3">
        <f>SUM(G65:G69)</f>
        <v>10</v>
      </c>
      <c r="H70" s="20">
        <f>SUM(H65:H69)+H62</f>
        <v>65.239999999999995</v>
      </c>
      <c r="J70" s="14"/>
      <c r="K70" s="3">
        <f>SUM(K65:K69)</f>
        <v>10</v>
      </c>
      <c r="L70" s="20">
        <f>SUM(L65:L69)+L62</f>
        <v>65.239999999999995</v>
      </c>
      <c r="N70" s="14"/>
      <c r="O70" s="3">
        <f>SUM(O65:O69)</f>
        <v>10</v>
      </c>
      <c r="P70" s="20">
        <f>SUM(P65:P69)+P62</f>
        <v>65.239999999999995</v>
      </c>
      <c r="R70" s="14"/>
      <c r="S70" s="3">
        <f>SUM(S65:S69)</f>
        <v>10</v>
      </c>
      <c r="T70" s="20">
        <f>SUM(T65:T69)+T62</f>
        <v>65.239999999999995</v>
      </c>
      <c r="V70" s="14"/>
      <c r="W70" s="3">
        <f>SUM(W65:W69)</f>
        <v>10</v>
      </c>
      <c r="X70" s="20">
        <f>SUM(X65:X69)+X62</f>
        <v>65.239999999999995</v>
      </c>
      <c r="Z70" s="14"/>
      <c r="AA70" s="3">
        <f>SUM(AA65:AA69)</f>
        <v>10</v>
      </c>
      <c r="AB70" s="20">
        <f>SUM(AB65:AB69)+AB62</f>
        <v>71.77000000000001</v>
      </c>
      <c r="AD70" s="14"/>
      <c r="AE70" s="3">
        <f>SUM(AE65:AE69)</f>
        <v>10</v>
      </c>
      <c r="AF70" s="20">
        <f>SUM(AF65:AF69)+AF62</f>
        <v>71.77000000000001</v>
      </c>
      <c r="AH70" s="14"/>
      <c r="AI70" s="3">
        <f>SUM(AI65:AI69)</f>
        <v>10</v>
      </c>
      <c r="AJ70" s="20">
        <f>SUM(AJ65:AJ69)+AJ62</f>
        <v>71.77000000000001</v>
      </c>
      <c r="AL70" s="14"/>
      <c r="AM70" s="3">
        <f>SUM(AM65:AM69)</f>
        <v>10</v>
      </c>
      <c r="AN70" s="20">
        <f>SUM(AN65:AN69)+AN62</f>
        <v>71.77000000000001</v>
      </c>
      <c r="AP70" s="14"/>
      <c r="AQ70" s="3">
        <f>SUM(AQ65:AQ69)</f>
        <v>10</v>
      </c>
      <c r="AR70" s="20">
        <f>SUM(AR65:AR69)+AR62</f>
        <v>71.77000000000001</v>
      </c>
      <c r="AS70" s="46"/>
      <c r="AT70" s="14"/>
      <c r="AU70" s="3">
        <f>SUM(AU65:AU69)</f>
        <v>10</v>
      </c>
      <c r="AV70" s="20">
        <f>SUM(AV65:AV69)+AV62</f>
        <v>71.77000000000001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INDEX(Input!$C$49:$BJ$61,MATCH($A73,Input!$A$49:$A$61,0),MATCH(B$61,Input!$C$48:$BJ$48,0))</f>
        <v>-11</v>
      </c>
      <c r="C73" s="24" t="str">
        <f>IF(VLOOKUP($A73,Input!$A$49:$B$61,2,FALSE)="Percentage",D$70,IF(VLOOKUP($A73,Input!$A$49:$B$61,2,FALSE)="Fixed","Fixed",(C$70)))</f>
        <v>Fixed</v>
      </c>
      <c r="D73" s="15">
        <f t="shared" ref="D73:D85" si="61">ROUND(IF(C73="Fixed",B73,(B73*C73)),2)</f>
        <v>-11</v>
      </c>
      <c r="F73" s="104">
        <f>INDEX(Input!$C$49:$BJ$61,MATCH($A73,Input!$A$49:$A$61,0),MATCH(F$61,Input!$C$48:$BJ$48,0))</f>
        <v>-11</v>
      </c>
      <c r="G73" s="24" t="str">
        <f>IF(VLOOKUP($A73,Input!$A$49:$B$61,2,FALSE)="Percentage",H$70,IF(VLOOKUP($A73,Input!$A$49:$B$61,2,FALSE)="Fixed","Fixed",(G$70)))</f>
        <v>Fixed</v>
      </c>
      <c r="H73" s="15">
        <f t="shared" ref="H73:H85" si="62">ROUND(IF(G73="Fixed",F73,(F73*G73)),2)</f>
        <v>-11</v>
      </c>
      <c r="J73" s="104">
        <f>INDEX(Input!$C$49:$BJ$61,MATCH($A73,Input!$A$49:$A$61,0),MATCH(J$61,Input!$C$48:$BJ$48,0))</f>
        <v>-11</v>
      </c>
      <c r="K73" s="24" t="str">
        <f>IF(VLOOKUP($A73,Input!$A$49:$B$61,2,FALSE)="Percentage",L$70,IF(VLOOKUP($A73,Input!$A$49:$B$61,2,FALSE)="Fixed","Fixed",(K$70)))</f>
        <v>Fixed</v>
      </c>
      <c r="L73" s="15">
        <f t="shared" ref="L73:L85" si="63">ROUND(IF(K73="Fixed",J73,(J73*K73)),2)</f>
        <v>-11</v>
      </c>
      <c r="N73" s="104">
        <f>INDEX(Input!$C$49:$BJ$61,MATCH($A73,Input!$A$49:$A$61,0),MATCH(N$61,Input!$C$48:$BJ$48,0))</f>
        <v>-11</v>
      </c>
      <c r="O73" s="24" t="str">
        <f>IF(VLOOKUP($A73,Input!$A$49:$B$61,2,FALSE)="Percentage",P$70,IF(VLOOKUP($A73,Input!$A$49:$B$61,2,FALSE)="Fixed","Fixed",(O$70)))</f>
        <v>Fixed</v>
      </c>
      <c r="P73" s="15">
        <f t="shared" ref="P73:P85" si="64">ROUND(IF(O73="Fixed",N73,(N73*O73)),2)</f>
        <v>-11</v>
      </c>
      <c r="R73" s="104">
        <f>INDEX(Input!$C$49:$BJ$61,MATCH($A73,Input!$A$49:$A$61,0),MATCH(R$61,Input!$C$48:$BJ$48,0))</f>
        <v>-11</v>
      </c>
      <c r="S73" s="24" t="str">
        <f>IF(VLOOKUP($A73,Input!$A$49:$B$61,2,FALSE)="Percentage",T$70,IF(VLOOKUP($A73,Input!$A$49:$B$61,2,FALSE)="Fixed","Fixed",(S$70)))</f>
        <v>Fixed</v>
      </c>
      <c r="T73" s="15">
        <f t="shared" ref="T73:T85" si="65">ROUND(IF(S73="Fixed",R73,(R73*S73)),2)</f>
        <v>-11</v>
      </c>
      <c r="V73" s="104">
        <f>INDEX(Input!$C$49:$BJ$61,MATCH($A73,Input!$A$49:$A$61,0),MATCH(V$61,Input!$C$48:$BJ$48,0))</f>
        <v>-11</v>
      </c>
      <c r="W73" s="24" t="str">
        <f>IF(VLOOKUP($A73,Input!$A$49:$B$61,2,FALSE)="Percentage",X$70,IF(VLOOKUP($A73,Input!$A$49:$B$61,2,FALSE)="Fixed","Fixed",(W$70)))</f>
        <v>Fixed</v>
      </c>
      <c r="X73" s="15">
        <f t="shared" ref="X73:X85" si="66">ROUND(IF(W73="Fixed",V73,(V73*W73)),2)</f>
        <v>-11</v>
      </c>
      <c r="Z73" s="104">
        <f>INDEX(Input!$C$49:$BJ$61,MATCH($A73,Input!$A$49:$A$61,0),MATCH(Z$61,Input!$C$48:$BJ$48,0))</f>
        <v>-11</v>
      </c>
      <c r="AA73" s="24" t="str">
        <f>IF(VLOOKUP($A73,Input!$A$49:$B$61,2,FALSE)="Percentage",AB$70,IF(VLOOKUP($A73,Input!$A$49:$B$61,2,FALSE)="Fixed","Fixed",(AA$70)))</f>
        <v>Fixed</v>
      </c>
      <c r="AB73" s="15">
        <f t="shared" ref="AB73:AB85" si="67">ROUND(IF(AA73="Fixed",Z73,(Z73*AA73)),2)</f>
        <v>-11</v>
      </c>
      <c r="AD73" s="104">
        <f>INDEX(Input!$C$49:$BJ$61,MATCH($A73,Input!$A$49:$A$61,0),MATCH(AD$61,Input!$C$48:$BJ$48,0))</f>
        <v>-11</v>
      </c>
      <c r="AE73" s="24" t="str">
        <f>IF(VLOOKUP($A73,Input!$A$49:$B$61,2,FALSE)="Percentage",AF$70,IF(VLOOKUP($A73,Input!$A$49:$B$61,2,FALSE)="Fixed","Fixed",(AE$70)))</f>
        <v>Fixed</v>
      </c>
      <c r="AF73" s="15">
        <f t="shared" ref="AF73:AF85" si="68">ROUND(IF(AE73="Fixed",AD73,(AD73*AE73)),2)</f>
        <v>-11</v>
      </c>
      <c r="AH73" s="104">
        <f>INDEX(Input!$C$49:$BJ$61,MATCH($A73,Input!$A$49:$A$61,0),MATCH(AH$61,Input!$C$48:$BJ$48,0))</f>
        <v>-11</v>
      </c>
      <c r="AI73" s="24" t="str">
        <f>IF(VLOOKUP($A73,Input!$A$49:$B$61,2,FALSE)="Percentage",AJ$70,IF(VLOOKUP($A73,Input!$A$49:$B$61,2,FALSE)="Fixed","Fixed",(AI$70)))</f>
        <v>Fixed</v>
      </c>
      <c r="AJ73" s="15">
        <f t="shared" ref="AJ73:AJ85" si="69">ROUND(IF(AI73="Fixed",AH73,(AH73*AI73)),2)</f>
        <v>-11</v>
      </c>
      <c r="AL73" s="104">
        <f>INDEX(Input!$C$49:$BJ$61,MATCH($A73,Input!$A$49:$A$61,0),MATCH(AL$61,Input!$C$48:$BJ$48,0))</f>
        <v>-11</v>
      </c>
      <c r="AM73" s="24" t="str">
        <f>IF(VLOOKUP($A73,Input!$A$49:$B$61,2,FALSE)="Percentage",AN$70,IF(VLOOKUP($A73,Input!$A$49:$B$61,2,FALSE)="Fixed","Fixed",(AM$70)))</f>
        <v>Fixed</v>
      </c>
      <c r="AN73" s="15">
        <f t="shared" ref="AN73:AN85" si="70">ROUND(IF(AM73="Fixed",AL73,(AL73*AM73)),2)</f>
        <v>-11</v>
      </c>
      <c r="AP73" s="104">
        <f>INDEX(Input!$C$49:$BJ$61,MATCH($A73,Input!$A$49:$A$61,0),MATCH(AP$61,Input!$C$48:$BJ$48,0))</f>
        <v>-11</v>
      </c>
      <c r="AQ73" s="24" t="str">
        <f>IF(VLOOKUP($A73,Input!$A$49:$B$61,2,FALSE)="Percentage",AR$70,IF(VLOOKUP($A73,Input!$A$49:$B$61,2,FALSE)="Fixed","Fixed",(AQ$70)))</f>
        <v>Fixed</v>
      </c>
      <c r="AR73" s="15">
        <f t="shared" ref="AR73:AR85" si="71">ROUND(IF(AQ73="Fixed",AP73,(AP73*AQ73)),2)</f>
        <v>-11</v>
      </c>
      <c r="AS73" s="7"/>
      <c r="AT73" s="104">
        <f>INDEX(Input!$C$49:$BJ$61,MATCH($A73,Input!$A$49:$A$61,0),MATCH(AT$61,Input!$C$48:$BJ$48,0))</f>
        <v>-11</v>
      </c>
      <c r="AU73" s="24" t="str">
        <f>IF(VLOOKUP($A73,Input!$A$49:$B$61,2,FALSE)="Percentage",AV$70,IF(VLOOKUP($A73,Input!$A$49:$B$61,2,FALSE)="Fixed","Fixed",(AU$70)))</f>
        <v>Fixed</v>
      </c>
      <c r="AV73" s="15">
        <f t="shared" ref="AV73:AV85" si="72">ROUND(IF(AU73="Fixed",AT73,(AT73*AU73)),2)</f>
        <v>-11</v>
      </c>
    </row>
    <row r="74" spans="1:48" x14ac:dyDescent="0.3">
      <c r="A74" t="str">
        <f t="shared" si="60"/>
        <v>WRAM/MCBA</v>
      </c>
      <c r="B74" s="104">
        <f>INDEX(Input!$C$49:$BJ$61,MATCH($A74,Input!$A$49:$A$61,0),MATCH(B$61,Input!$C$48:$BJ$48,0))</f>
        <v>0</v>
      </c>
      <c r="C74" s="24">
        <f>IF(VLOOKUP($A74,Input!$A$49:$B$61,2,FALSE)="Percentage",D$70,IF(VLOOKUP($A74,Input!$A$49:$B$61,2,FALSE)="Fixed","Fixed",(C$70)))</f>
        <v>10</v>
      </c>
      <c r="D74" s="15">
        <f t="shared" si="61"/>
        <v>0</v>
      </c>
      <c r="F74" s="104">
        <f>INDEX(Input!$C$49:$BJ$61,MATCH($A74,Input!$A$49:$A$61,0),MATCH(F$61,Input!$C$48:$BJ$48,0))</f>
        <v>0</v>
      </c>
      <c r="G74" s="24">
        <f>IF(VLOOKUP($A74,Input!$A$49:$B$61,2,FALSE)="Percentage",H$70,IF(VLOOKUP($A74,Input!$A$49:$B$61,2,FALSE)="Fixed","Fixed",(G$70)))</f>
        <v>10</v>
      </c>
      <c r="H74" s="15">
        <f t="shared" si="62"/>
        <v>0</v>
      </c>
      <c r="J74" s="104">
        <f>INDEX(Input!$C$49:$BJ$61,MATCH($A74,Input!$A$49:$A$61,0),MATCH(J$61,Input!$C$48:$BJ$48,0))</f>
        <v>0</v>
      </c>
      <c r="K74" s="24">
        <f>IF(VLOOKUP($A74,Input!$A$49:$B$61,2,FALSE)="Percentage",L$70,IF(VLOOKUP($A74,Input!$A$49:$B$61,2,FALSE)="Fixed","Fixed",(K$70)))</f>
        <v>10</v>
      </c>
      <c r="L74" s="15">
        <f t="shared" si="63"/>
        <v>0</v>
      </c>
      <c r="N74" s="104">
        <f>INDEX(Input!$C$49:$BJ$61,MATCH($A74,Input!$A$49:$A$61,0),MATCH(N$61,Input!$C$48:$BJ$48,0))</f>
        <v>0</v>
      </c>
      <c r="O74" s="24">
        <f>IF(VLOOKUP($A74,Input!$A$49:$B$61,2,FALSE)="Percentage",P$70,IF(VLOOKUP($A74,Input!$A$49:$B$61,2,FALSE)="Fixed","Fixed",(O$70)))</f>
        <v>10</v>
      </c>
      <c r="P74" s="15">
        <f t="shared" si="64"/>
        <v>0</v>
      </c>
      <c r="R74" s="104">
        <f>INDEX(Input!$C$49:$BJ$61,MATCH($A74,Input!$A$49:$A$61,0),MATCH(R$61,Input!$C$48:$BJ$48,0))</f>
        <v>0</v>
      </c>
      <c r="S74" s="24">
        <f>IF(VLOOKUP($A74,Input!$A$49:$B$61,2,FALSE)="Percentage",T$70,IF(VLOOKUP($A74,Input!$A$49:$B$61,2,FALSE)="Fixed","Fixed",(S$70)))</f>
        <v>10</v>
      </c>
      <c r="T74" s="15">
        <f t="shared" si="65"/>
        <v>0</v>
      </c>
      <c r="V74" s="104">
        <f>INDEX(Input!$C$49:$BJ$61,MATCH($A74,Input!$A$49:$A$61,0),MATCH(V$61,Input!$C$48:$BJ$48,0))</f>
        <v>0</v>
      </c>
      <c r="W74" s="24">
        <f>IF(VLOOKUP($A74,Input!$A$49:$B$61,2,FALSE)="Percentage",X$70,IF(VLOOKUP($A74,Input!$A$49:$B$61,2,FALSE)="Fixed","Fixed",(W$70)))</f>
        <v>10</v>
      </c>
      <c r="X74" s="15">
        <f t="shared" si="66"/>
        <v>0</v>
      </c>
      <c r="Z74" s="104">
        <f>INDEX(Input!$C$49:$BJ$61,MATCH($A74,Input!$A$49:$A$61,0),MATCH(Z$61,Input!$C$48:$BJ$48,0))</f>
        <v>0</v>
      </c>
      <c r="AA74" s="24">
        <f>IF(VLOOKUP($A74,Input!$A$49:$B$61,2,FALSE)="Percentage",AB$70,IF(VLOOKUP($A74,Input!$A$49:$B$61,2,FALSE)="Fixed","Fixed",(AA$70)))</f>
        <v>10</v>
      </c>
      <c r="AB74" s="15">
        <f t="shared" si="67"/>
        <v>0</v>
      </c>
      <c r="AD74" s="104">
        <f>INDEX(Input!$C$49:$BJ$61,MATCH($A74,Input!$A$49:$A$61,0),MATCH(AD$61,Input!$C$48:$BJ$48,0))</f>
        <v>0</v>
      </c>
      <c r="AE74" s="24">
        <f>IF(VLOOKUP($A74,Input!$A$49:$B$61,2,FALSE)="Percentage",AF$70,IF(VLOOKUP($A74,Input!$A$49:$B$61,2,FALSE)="Fixed","Fixed",(AE$70)))</f>
        <v>10</v>
      </c>
      <c r="AF74" s="15">
        <f t="shared" si="68"/>
        <v>0</v>
      </c>
      <c r="AH74" s="104">
        <f>INDEX(Input!$C$49:$BJ$61,MATCH($A74,Input!$A$49:$A$61,0),MATCH(AH$61,Input!$C$48:$BJ$48,0))</f>
        <v>0</v>
      </c>
      <c r="AI74" s="24">
        <f>IF(VLOOKUP($A74,Input!$A$49:$B$61,2,FALSE)="Percentage",AJ$70,IF(VLOOKUP($A74,Input!$A$49:$B$61,2,FALSE)="Fixed","Fixed",(AI$70)))</f>
        <v>10</v>
      </c>
      <c r="AJ74" s="15">
        <f t="shared" si="69"/>
        <v>0</v>
      </c>
      <c r="AL74" s="104">
        <f>INDEX(Input!$C$49:$BJ$61,MATCH($A74,Input!$A$49:$A$61,0),MATCH(AL$61,Input!$C$48:$BJ$48,0))</f>
        <v>0</v>
      </c>
      <c r="AM74" s="24">
        <f>IF(VLOOKUP($A74,Input!$A$49:$B$61,2,FALSE)="Percentage",AN$70,IF(VLOOKUP($A74,Input!$A$49:$B$61,2,FALSE)="Fixed","Fixed",(AM$70)))</f>
        <v>10</v>
      </c>
      <c r="AN74" s="15">
        <f t="shared" si="70"/>
        <v>0</v>
      </c>
      <c r="AP74" s="104">
        <f>INDEX(Input!$C$49:$BJ$61,MATCH($A74,Input!$A$49:$A$61,0),MATCH(AP$61,Input!$C$48:$BJ$48,0))</f>
        <v>0</v>
      </c>
      <c r="AQ74" s="24">
        <f>IF(VLOOKUP($A74,Input!$A$49:$B$61,2,FALSE)="Percentage",AR$70,IF(VLOOKUP($A74,Input!$A$49:$B$61,2,FALSE)="Fixed","Fixed",(AQ$70)))</f>
        <v>10</v>
      </c>
      <c r="AR74" s="15">
        <f t="shared" si="71"/>
        <v>0</v>
      </c>
      <c r="AS74" s="7"/>
      <c r="AT74" s="104">
        <f>INDEX(Input!$C$49:$BJ$61,MATCH($A74,Input!$A$49:$A$61,0),MATCH(AT$61,Input!$C$48:$BJ$48,0))</f>
        <v>0</v>
      </c>
      <c r="AU74" s="24">
        <f>IF(VLOOKUP($A74,Input!$A$49:$B$61,2,FALSE)="Percentage",AV$70,IF(VLOOKUP($A74,Input!$A$49:$B$61,2,FALSE)="Fixed","Fixed",(AU$70)))</f>
        <v>10</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65.239999999999995</v>
      </c>
      <c r="D75" s="15">
        <f t="shared" si="61"/>
        <v>0</v>
      </c>
      <c r="F75" s="104">
        <f>INDEX(Input!$C$49:$BJ$61,MATCH($A75,Input!$A$49:$A$61,0),MATCH(F$61,Input!$C$48:$BJ$48,0))</f>
        <v>0</v>
      </c>
      <c r="G75" s="24">
        <f>IF(VLOOKUP($A75,Input!$A$49:$B$61,2,FALSE)="Percentage",H$70,IF(VLOOKUP($A75,Input!$A$49:$B$61,2,FALSE)="Fixed","Fixed",(G$70)))</f>
        <v>65.239999999999995</v>
      </c>
      <c r="H75" s="15">
        <f t="shared" si="62"/>
        <v>0</v>
      </c>
      <c r="J75" s="104">
        <f>INDEX(Input!$C$49:$BJ$61,MATCH($A75,Input!$A$49:$A$61,0),MATCH(J$61,Input!$C$48:$BJ$48,0))</f>
        <v>0</v>
      </c>
      <c r="K75" s="24">
        <f>IF(VLOOKUP($A75,Input!$A$49:$B$61,2,FALSE)="Percentage",L$70,IF(VLOOKUP($A75,Input!$A$49:$B$61,2,FALSE)="Fixed","Fixed",(K$70)))</f>
        <v>65.239999999999995</v>
      </c>
      <c r="L75" s="15">
        <f t="shared" si="63"/>
        <v>0</v>
      </c>
      <c r="N75" s="104">
        <f>INDEX(Input!$C$49:$BJ$61,MATCH($A75,Input!$A$49:$A$61,0),MATCH(N$61,Input!$C$48:$BJ$48,0))</f>
        <v>0</v>
      </c>
      <c r="O75" s="24">
        <f>IF(VLOOKUP($A75,Input!$A$49:$B$61,2,FALSE)="Percentage",P$70,IF(VLOOKUP($A75,Input!$A$49:$B$61,2,FALSE)="Fixed","Fixed",(O$70)))</f>
        <v>65.239999999999995</v>
      </c>
      <c r="P75" s="15">
        <f t="shared" si="64"/>
        <v>0</v>
      </c>
      <c r="R75" s="104">
        <f>INDEX(Input!$C$49:$BJ$61,MATCH($A75,Input!$A$49:$A$61,0),MATCH(R$61,Input!$C$48:$BJ$48,0))</f>
        <v>0</v>
      </c>
      <c r="S75" s="24">
        <f>IF(VLOOKUP($A75,Input!$A$49:$B$61,2,FALSE)="Percentage",T$70,IF(VLOOKUP($A75,Input!$A$49:$B$61,2,FALSE)="Fixed","Fixed",(S$70)))</f>
        <v>65.239999999999995</v>
      </c>
      <c r="T75" s="15">
        <f t="shared" si="65"/>
        <v>0</v>
      </c>
      <c r="V75" s="104">
        <f>INDEX(Input!$C$49:$BJ$61,MATCH($A75,Input!$A$49:$A$61,0),MATCH(V$61,Input!$C$48:$BJ$48,0))</f>
        <v>0</v>
      </c>
      <c r="W75" s="24">
        <f>IF(VLOOKUP($A75,Input!$A$49:$B$61,2,FALSE)="Percentage",X$70,IF(VLOOKUP($A75,Input!$A$49:$B$61,2,FALSE)="Fixed","Fixed",(W$70)))</f>
        <v>65.239999999999995</v>
      </c>
      <c r="X75" s="15">
        <f t="shared" si="66"/>
        <v>0</v>
      </c>
      <c r="Z75" s="104">
        <f>INDEX(Input!$C$49:$BJ$61,MATCH($A75,Input!$A$49:$A$61,0),MATCH(Z$61,Input!$C$48:$BJ$48,0))</f>
        <v>0</v>
      </c>
      <c r="AA75" s="24">
        <f>IF(VLOOKUP($A75,Input!$A$49:$B$61,2,FALSE)="Percentage",AB$70,IF(VLOOKUP($A75,Input!$A$49:$B$61,2,FALSE)="Fixed","Fixed",(AA$70)))</f>
        <v>71.77000000000001</v>
      </c>
      <c r="AB75" s="15">
        <f t="shared" si="67"/>
        <v>0</v>
      </c>
      <c r="AD75" s="104">
        <f>INDEX(Input!$C$49:$BJ$61,MATCH($A75,Input!$A$49:$A$61,0),MATCH(AD$61,Input!$C$48:$BJ$48,0))</f>
        <v>0</v>
      </c>
      <c r="AE75" s="24">
        <f>IF(VLOOKUP($A75,Input!$A$49:$B$61,2,FALSE)="Percentage",AF$70,IF(VLOOKUP($A75,Input!$A$49:$B$61,2,FALSE)="Fixed","Fixed",(AE$70)))</f>
        <v>71.77000000000001</v>
      </c>
      <c r="AF75" s="15">
        <f t="shared" si="68"/>
        <v>0</v>
      </c>
      <c r="AH75" s="104">
        <f>INDEX(Input!$C$49:$BJ$61,MATCH($A75,Input!$A$49:$A$61,0),MATCH(AH$61,Input!$C$48:$BJ$48,0))</f>
        <v>0</v>
      </c>
      <c r="AI75" s="24">
        <f>IF(VLOOKUP($A75,Input!$A$49:$B$61,2,FALSE)="Percentage",AJ$70,IF(VLOOKUP($A75,Input!$A$49:$B$61,2,FALSE)="Fixed","Fixed",(AI$70)))</f>
        <v>71.77000000000001</v>
      </c>
      <c r="AJ75" s="15">
        <f t="shared" si="69"/>
        <v>0</v>
      </c>
      <c r="AL75" s="104">
        <f>INDEX(Input!$C$49:$BJ$61,MATCH($A75,Input!$A$49:$A$61,0),MATCH(AL$61,Input!$C$48:$BJ$48,0))</f>
        <v>0</v>
      </c>
      <c r="AM75" s="24">
        <f>IF(VLOOKUP($A75,Input!$A$49:$B$61,2,FALSE)="Percentage",AN$70,IF(VLOOKUP($A75,Input!$A$49:$B$61,2,FALSE)="Fixed","Fixed",(AM$70)))</f>
        <v>71.77000000000001</v>
      </c>
      <c r="AN75" s="15">
        <f t="shared" si="70"/>
        <v>0</v>
      </c>
      <c r="AP75" s="104">
        <f>INDEX(Input!$C$49:$BJ$61,MATCH($A75,Input!$A$49:$A$61,0),MATCH(AP$61,Input!$C$48:$BJ$48,0))</f>
        <v>0</v>
      </c>
      <c r="AQ75" s="24">
        <f>IF(VLOOKUP($A75,Input!$A$49:$B$61,2,FALSE)="Percentage",AR$70,IF(VLOOKUP($A75,Input!$A$49:$B$61,2,FALSE)="Fixed","Fixed",(AQ$70)))</f>
        <v>71.77000000000001</v>
      </c>
      <c r="AR75" s="15">
        <f t="shared" si="71"/>
        <v>0</v>
      </c>
      <c r="AS75" s="7"/>
      <c r="AT75" s="104">
        <f>INDEX(Input!$C$49:$BJ$61,MATCH($A75,Input!$A$49:$A$61,0),MATCH(AT$61,Input!$C$48:$BJ$48,0))</f>
        <v>0</v>
      </c>
      <c r="AU75" s="24">
        <f>IF(VLOOKUP($A75,Input!$A$49:$B$61,2,FALSE)="Percentage",AV$70,IF(VLOOKUP($A75,Input!$A$49:$B$61,2,FALSE)="Fixed","Fixed",(AU$70)))</f>
        <v>71.77000000000001</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10</v>
      </c>
      <c r="D77" s="15">
        <f t="shared" si="61"/>
        <v>0</v>
      </c>
      <c r="F77" s="104">
        <f>INDEX(Input!$C$49:$BJ$61,MATCH($A77,Input!$A$49:$A$61,0),MATCH(F$61,Input!$C$48:$BJ$48,0))</f>
        <v>0</v>
      </c>
      <c r="G77" s="24">
        <f>IF(VLOOKUP($A77,Input!$A$49:$B$61,2,FALSE)="Percentage",H$70,IF(VLOOKUP($A77,Input!$A$49:$B$61,2,FALSE)="Fixed","Fixed",(G$70)))</f>
        <v>10</v>
      </c>
      <c r="H77" s="15">
        <f t="shared" si="62"/>
        <v>0</v>
      </c>
      <c r="J77" s="104">
        <f>INDEX(Input!$C$49:$BJ$61,MATCH($A77,Input!$A$49:$A$61,0),MATCH(J$61,Input!$C$48:$BJ$48,0))</f>
        <v>0</v>
      </c>
      <c r="K77" s="24">
        <f>IF(VLOOKUP($A77,Input!$A$49:$B$61,2,FALSE)="Percentage",L$70,IF(VLOOKUP($A77,Input!$A$49:$B$61,2,FALSE)="Fixed","Fixed",(K$70)))</f>
        <v>10</v>
      </c>
      <c r="L77" s="15">
        <f t="shared" si="63"/>
        <v>0</v>
      </c>
      <c r="N77" s="104">
        <f>INDEX(Input!$C$49:$BJ$61,MATCH($A77,Input!$A$49:$A$61,0),MATCH(N$61,Input!$C$48:$BJ$48,0))</f>
        <v>0</v>
      </c>
      <c r="O77" s="24">
        <f>IF(VLOOKUP($A77,Input!$A$49:$B$61,2,FALSE)="Percentage",P$70,IF(VLOOKUP($A77,Input!$A$49:$B$61,2,FALSE)="Fixed","Fixed",(O$70)))</f>
        <v>10</v>
      </c>
      <c r="P77" s="15">
        <f t="shared" si="64"/>
        <v>0</v>
      </c>
      <c r="R77" s="104">
        <f>INDEX(Input!$C$49:$BJ$61,MATCH($A77,Input!$A$49:$A$61,0),MATCH(R$61,Input!$C$48:$BJ$48,0))</f>
        <v>0</v>
      </c>
      <c r="S77" s="24">
        <f>IF(VLOOKUP($A77,Input!$A$49:$B$61,2,FALSE)="Percentage",T$70,IF(VLOOKUP($A77,Input!$A$49:$B$61,2,FALSE)="Fixed","Fixed",(S$70)))</f>
        <v>10</v>
      </c>
      <c r="T77" s="15">
        <f t="shared" si="65"/>
        <v>0</v>
      </c>
      <c r="V77" s="104">
        <f>INDEX(Input!$C$49:$BJ$61,MATCH($A77,Input!$A$49:$A$61,0),MATCH(V$61,Input!$C$48:$BJ$48,0))</f>
        <v>0</v>
      </c>
      <c r="W77" s="24">
        <f>IF(VLOOKUP($A77,Input!$A$49:$B$61,2,FALSE)="Percentage",X$70,IF(VLOOKUP($A77,Input!$A$49:$B$61,2,FALSE)="Fixed","Fixed",(W$70)))</f>
        <v>10</v>
      </c>
      <c r="X77" s="15">
        <f t="shared" si="66"/>
        <v>0</v>
      </c>
      <c r="Z77" s="104">
        <f>INDEX(Input!$C$49:$BJ$61,MATCH($A77,Input!$A$49:$A$61,0),MATCH(Z$61,Input!$C$48:$BJ$48,0))</f>
        <v>0</v>
      </c>
      <c r="AA77" s="24">
        <f>IF(VLOOKUP($A77,Input!$A$49:$B$61,2,FALSE)="Percentage",AB$70,IF(VLOOKUP($A77,Input!$A$49:$B$61,2,FALSE)="Fixed","Fixed",(AA$70)))</f>
        <v>10</v>
      </c>
      <c r="AB77" s="15">
        <f t="shared" si="67"/>
        <v>0</v>
      </c>
      <c r="AD77" s="104">
        <f>INDEX(Input!$C$49:$BJ$61,MATCH($A77,Input!$A$49:$A$61,0),MATCH(AD$61,Input!$C$48:$BJ$48,0))</f>
        <v>0</v>
      </c>
      <c r="AE77" s="24">
        <f>IF(VLOOKUP($A77,Input!$A$49:$B$61,2,FALSE)="Percentage",AF$70,IF(VLOOKUP($A77,Input!$A$49:$B$61,2,FALSE)="Fixed","Fixed",(AE$70)))</f>
        <v>10</v>
      </c>
      <c r="AF77" s="15">
        <f t="shared" si="68"/>
        <v>0</v>
      </c>
      <c r="AH77" s="104">
        <f>INDEX(Input!$C$49:$BJ$61,MATCH($A77,Input!$A$49:$A$61,0),MATCH(AH$61,Input!$C$48:$BJ$48,0))</f>
        <v>0</v>
      </c>
      <c r="AI77" s="24">
        <f>IF(VLOOKUP($A77,Input!$A$49:$B$61,2,FALSE)="Percentage",AJ$70,IF(VLOOKUP($A77,Input!$A$49:$B$61,2,FALSE)="Fixed","Fixed",(AI$70)))</f>
        <v>10</v>
      </c>
      <c r="AJ77" s="15">
        <f t="shared" si="69"/>
        <v>0</v>
      </c>
      <c r="AL77" s="104">
        <f>INDEX(Input!$C$49:$BJ$61,MATCH($A77,Input!$A$49:$A$61,0),MATCH(AL$61,Input!$C$48:$BJ$48,0))</f>
        <v>0</v>
      </c>
      <c r="AM77" s="24">
        <f>IF(VLOOKUP($A77,Input!$A$49:$B$61,2,FALSE)="Percentage",AN$70,IF(VLOOKUP($A77,Input!$A$49:$B$61,2,FALSE)="Fixed","Fixed",(AM$70)))</f>
        <v>10</v>
      </c>
      <c r="AN77" s="15">
        <f t="shared" si="70"/>
        <v>0</v>
      </c>
      <c r="AP77" s="104">
        <f>INDEX(Input!$C$49:$BJ$61,MATCH($A77,Input!$A$49:$A$61,0),MATCH(AP$61,Input!$C$48:$BJ$48,0))</f>
        <v>0</v>
      </c>
      <c r="AQ77" s="24">
        <f>IF(VLOOKUP($A77,Input!$A$49:$B$61,2,FALSE)="Percentage",AR$70,IF(VLOOKUP($A77,Input!$A$49:$B$61,2,FALSE)="Fixed","Fixed",(AQ$70)))</f>
        <v>10</v>
      </c>
      <c r="AR77" s="15">
        <f t="shared" si="71"/>
        <v>0</v>
      </c>
      <c r="AS77" s="7"/>
      <c r="AT77" s="104">
        <f>INDEX(Input!$C$49:$BJ$61,MATCH($A77,Input!$A$49:$A$61,0),MATCH(AT$61,Input!$C$48:$BJ$48,0))</f>
        <v>0</v>
      </c>
      <c r="AU77" s="24">
        <f>IF(VLOOKUP($A77,Input!$A$49:$B$61,2,FALSE)="Percentage",AV$70,IF(VLOOKUP($A77,Input!$A$49:$B$61,2,FALSE)="Fixed","Fixed",(AU$70)))</f>
        <v>10</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10</v>
      </c>
      <c r="D80" s="15">
        <f t="shared" si="61"/>
        <v>0</v>
      </c>
      <c r="F80" s="104">
        <f>INDEX(Input!$C$49:$BJ$61,MATCH($A80,Input!$A$49:$A$61,0),MATCH(F$61,Input!$C$48:$BJ$48,0))</f>
        <v>0</v>
      </c>
      <c r="G80" s="24">
        <f>IF(VLOOKUP($A80,Input!$A$49:$B$61,2,FALSE)="Percentage",H$70,IF(VLOOKUP($A80,Input!$A$49:$B$61,2,FALSE)="Fixed","Fixed",(G$70)))</f>
        <v>10</v>
      </c>
      <c r="H80" s="15">
        <f t="shared" si="62"/>
        <v>0</v>
      </c>
      <c r="J80" s="104">
        <f>INDEX(Input!$C$49:$BJ$61,MATCH($A80,Input!$A$49:$A$61,0),MATCH(J$61,Input!$C$48:$BJ$48,0))</f>
        <v>0</v>
      </c>
      <c r="K80" s="24">
        <f>IF(VLOOKUP($A80,Input!$A$49:$B$61,2,FALSE)="Percentage",L$70,IF(VLOOKUP($A80,Input!$A$49:$B$61,2,FALSE)="Fixed","Fixed",(K$70)))</f>
        <v>10</v>
      </c>
      <c r="L80" s="15">
        <f t="shared" si="63"/>
        <v>0</v>
      </c>
      <c r="N80" s="104">
        <f>INDEX(Input!$C$49:$BJ$61,MATCH($A80,Input!$A$49:$A$61,0),MATCH(N$61,Input!$C$48:$BJ$48,0))</f>
        <v>0</v>
      </c>
      <c r="O80" s="24">
        <f>IF(VLOOKUP($A80,Input!$A$49:$B$61,2,FALSE)="Percentage",P$70,IF(VLOOKUP($A80,Input!$A$49:$B$61,2,FALSE)="Fixed","Fixed",(O$70)))</f>
        <v>10</v>
      </c>
      <c r="P80" s="15">
        <f t="shared" si="64"/>
        <v>0</v>
      </c>
      <c r="R80" s="104">
        <f>INDEX(Input!$C$49:$BJ$61,MATCH($A80,Input!$A$49:$A$61,0),MATCH(R$61,Input!$C$48:$BJ$48,0))</f>
        <v>0</v>
      </c>
      <c r="S80" s="24">
        <f>IF(VLOOKUP($A80,Input!$A$49:$B$61,2,FALSE)="Percentage",T$70,IF(VLOOKUP($A80,Input!$A$49:$B$61,2,FALSE)="Fixed","Fixed",(S$70)))</f>
        <v>10</v>
      </c>
      <c r="T80" s="15">
        <f t="shared" si="65"/>
        <v>0</v>
      </c>
      <c r="V80" s="104">
        <f>INDEX(Input!$C$49:$BJ$61,MATCH($A80,Input!$A$49:$A$61,0),MATCH(V$61,Input!$C$48:$BJ$48,0))</f>
        <v>0</v>
      </c>
      <c r="W80" s="24">
        <f>IF(VLOOKUP($A80,Input!$A$49:$B$61,2,FALSE)="Percentage",X$70,IF(VLOOKUP($A80,Input!$A$49:$B$61,2,FALSE)="Fixed","Fixed",(W$70)))</f>
        <v>10</v>
      </c>
      <c r="X80" s="15">
        <f t="shared" si="66"/>
        <v>0</v>
      </c>
      <c r="Z80" s="104">
        <f>INDEX(Input!$C$49:$BJ$61,MATCH($A80,Input!$A$49:$A$61,0),MATCH(Z$61,Input!$C$48:$BJ$48,0))</f>
        <v>0</v>
      </c>
      <c r="AA80" s="24">
        <f>IF(VLOOKUP($A80,Input!$A$49:$B$61,2,FALSE)="Percentage",AB$70,IF(VLOOKUP($A80,Input!$A$49:$B$61,2,FALSE)="Fixed","Fixed",(AA$70)))</f>
        <v>10</v>
      </c>
      <c r="AB80" s="15">
        <f t="shared" si="67"/>
        <v>0</v>
      </c>
      <c r="AD80" s="104">
        <f>INDEX(Input!$C$49:$BJ$61,MATCH($A80,Input!$A$49:$A$61,0),MATCH(AD$61,Input!$C$48:$BJ$48,0))</f>
        <v>0</v>
      </c>
      <c r="AE80" s="24">
        <f>IF(VLOOKUP($A80,Input!$A$49:$B$61,2,FALSE)="Percentage",AF$70,IF(VLOOKUP($A80,Input!$A$49:$B$61,2,FALSE)="Fixed","Fixed",(AE$70)))</f>
        <v>10</v>
      </c>
      <c r="AF80" s="15">
        <f t="shared" si="68"/>
        <v>0</v>
      </c>
      <c r="AH80" s="104">
        <f>INDEX(Input!$C$49:$BJ$61,MATCH($A80,Input!$A$49:$A$61,0),MATCH(AH$61,Input!$C$48:$BJ$48,0))</f>
        <v>0</v>
      </c>
      <c r="AI80" s="24">
        <f>IF(VLOOKUP($A80,Input!$A$49:$B$61,2,FALSE)="Percentage",AJ$70,IF(VLOOKUP($A80,Input!$A$49:$B$61,2,FALSE)="Fixed","Fixed",(AI$70)))</f>
        <v>10</v>
      </c>
      <c r="AJ80" s="15">
        <f t="shared" si="69"/>
        <v>0</v>
      </c>
      <c r="AL80" s="104">
        <f>INDEX(Input!$C$49:$BJ$61,MATCH($A80,Input!$A$49:$A$61,0),MATCH(AL$61,Input!$C$48:$BJ$48,0))</f>
        <v>0</v>
      </c>
      <c r="AM80" s="24">
        <f>IF(VLOOKUP($A80,Input!$A$49:$B$61,2,FALSE)="Percentage",AN$70,IF(VLOOKUP($A80,Input!$A$49:$B$61,2,FALSE)="Fixed","Fixed",(AM$70)))</f>
        <v>10</v>
      </c>
      <c r="AN80" s="15">
        <f t="shared" si="70"/>
        <v>0</v>
      </c>
      <c r="AP80" s="104">
        <f>INDEX(Input!$C$49:$BJ$61,MATCH($A80,Input!$A$49:$A$61,0),MATCH(AP$61,Input!$C$48:$BJ$48,0))</f>
        <v>0</v>
      </c>
      <c r="AQ80" s="24">
        <f>IF(VLOOKUP($A80,Input!$A$49:$B$61,2,FALSE)="Percentage",AR$70,IF(VLOOKUP($A80,Input!$A$49:$B$61,2,FALSE)="Fixed","Fixed",(AQ$70)))</f>
        <v>10</v>
      </c>
      <c r="AR80" s="15">
        <f t="shared" si="71"/>
        <v>0</v>
      </c>
      <c r="AS80" s="7"/>
      <c r="AT80" s="104">
        <f>INDEX(Input!$C$49:$BJ$61,MATCH($A80,Input!$A$49:$A$61,0),MATCH(AT$61,Input!$C$48:$BJ$48,0))</f>
        <v>0</v>
      </c>
      <c r="AU80" s="24">
        <f>IF(VLOOKUP($A80,Input!$A$49:$B$61,2,FALSE)="Percentage",AV$70,IF(VLOOKUP($A80,Input!$A$49:$B$61,2,FALSE)="Fixed","Fixed",(AU$70)))</f>
        <v>10</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10</v>
      </c>
      <c r="D82" s="15">
        <f t="shared" si="61"/>
        <v>0</v>
      </c>
      <c r="F82" s="104">
        <f>INDEX(Input!$C$49:$BJ$61,MATCH($A82,Input!$A$49:$A$61,0),MATCH(F$61,Input!$C$48:$BJ$48,0))</f>
        <v>0</v>
      </c>
      <c r="G82" s="24">
        <f>IF(VLOOKUP($A82,Input!$A$49:$B$61,2,FALSE)="Percentage",H$70,IF(VLOOKUP($A82,Input!$A$49:$B$61,2,FALSE)="Fixed","Fixed",(G$70)))</f>
        <v>10</v>
      </c>
      <c r="H82" s="15">
        <f t="shared" si="62"/>
        <v>0</v>
      </c>
      <c r="J82" s="104">
        <f>INDEX(Input!$C$49:$BJ$61,MATCH($A82,Input!$A$49:$A$61,0),MATCH(J$61,Input!$C$48:$BJ$48,0))</f>
        <v>0</v>
      </c>
      <c r="K82" s="24">
        <f>IF(VLOOKUP($A82,Input!$A$49:$B$61,2,FALSE)="Percentage",L$70,IF(VLOOKUP($A82,Input!$A$49:$B$61,2,FALSE)="Fixed","Fixed",(K$70)))</f>
        <v>10</v>
      </c>
      <c r="L82" s="15">
        <f t="shared" si="63"/>
        <v>0</v>
      </c>
      <c r="N82" s="104">
        <f>INDEX(Input!$C$49:$BJ$61,MATCH($A82,Input!$A$49:$A$61,0),MATCH(N$61,Input!$C$48:$BJ$48,0))</f>
        <v>0</v>
      </c>
      <c r="O82" s="24">
        <f>IF(VLOOKUP($A82,Input!$A$49:$B$61,2,FALSE)="Percentage",P$70,IF(VLOOKUP($A82,Input!$A$49:$B$61,2,FALSE)="Fixed","Fixed",(O$70)))</f>
        <v>10</v>
      </c>
      <c r="P82" s="15">
        <f t="shared" si="64"/>
        <v>0</v>
      </c>
      <c r="R82" s="104">
        <f>INDEX(Input!$C$49:$BJ$61,MATCH($A82,Input!$A$49:$A$61,0),MATCH(R$61,Input!$C$48:$BJ$48,0))</f>
        <v>0</v>
      </c>
      <c r="S82" s="24">
        <f>IF(VLOOKUP($A82,Input!$A$49:$B$61,2,FALSE)="Percentage",T$70,IF(VLOOKUP($A82,Input!$A$49:$B$61,2,FALSE)="Fixed","Fixed",(S$70)))</f>
        <v>10</v>
      </c>
      <c r="T82" s="15">
        <f t="shared" si="65"/>
        <v>0</v>
      </c>
      <c r="V82" s="104">
        <f>INDEX(Input!$C$49:$BJ$61,MATCH($A82,Input!$A$49:$A$61,0),MATCH(V$61,Input!$C$48:$BJ$48,0))</f>
        <v>0</v>
      </c>
      <c r="W82" s="24">
        <f>IF(VLOOKUP($A82,Input!$A$49:$B$61,2,FALSE)="Percentage",X$70,IF(VLOOKUP($A82,Input!$A$49:$B$61,2,FALSE)="Fixed","Fixed",(W$70)))</f>
        <v>10</v>
      </c>
      <c r="X82" s="15">
        <f t="shared" si="66"/>
        <v>0</v>
      </c>
      <c r="Z82" s="104">
        <f>INDEX(Input!$C$49:$BJ$61,MATCH($A82,Input!$A$49:$A$61,0),MATCH(Z$61,Input!$C$48:$BJ$48,0))</f>
        <v>0</v>
      </c>
      <c r="AA82" s="24">
        <f>IF(VLOOKUP($A82,Input!$A$49:$B$61,2,FALSE)="Percentage",AB$70,IF(VLOOKUP($A82,Input!$A$49:$B$61,2,FALSE)="Fixed","Fixed",(AA$70)))</f>
        <v>10</v>
      </c>
      <c r="AB82" s="15">
        <f t="shared" si="67"/>
        <v>0</v>
      </c>
      <c r="AD82" s="104">
        <f>INDEX(Input!$C$49:$BJ$61,MATCH($A82,Input!$A$49:$A$61,0),MATCH(AD$61,Input!$C$48:$BJ$48,0))</f>
        <v>0</v>
      </c>
      <c r="AE82" s="24">
        <f>IF(VLOOKUP($A82,Input!$A$49:$B$61,2,FALSE)="Percentage",AF$70,IF(VLOOKUP($A82,Input!$A$49:$B$61,2,FALSE)="Fixed","Fixed",(AE$70)))</f>
        <v>10</v>
      </c>
      <c r="AF82" s="15">
        <f t="shared" si="68"/>
        <v>0</v>
      </c>
      <c r="AH82" s="104">
        <f>INDEX(Input!$C$49:$BJ$61,MATCH($A82,Input!$A$49:$A$61,0),MATCH(AH$61,Input!$C$48:$BJ$48,0))</f>
        <v>0</v>
      </c>
      <c r="AI82" s="24">
        <f>IF(VLOOKUP($A82,Input!$A$49:$B$61,2,FALSE)="Percentage",AJ$70,IF(VLOOKUP($A82,Input!$A$49:$B$61,2,FALSE)="Fixed","Fixed",(AI$70)))</f>
        <v>10</v>
      </c>
      <c r="AJ82" s="15">
        <f t="shared" si="69"/>
        <v>0</v>
      </c>
      <c r="AL82" s="104">
        <f>INDEX(Input!$C$49:$BJ$61,MATCH($A82,Input!$A$49:$A$61,0),MATCH(AL$61,Input!$C$48:$BJ$48,0))</f>
        <v>0</v>
      </c>
      <c r="AM82" s="24">
        <f>IF(VLOOKUP($A82,Input!$A$49:$B$61,2,FALSE)="Percentage",AN$70,IF(VLOOKUP($A82,Input!$A$49:$B$61,2,FALSE)="Fixed","Fixed",(AM$70)))</f>
        <v>10</v>
      </c>
      <c r="AN82" s="15">
        <f t="shared" si="70"/>
        <v>0</v>
      </c>
      <c r="AP82" s="104">
        <f>INDEX(Input!$C$49:$BJ$61,MATCH($A82,Input!$A$49:$A$61,0),MATCH(AP$61,Input!$C$48:$BJ$48,0))</f>
        <v>0</v>
      </c>
      <c r="AQ82" s="24">
        <f>IF(VLOOKUP($A82,Input!$A$49:$B$61,2,FALSE)="Percentage",AR$70,IF(VLOOKUP($A82,Input!$A$49:$B$61,2,FALSE)="Fixed","Fixed",(AQ$70)))</f>
        <v>10</v>
      </c>
      <c r="AR82" s="15">
        <f t="shared" si="71"/>
        <v>0</v>
      </c>
      <c r="AS82" s="7"/>
      <c r="AT82" s="104">
        <f>INDEX(Input!$C$49:$BJ$61,MATCH($A82,Input!$A$49:$A$61,0),MATCH(AT$61,Input!$C$48:$BJ$48,0))</f>
        <v>0</v>
      </c>
      <c r="AU82" s="24">
        <f>IF(VLOOKUP($A82,Input!$A$49:$B$61,2,FALSE)="Percentage",AV$70,IF(VLOOKUP($A82,Input!$A$49:$B$61,2,FALSE)="Fixed","Fixed",(AU$70)))</f>
        <v>10</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10</v>
      </c>
      <c r="D85" s="15">
        <f t="shared" si="61"/>
        <v>0</v>
      </c>
      <c r="F85" s="104">
        <f>INDEX(Input!$C$49:$BJ$61,MATCH($A85,Input!$A$49:$A$61,0),MATCH(F$61,Input!$C$48:$BJ$48,0))</f>
        <v>0</v>
      </c>
      <c r="G85" s="24">
        <f>IF(VLOOKUP($A85,Input!$A$49:$B$61,2,FALSE)="Percentage",H$70,IF(VLOOKUP($A85,Input!$A$49:$B$61,2,FALSE)="Fixed","Fixed",(G$70)))</f>
        <v>10</v>
      </c>
      <c r="H85" s="15">
        <f t="shared" si="62"/>
        <v>0</v>
      </c>
      <c r="J85" s="104">
        <f>INDEX(Input!$C$49:$BJ$61,MATCH($A85,Input!$A$49:$A$61,0),MATCH(J$61,Input!$C$48:$BJ$48,0))</f>
        <v>0</v>
      </c>
      <c r="K85" s="24">
        <f>IF(VLOOKUP($A85,Input!$A$49:$B$61,2,FALSE)="Percentage",L$70,IF(VLOOKUP($A85,Input!$A$49:$B$61,2,FALSE)="Fixed","Fixed",(K$70)))</f>
        <v>10</v>
      </c>
      <c r="L85" s="15">
        <f t="shared" si="63"/>
        <v>0</v>
      </c>
      <c r="N85" s="104">
        <f>INDEX(Input!$C$49:$BJ$61,MATCH($A85,Input!$A$49:$A$61,0),MATCH(N$61,Input!$C$48:$BJ$48,0))</f>
        <v>0</v>
      </c>
      <c r="O85" s="24">
        <f>IF(VLOOKUP($A85,Input!$A$49:$B$61,2,FALSE)="Percentage",P$70,IF(VLOOKUP($A85,Input!$A$49:$B$61,2,FALSE)="Fixed","Fixed",(O$70)))</f>
        <v>10</v>
      </c>
      <c r="P85" s="15">
        <f t="shared" si="64"/>
        <v>0</v>
      </c>
      <c r="R85" s="104">
        <f>INDEX(Input!$C$49:$BJ$61,MATCH($A85,Input!$A$49:$A$61,0),MATCH(R$61,Input!$C$48:$BJ$48,0))</f>
        <v>0</v>
      </c>
      <c r="S85" s="24">
        <f>IF(VLOOKUP($A85,Input!$A$49:$B$61,2,FALSE)="Percentage",T$70,IF(VLOOKUP($A85,Input!$A$49:$B$61,2,FALSE)="Fixed","Fixed",(S$70)))</f>
        <v>10</v>
      </c>
      <c r="T85" s="15">
        <f t="shared" si="65"/>
        <v>0</v>
      </c>
      <c r="V85" s="104">
        <f>INDEX(Input!$C$49:$BJ$61,MATCH($A85,Input!$A$49:$A$61,0),MATCH(V$61,Input!$C$48:$BJ$48,0))</f>
        <v>0</v>
      </c>
      <c r="W85" s="24">
        <f>IF(VLOOKUP($A85,Input!$A$49:$B$61,2,FALSE)="Percentage",X$70,IF(VLOOKUP($A85,Input!$A$49:$B$61,2,FALSE)="Fixed","Fixed",(W$70)))</f>
        <v>10</v>
      </c>
      <c r="X85" s="15">
        <f t="shared" si="66"/>
        <v>0</v>
      </c>
      <c r="Z85" s="104">
        <f>INDEX(Input!$C$49:$BJ$61,MATCH($A85,Input!$A$49:$A$61,0),MATCH(Z$61,Input!$C$48:$BJ$48,0))</f>
        <v>0</v>
      </c>
      <c r="AA85" s="24">
        <f>IF(VLOOKUP($A85,Input!$A$49:$B$61,2,FALSE)="Percentage",AB$70,IF(VLOOKUP($A85,Input!$A$49:$B$61,2,FALSE)="Fixed","Fixed",(AA$70)))</f>
        <v>10</v>
      </c>
      <c r="AB85" s="15">
        <f t="shared" si="67"/>
        <v>0</v>
      </c>
      <c r="AD85" s="104">
        <f>INDEX(Input!$C$49:$BJ$61,MATCH($A85,Input!$A$49:$A$61,0),MATCH(AD$61,Input!$C$48:$BJ$48,0))</f>
        <v>0</v>
      </c>
      <c r="AE85" s="24">
        <f>IF(VLOOKUP($A85,Input!$A$49:$B$61,2,FALSE)="Percentage",AF$70,IF(VLOOKUP($A85,Input!$A$49:$B$61,2,FALSE)="Fixed","Fixed",(AE$70)))</f>
        <v>10</v>
      </c>
      <c r="AF85" s="15">
        <f t="shared" si="68"/>
        <v>0</v>
      </c>
      <c r="AH85" s="104">
        <f>INDEX(Input!$C$49:$BJ$61,MATCH($A85,Input!$A$49:$A$61,0),MATCH(AH$61,Input!$C$48:$BJ$48,0))</f>
        <v>0</v>
      </c>
      <c r="AI85" s="24">
        <f>IF(VLOOKUP($A85,Input!$A$49:$B$61,2,FALSE)="Percentage",AJ$70,IF(VLOOKUP($A85,Input!$A$49:$B$61,2,FALSE)="Fixed","Fixed",(AI$70)))</f>
        <v>10</v>
      </c>
      <c r="AJ85" s="15">
        <f t="shared" si="69"/>
        <v>0</v>
      </c>
      <c r="AL85" s="104">
        <f>INDEX(Input!$C$49:$BJ$61,MATCH($A85,Input!$A$49:$A$61,0),MATCH(AL$61,Input!$C$48:$BJ$48,0))</f>
        <v>0</v>
      </c>
      <c r="AM85" s="24">
        <f>IF(VLOOKUP($A85,Input!$A$49:$B$61,2,FALSE)="Percentage",AN$70,IF(VLOOKUP($A85,Input!$A$49:$B$61,2,FALSE)="Fixed","Fixed",(AM$70)))</f>
        <v>10</v>
      </c>
      <c r="AN85" s="15">
        <f t="shared" si="70"/>
        <v>0</v>
      </c>
      <c r="AP85" s="104">
        <f>INDEX(Input!$C$49:$BJ$61,MATCH($A85,Input!$A$49:$A$61,0),MATCH(AP$61,Input!$C$48:$BJ$48,0))</f>
        <v>0</v>
      </c>
      <c r="AQ85" s="24">
        <f>IF(VLOOKUP($A85,Input!$A$49:$B$61,2,FALSE)="Percentage",AR$70,IF(VLOOKUP($A85,Input!$A$49:$B$61,2,FALSE)="Fixed","Fixed",(AQ$70)))</f>
        <v>10</v>
      </c>
      <c r="AR85" s="15">
        <f t="shared" si="71"/>
        <v>0</v>
      </c>
      <c r="AS85" s="7"/>
      <c r="AT85" s="104">
        <f>INDEX(Input!$C$49:$BJ$61,MATCH($A85,Input!$A$49:$A$61,0),MATCH(AT$61,Input!$C$48:$BJ$48,0))</f>
        <v>0</v>
      </c>
      <c r="AU85" s="24">
        <f>IF(VLOOKUP($A85,Input!$A$49:$B$61,2,FALSE)="Percentage",AV$70,IF(VLOOKUP($A85,Input!$A$49:$B$61,2,FALSE)="Fixed","Fixed",(AU$70)))</f>
        <v>10</v>
      </c>
      <c r="AV85" s="15">
        <f t="shared" si="72"/>
        <v>0</v>
      </c>
    </row>
    <row r="86" spans="1:48" x14ac:dyDescent="0.3">
      <c r="A86" t="s">
        <v>27</v>
      </c>
      <c r="B86" s="14"/>
      <c r="D86" s="20">
        <f>SUM(D73:D85)</f>
        <v>-11</v>
      </c>
      <c r="F86" s="14"/>
      <c r="H86" s="20">
        <f>SUM(H73:H85)</f>
        <v>-11</v>
      </c>
      <c r="J86" s="14"/>
      <c r="L86" s="20">
        <f>SUM(L73:L85)</f>
        <v>-11</v>
      </c>
      <c r="N86" s="14"/>
      <c r="P86" s="20">
        <f>SUM(P73:P85)</f>
        <v>-11</v>
      </c>
      <c r="R86" s="14"/>
      <c r="T86" s="20">
        <f>SUM(T73:T85)</f>
        <v>-11</v>
      </c>
      <c r="V86" s="14"/>
      <c r="X86" s="20">
        <f>SUM(X73:X85)</f>
        <v>-11</v>
      </c>
      <c r="Z86" s="14"/>
      <c r="AB86" s="20">
        <f>SUM(AB73:AB85)</f>
        <v>-11</v>
      </c>
      <c r="AD86" s="14"/>
      <c r="AF86" s="20">
        <f>SUM(AF73:AF85)</f>
        <v>-11</v>
      </c>
      <c r="AH86" s="14"/>
      <c r="AJ86" s="20">
        <f>SUM(AJ73:AJ85)</f>
        <v>-11</v>
      </c>
      <c r="AL86" s="14"/>
      <c r="AN86" s="20">
        <f>SUM(AN73:AN85)</f>
        <v>-11</v>
      </c>
      <c r="AP86" s="14"/>
      <c r="AR86" s="20">
        <f>SUM(AR73:AR85)</f>
        <v>-11</v>
      </c>
      <c r="AS86" s="14"/>
      <c r="AU86" s="20">
        <f>SUM(AU73:AU85)</f>
        <v>121.77000000000001</v>
      </c>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54.239999999999995</v>
      </c>
      <c r="D89" s="15">
        <f>ROUND(B89*C89,2)</f>
        <v>0.37</v>
      </c>
      <c r="F89" s="23" cm="1">
        <f t="array" ref="F89">SUMPRODUCT(($A89=Input!$A$64:$A$69)*(F$13=Input!$B$63:$BI$63)*(Input!$B$64:$BI$69))</f>
        <v>6.7999999999999996E-3</v>
      </c>
      <c r="G89" s="7">
        <f>H86+H70</f>
        <v>54.239999999999995</v>
      </c>
      <c r="H89" s="15">
        <f>ROUND(F89*G89,2)</f>
        <v>0.37</v>
      </c>
      <c r="J89" s="23" cm="1">
        <f t="array" ref="J89">SUMPRODUCT(($A89=Input!$A$64:$A$69)*(J$13=Input!$B$63:$BI$63)*(Input!$B$64:$BI$69))</f>
        <v>6.7999999999999996E-3</v>
      </c>
      <c r="K89" s="7">
        <f>L86+L70</f>
        <v>54.239999999999995</v>
      </c>
      <c r="L89" s="15">
        <f>ROUND(J89*K89,2)</f>
        <v>0.37</v>
      </c>
      <c r="N89" s="23" cm="1">
        <f t="array" ref="N89">SUMPRODUCT(($A89=Input!$A$64:$A$69)*(N$13=Input!$B$63:$BI$63)*(Input!$B$64:$BI$69))</f>
        <v>6.7999999999999996E-3</v>
      </c>
      <c r="O89" s="7">
        <f>P86+P70</f>
        <v>54.239999999999995</v>
      </c>
      <c r="P89" s="15">
        <f>ROUND(N89*O89,2)</f>
        <v>0.37</v>
      </c>
      <c r="R89" s="23" cm="1">
        <f t="array" ref="R89">SUMPRODUCT(($A89=Input!$A$64:$A$69)*(R$13=Input!$B$63:$BI$63)*(Input!$B$64:$BI$69))</f>
        <v>6.7999999999999996E-3</v>
      </c>
      <c r="S89" s="7">
        <f>T86+T70</f>
        <v>54.239999999999995</v>
      </c>
      <c r="T89" s="15">
        <f>ROUND(R89*S89,2)</f>
        <v>0.37</v>
      </c>
      <c r="V89" s="23" cm="1">
        <f t="array" ref="V89">SUMPRODUCT(($A89=Input!$A$64:$A$69)*(V$13=Input!$B$63:$BI$63)*(Input!$B$64:$BI$69))</f>
        <v>6.7999999999999996E-3</v>
      </c>
      <c r="W89" s="7">
        <f>X86+X70</f>
        <v>54.239999999999995</v>
      </c>
      <c r="X89" s="15">
        <f>ROUND(V89*W89,2)</f>
        <v>0.37</v>
      </c>
      <c r="Z89" s="23" cm="1">
        <f t="array" ref="Z89">SUMPRODUCT(($A89=Input!$A$64:$A$69)*(Z$13=Input!$B$63:$BI$63)*(Input!$B$64:$BI$69))</f>
        <v>6.7999999999999996E-3</v>
      </c>
      <c r="AA89" s="7">
        <f>AB86+AB70</f>
        <v>60.77000000000001</v>
      </c>
      <c r="AB89" s="15">
        <f>ROUND(Z89*AA89,2)</f>
        <v>0.41</v>
      </c>
      <c r="AD89" s="23" cm="1">
        <f t="array" ref="AD89">SUMPRODUCT(($A89=Input!$A$64:$A$69)*(AD$13=Input!$B$63:$BI$63)*(Input!$B$64:$BI$69))</f>
        <v>6.7999999999999996E-3</v>
      </c>
      <c r="AE89" s="7">
        <f>AF86+AF70</f>
        <v>60.77000000000001</v>
      </c>
      <c r="AF89" s="15">
        <f>ROUND(AD89*AE89,2)</f>
        <v>0.41</v>
      </c>
      <c r="AH89" s="23" cm="1">
        <f t="array" ref="AH89">SUMPRODUCT(($A89=Input!$A$64:$A$69)*(AH$13=Input!$B$63:$BI$63)*(Input!$B$64:$BI$69))</f>
        <v>6.7999999999999996E-3</v>
      </c>
      <c r="AI89" s="7">
        <f>AJ86+AJ70</f>
        <v>60.77000000000001</v>
      </c>
      <c r="AJ89" s="15">
        <f>ROUND(AH89*AI89,2)</f>
        <v>0.41</v>
      </c>
      <c r="AL89" s="23" cm="1">
        <f t="array" ref="AL89">SUMPRODUCT(($A89=Input!$A$64:$A$69)*(AL$13=Input!$B$63:$BI$63)*(Input!$B$64:$BI$69))</f>
        <v>6.7999999999999996E-3</v>
      </c>
      <c r="AM89" s="7">
        <f>AN86+AN70</f>
        <v>60.77000000000001</v>
      </c>
      <c r="AN89" s="15">
        <f>ROUND(AL89*AM89,2)</f>
        <v>0.41</v>
      </c>
      <c r="AP89" s="23" cm="1">
        <f t="array" ref="AP89">SUMPRODUCT(($A89=Input!$A$64:$A$69)*(AP$13=Input!$B$63:$BI$63)*(Input!$B$64:$BI$69))</f>
        <v>6.7999999999999996E-3</v>
      </c>
      <c r="AQ89" s="7">
        <f>AR86+AR70</f>
        <v>60.77000000000001</v>
      </c>
      <c r="AR89" s="15">
        <f>ROUND(AP89*AQ89,2)</f>
        <v>0.41</v>
      </c>
      <c r="AS89" s="7"/>
      <c r="AT89" s="23" cm="1">
        <f t="array" ref="AT89">SUMPRODUCT(($A89=Input!$A$64:$A$69)*(AT$13=Input!$B$63:$BI$63)*(Input!$B$64:$BI$69))</f>
        <v>6.7999999999999996E-3</v>
      </c>
      <c r="AU89" s="7">
        <f>AV86+AV70</f>
        <v>60.77000000000001</v>
      </c>
      <c r="AV89" s="15">
        <f>ROUND(AT89*AU89,2)</f>
        <v>0.41</v>
      </c>
    </row>
    <row r="90" spans="1:48" ht="14.4" hidden="1" customHeight="1" x14ac:dyDescent="0.3">
      <c r="A90">
        <f>+Input!A109</f>
        <v>0</v>
      </c>
      <c r="B90" s="23" cm="1">
        <f t="array" ref="B90">SUMPRODUCT(($A90=Input!$A$64:$A$69)*(B$13=Input!$B$63:$BI$63)*(Input!$B$64:$BI$69))</f>
        <v>0</v>
      </c>
      <c r="C90" s="7">
        <f>C89</f>
        <v>54.239999999999995</v>
      </c>
      <c r="D90" s="15">
        <f t="shared" ref="D90:D94" si="73">ROUND(B90*C90,2)</f>
        <v>0</v>
      </c>
      <c r="F90" s="23" cm="1">
        <f t="array" ref="F90">SUMPRODUCT(($A90=Input!$A$64:$A$69)*(F$13=Input!$B$63:$BI$63)*(Input!$B$64:$BI$69))</f>
        <v>0</v>
      </c>
      <c r="G90" s="7">
        <f>G89</f>
        <v>54.239999999999995</v>
      </c>
      <c r="H90" s="15">
        <f t="shared" ref="H90:H94" si="74">ROUND(F90*G90,2)</f>
        <v>0</v>
      </c>
      <c r="J90" s="23" cm="1">
        <f t="array" ref="J90">SUMPRODUCT(($A90=Input!$A$64:$A$69)*(J$13=Input!$B$63:$BI$63)*(Input!$B$64:$BI$69))</f>
        <v>0</v>
      </c>
      <c r="K90" s="7">
        <f>K89</f>
        <v>54.239999999999995</v>
      </c>
      <c r="L90" s="15">
        <f t="shared" ref="L90:L94" si="75">ROUND(J90*K90,2)</f>
        <v>0</v>
      </c>
      <c r="N90" s="23" cm="1">
        <f t="array" ref="N90">SUMPRODUCT(($A90=Input!$A$64:$A$69)*(N$13=Input!$B$63:$BI$63)*(Input!$B$64:$BI$69))</f>
        <v>0</v>
      </c>
      <c r="O90" s="7">
        <f>O89</f>
        <v>54.239999999999995</v>
      </c>
      <c r="P90" s="15">
        <f t="shared" ref="P90:P94" si="76">ROUND(N90*O90,2)</f>
        <v>0</v>
      </c>
      <c r="R90" s="23" cm="1">
        <f t="array" ref="R90">SUMPRODUCT(($A90=Input!$A$64:$A$69)*(R$13=Input!$B$63:$BI$63)*(Input!$B$64:$BI$69))</f>
        <v>0</v>
      </c>
      <c r="S90" s="7">
        <f>S89</f>
        <v>54.239999999999995</v>
      </c>
      <c r="T90" s="15">
        <f t="shared" ref="T90:T94" si="77">ROUND(R90*S90,2)</f>
        <v>0</v>
      </c>
      <c r="V90" s="23" cm="1">
        <f t="array" ref="V90">SUMPRODUCT(($A90=Input!$A$64:$A$69)*(V$13=Input!$B$63:$BI$63)*(Input!$B$64:$BI$69))</f>
        <v>0</v>
      </c>
      <c r="W90" s="7">
        <f>W89</f>
        <v>54.239999999999995</v>
      </c>
      <c r="X90" s="15">
        <f t="shared" ref="X90:X94" si="78">ROUND(V90*W90,2)</f>
        <v>0</v>
      </c>
      <c r="Z90" s="23" cm="1">
        <f t="array" ref="Z90">SUMPRODUCT(($A90=Input!$A$64:$A$69)*(Z$13=Input!$B$63:$BI$63)*(Input!$B$64:$BI$69))</f>
        <v>0</v>
      </c>
      <c r="AA90" s="7">
        <f>AA89</f>
        <v>60.77000000000001</v>
      </c>
      <c r="AB90" s="15">
        <f t="shared" ref="AB90:AB94" si="79">ROUND(Z90*AA90,2)</f>
        <v>0</v>
      </c>
      <c r="AD90" s="23" cm="1">
        <f t="array" ref="AD90">SUMPRODUCT(($A90=Input!$A$64:$A$69)*(AD$13=Input!$B$63:$BI$63)*(Input!$B$64:$BI$69))</f>
        <v>0</v>
      </c>
      <c r="AE90" s="7">
        <f>AE89</f>
        <v>60.77000000000001</v>
      </c>
      <c r="AF90" s="15">
        <f t="shared" ref="AF90:AF94" si="80">ROUND(AD90*AE90,2)</f>
        <v>0</v>
      </c>
      <c r="AH90" s="23" cm="1">
        <f t="array" ref="AH90">SUMPRODUCT(($A90=Input!$A$64:$A$69)*(AH$13=Input!$B$63:$BI$63)*(Input!$B$64:$BI$69))</f>
        <v>0</v>
      </c>
      <c r="AI90" s="7">
        <f>AI89</f>
        <v>60.77000000000001</v>
      </c>
      <c r="AJ90" s="15">
        <f t="shared" ref="AJ90:AJ94" si="81">ROUND(AH90*AI90,2)</f>
        <v>0</v>
      </c>
      <c r="AL90" s="23" cm="1">
        <f t="array" ref="AL90">SUMPRODUCT(($A90=Input!$A$64:$A$69)*(AL$13=Input!$B$63:$BI$63)*(Input!$B$64:$BI$69))</f>
        <v>0</v>
      </c>
      <c r="AM90" s="7">
        <f>AM89</f>
        <v>60.77000000000001</v>
      </c>
      <c r="AN90" s="15">
        <f t="shared" ref="AN90:AN94" si="82">ROUND(AL90*AM90,2)</f>
        <v>0</v>
      </c>
      <c r="AP90" s="23" cm="1">
        <f t="array" ref="AP90">SUMPRODUCT(($A90=Input!$A$64:$A$69)*(AP$13=Input!$B$63:$BI$63)*(Input!$B$64:$BI$69))</f>
        <v>0</v>
      </c>
      <c r="AQ90" s="7">
        <f>AQ89</f>
        <v>60.77000000000001</v>
      </c>
      <c r="AR90" s="15">
        <f t="shared" ref="AR90:AR94" si="83">ROUND(AP90*AQ90,2)</f>
        <v>0</v>
      </c>
      <c r="AT90" s="23" cm="1">
        <f t="array" ref="AT90">SUMPRODUCT(($A90=Input!$A$64:$A$69)*(AT$13=Input!$B$63:$BI$63)*(Input!$B$64:$BI$69))</f>
        <v>0</v>
      </c>
      <c r="AU90" s="7">
        <f>AU89</f>
        <v>60.77000000000001</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54.239999999999995</v>
      </c>
      <c r="D91" s="15">
        <f t="shared" si="73"/>
        <v>0</v>
      </c>
      <c r="F91" s="23" cm="1">
        <f t="array" ref="F91">SUMPRODUCT(($A91=Input!$A$64:$A$69)*(F$13=Input!$B$63:$BI$63)*(Input!$B$64:$BI$69))</f>
        <v>0</v>
      </c>
      <c r="G91" s="7">
        <f t="shared" ref="G91:G94" si="86">G90</f>
        <v>54.239999999999995</v>
      </c>
      <c r="H91" s="15">
        <f t="shared" si="74"/>
        <v>0</v>
      </c>
      <c r="J91" s="23" cm="1">
        <f t="array" ref="J91">SUMPRODUCT(($A91=Input!$A$64:$A$69)*(J$13=Input!$B$63:$BI$63)*(Input!$B$64:$BI$69))</f>
        <v>0</v>
      </c>
      <c r="K91" s="7">
        <f t="shared" ref="K91:K94" si="87">K90</f>
        <v>54.239999999999995</v>
      </c>
      <c r="L91" s="15">
        <f t="shared" si="75"/>
        <v>0</v>
      </c>
      <c r="N91" s="23" cm="1">
        <f t="array" ref="N91">SUMPRODUCT(($A91=Input!$A$64:$A$69)*(N$13=Input!$B$63:$BI$63)*(Input!$B$64:$BI$69))</f>
        <v>0</v>
      </c>
      <c r="O91" s="7">
        <f t="shared" ref="O91:O94" si="88">O90</f>
        <v>54.239999999999995</v>
      </c>
      <c r="P91" s="15">
        <f t="shared" si="76"/>
        <v>0</v>
      </c>
      <c r="R91" s="23" cm="1">
        <f t="array" ref="R91">SUMPRODUCT(($A91=Input!$A$64:$A$69)*(R$13=Input!$B$63:$BI$63)*(Input!$B$64:$BI$69))</f>
        <v>0</v>
      </c>
      <c r="S91" s="7">
        <f t="shared" ref="S91:S94" si="89">S90</f>
        <v>54.239999999999995</v>
      </c>
      <c r="T91" s="15">
        <f t="shared" si="77"/>
        <v>0</v>
      </c>
      <c r="V91" s="23" cm="1">
        <f t="array" ref="V91">SUMPRODUCT(($A91=Input!$A$64:$A$69)*(V$13=Input!$B$63:$BI$63)*(Input!$B$64:$BI$69))</f>
        <v>0</v>
      </c>
      <c r="W91" s="7">
        <f t="shared" ref="W91:W94" si="90">W90</f>
        <v>54.239999999999995</v>
      </c>
      <c r="X91" s="15">
        <f t="shared" si="78"/>
        <v>0</v>
      </c>
      <c r="Z91" s="23" cm="1">
        <f t="array" ref="Z91">SUMPRODUCT(($A91=Input!$A$64:$A$69)*(Z$13=Input!$B$63:$BI$63)*(Input!$B$64:$BI$69))</f>
        <v>0</v>
      </c>
      <c r="AA91" s="7">
        <f t="shared" ref="AA91:AA94" si="91">AA90</f>
        <v>60.77000000000001</v>
      </c>
      <c r="AB91" s="15">
        <f t="shared" si="79"/>
        <v>0</v>
      </c>
      <c r="AD91" s="23" cm="1">
        <f t="array" ref="AD91">SUMPRODUCT(($A91=Input!$A$64:$A$69)*(AD$13=Input!$B$63:$BI$63)*(Input!$B$64:$BI$69))</f>
        <v>0</v>
      </c>
      <c r="AE91" s="7">
        <f t="shared" ref="AE91:AE94" si="92">AE90</f>
        <v>60.77000000000001</v>
      </c>
      <c r="AF91" s="15">
        <f t="shared" si="80"/>
        <v>0</v>
      </c>
      <c r="AH91" s="23" cm="1">
        <f t="array" ref="AH91">SUMPRODUCT(($A91=Input!$A$64:$A$69)*(AH$13=Input!$B$63:$BI$63)*(Input!$B$64:$BI$69))</f>
        <v>0</v>
      </c>
      <c r="AI91" s="7">
        <f t="shared" ref="AI91:AI94" si="93">AI90</f>
        <v>60.77000000000001</v>
      </c>
      <c r="AJ91" s="15">
        <f t="shared" si="81"/>
        <v>0</v>
      </c>
      <c r="AL91" s="23" cm="1">
        <f t="array" ref="AL91">SUMPRODUCT(($A91=Input!$A$64:$A$69)*(AL$13=Input!$B$63:$BI$63)*(Input!$B$64:$BI$69))</f>
        <v>0</v>
      </c>
      <c r="AM91" s="7">
        <f t="shared" ref="AM91:AM94" si="94">AM90</f>
        <v>60.77000000000001</v>
      </c>
      <c r="AN91" s="15">
        <f t="shared" si="82"/>
        <v>0</v>
      </c>
      <c r="AP91" s="23" cm="1">
        <f t="array" ref="AP91">SUMPRODUCT(($A91=Input!$A$64:$A$69)*(AP$13=Input!$B$63:$BI$63)*(Input!$B$64:$BI$69))</f>
        <v>0</v>
      </c>
      <c r="AQ91" s="7">
        <f t="shared" ref="AQ91:AQ94" si="95">AQ90</f>
        <v>60.77000000000001</v>
      </c>
      <c r="AR91" s="15">
        <f t="shared" si="83"/>
        <v>0</v>
      </c>
      <c r="AT91" s="23" cm="1">
        <f t="array" ref="AT91">SUMPRODUCT(($A91=Input!$A$64:$A$69)*(AT$13=Input!$B$63:$BI$63)*(Input!$B$64:$BI$69))</f>
        <v>0</v>
      </c>
      <c r="AU91" s="7">
        <f t="shared" ref="AU91:AU94" si="96">AU90</f>
        <v>60.77000000000001</v>
      </c>
      <c r="AV91" s="15">
        <f t="shared" si="84"/>
        <v>0</v>
      </c>
    </row>
    <row r="92" spans="1:48" ht="14.4" hidden="1" customHeight="1" x14ac:dyDescent="0.3">
      <c r="A92">
        <f>+Input!A111</f>
        <v>0</v>
      </c>
      <c r="B92" s="23" cm="1">
        <f t="array" ref="B92">SUMPRODUCT(($A92=Input!$A$64:$A$69)*(B$13=Input!$B$63:$BI$63)*(Input!$B$64:$BI$69))</f>
        <v>0</v>
      </c>
      <c r="C92" s="7">
        <f t="shared" si="85"/>
        <v>54.239999999999995</v>
      </c>
      <c r="D92" s="15">
        <f t="shared" si="73"/>
        <v>0</v>
      </c>
      <c r="F92" s="23" cm="1">
        <f t="array" ref="F92">SUMPRODUCT(($A92=Input!$A$64:$A$69)*(F$13=Input!$B$63:$BI$63)*(Input!$B$64:$BI$69))</f>
        <v>0</v>
      </c>
      <c r="G92" s="7">
        <f t="shared" si="86"/>
        <v>54.239999999999995</v>
      </c>
      <c r="H92" s="15">
        <f t="shared" si="74"/>
        <v>0</v>
      </c>
      <c r="J92" s="23" cm="1">
        <f t="array" ref="J92">SUMPRODUCT(($A92=Input!$A$64:$A$69)*(J$13=Input!$B$63:$BI$63)*(Input!$B$64:$BI$69))</f>
        <v>0</v>
      </c>
      <c r="K92" s="7">
        <f t="shared" si="87"/>
        <v>54.239999999999995</v>
      </c>
      <c r="L92" s="15">
        <f t="shared" si="75"/>
        <v>0</v>
      </c>
      <c r="N92" s="23" cm="1">
        <f t="array" ref="N92">SUMPRODUCT(($A92=Input!$A$64:$A$69)*(N$13=Input!$B$63:$BI$63)*(Input!$B$64:$BI$69))</f>
        <v>0</v>
      </c>
      <c r="O92" s="7">
        <f t="shared" si="88"/>
        <v>54.239999999999995</v>
      </c>
      <c r="P92" s="15">
        <f t="shared" si="76"/>
        <v>0</v>
      </c>
      <c r="R92" s="23" cm="1">
        <f t="array" ref="R92">SUMPRODUCT(($A92=Input!$A$64:$A$69)*(R$13=Input!$B$63:$BI$63)*(Input!$B$64:$BI$69))</f>
        <v>0</v>
      </c>
      <c r="S92" s="7">
        <f t="shared" si="89"/>
        <v>54.239999999999995</v>
      </c>
      <c r="T92" s="15">
        <f t="shared" si="77"/>
        <v>0</v>
      </c>
      <c r="V92" s="23" cm="1">
        <f t="array" ref="V92">SUMPRODUCT(($A92=Input!$A$64:$A$69)*(V$13=Input!$B$63:$BI$63)*(Input!$B$64:$BI$69))</f>
        <v>0</v>
      </c>
      <c r="W92" s="7">
        <f t="shared" si="90"/>
        <v>54.239999999999995</v>
      </c>
      <c r="X92" s="15">
        <f t="shared" si="78"/>
        <v>0</v>
      </c>
      <c r="Z92" s="23" cm="1">
        <f t="array" ref="Z92">SUMPRODUCT(($A92=Input!$A$64:$A$69)*(Z$13=Input!$B$63:$BI$63)*(Input!$B$64:$BI$69))</f>
        <v>0</v>
      </c>
      <c r="AA92" s="7">
        <f t="shared" si="91"/>
        <v>60.77000000000001</v>
      </c>
      <c r="AB92" s="15">
        <f t="shared" si="79"/>
        <v>0</v>
      </c>
      <c r="AD92" s="23" cm="1">
        <f t="array" ref="AD92">SUMPRODUCT(($A92=Input!$A$64:$A$69)*(AD$13=Input!$B$63:$BI$63)*(Input!$B$64:$BI$69))</f>
        <v>0</v>
      </c>
      <c r="AE92" s="7">
        <f t="shared" si="92"/>
        <v>60.77000000000001</v>
      </c>
      <c r="AF92" s="15">
        <f t="shared" si="80"/>
        <v>0</v>
      </c>
      <c r="AH92" s="23" cm="1">
        <f t="array" ref="AH92">SUMPRODUCT(($A92=Input!$A$64:$A$69)*(AH$13=Input!$B$63:$BI$63)*(Input!$B$64:$BI$69))</f>
        <v>0</v>
      </c>
      <c r="AI92" s="7">
        <f t="shared" si="93"/>
        <v>60.77000000000001</v>
      </c>
      <c r="AJ92" s="15">
        <f t="shared" si="81"/>
        <v>0</v>
      </c>
      <c r="AL92" s="23" cm="1">
        <f t="array" ref="AL92">SUMPRODUCT(($A92=Input!$A$64:$A$69)*(AL$13=Input!$B$63:$BI$63)*(Input!$B$64:$BI$69))</f>
        <v>0</v>
      </c>
      <c r="AM92" s="7">
        <f t="shared" si="94"/>
        <v>60.77000000000001</v>
      </c>
      <c r="AN92" s="15">
        <f t="shared" si="82"/>
        <v>0</v>
      </c>
      <c r="AP92" s="23" cm="1">
        <f t="array" ref="AP92">SUMPRODUCT(($A92=Input!$A$64:$A$69)*(AP$13=Input!$B$63:$BI$63)*(Input!$B$64:$BI$69))</f>
        <v>0</v>
      </c>
      <c r="AQ92" s="7">
        <f t="shared" si="95"/>
        <v>60.77000000000001</v>
      </c>
      <c r="AR92" s="15">
        <f t="shared" si="83"/>
        <v>0</v>
      </c>
      <c r="AT92" s="23" cm="1">
        <f t="array" ref="AT92">SUMPRODUCT(($A92=Input!$A$64:$A$69)*(AT$13=Input!$B$63:$BI$63)*(Input!$B$64:$BI$69))</f>
        <v>0</v>
      </c>
      <c r="AU92" s="7">
        <f t="shared" si="96"/>
        <v>60.77000000000001</v>
      </c>
      <c r="AV92" s="15">
        <f t="shared" si="84"/>
        <v>0</v>
      </c>
    </row>
    <row r="93" spans="1:48" ht="14.4" hidden="1" customHeight="1" x14ac:dyDescent="0.3">
      <c r="A93">
        <f>+Input!A112</f>
        <v>0</v>
      </c>
      <c r="B93" s="23" cm="1">
        <f t="array" ref="B93">SUMPRODUCT(($A93=Input!$A$64:$A$69)*(B$13=Input!$B$63:$BI$63)*(Input!$B$64:$BI$69))</f>
        <v>0</v>
      </c>
      <c r="C93" s="7">
        <f t="shared" si="85"/>
        <v>54.239999999999995</v>
      </c>
      <c r="D93" s="15">
        <f t="shared" si="73"/>
        <v>0</v>
      </c>
      <c r="F93" s="23" cm="1">
        <f t="array" ref="F93">SUMPRODUCT(($A93=Input!$A$64:$A$69)*(F$13=Input!$B$63:$BI$63)*(Input!$B$64:$BI$69))</f>
        <v>0</v>
      </c>
      <c r="G93" s="7">
        <f t="shared" si="86"/>
        <v>54.239999999999995</v>
      </c>
      <c r="H93" s="15">
        <f t="shared" si="74"/>
        <v>0</v>
      </c>
      <c r="J93" s="23" cm="1">
        <f t="array" ref="J93">SUMPRODUCT(($A93=Input!$A$64:$A$69)*(J$13=Input!$B$63:$BI$63)*(Input!$B$64:$BI$69))</f>
        <v>0</v>
      </c>
      <c r="K93" s="7">
        <f t="shared" si="87"/>
        <v>54.239999999999995</v>
      </c>
      <c r="L93" s="15">
        <f t="shared" si="75"/>
        <v>0</v>
      </c>
      <c r="N93" s="23" cm="1">
        <f t="array" ref="N93">SUMPRODUCT(($A93=Input!$A$64:$A$69)*(N$13=Input!$B$63:$BI$63)*(Input!$B$64:$BI$69))</f>
        <v>0</v>
      </c>
      <c r="O93" s="7">
        <f t="shared" si="88"/>
        <v>54.239999999999995</v>
      </c>
      <c r="P93" s="15">
        <f t="shared" si="76"/>
        <v>0</v>
      </c>
      <c r="R93" s="23" cm="1">
        <f t="array" ref="R93">SUMPRODUCT(($A93=Input!$A$64:$A$69)*(R$13=Input!$B$63:$BI$63)*(Input!$B$64:$BI$69))</f>
        <v>0</v>
      </c>
      <c r="S93" s="7">
        <f t="shared" si="89"/>
        <v>54.239999999999995</v>
      </c>
      <c r="T93" s="15">
        <f t="shared" si="77"/>
        <v>0</v>
      </c>
      <c r="V93" s="23" cm="1">
        <f t="array" ref="V93">SUMPRODUCT(($A93=Input!$A$64:$A$69)*(V$13=Input!$B$63:$BI$63)*(Input!$B$64:$BI$69))</f>
        <v>0</v>
      </c>
      <c r="W93" s="7">
        <f t="shared" si="90"/>
        <v>54.239999999999995</v>
      </c>
      <c r="X93" s="15">
        <f t="shared" si="78"/>
        <v>0</v>
      </c>
      <c r="Z93" s="23" cm="1">
        <f t="array" ref="Z93">SUMPRODUCT(($A93=Input!$A$64:$A$69)*(Z$13=Input!$B$63:$BI$63)*(Input!$B$64:$BI$69))</f>
        <v>0</v>
      </c>
      <c r="AA93" s="7">
        <f t="shared" si="91"/>
        <v>60.77000000000001</v>
      </c>
      <c r="AB93" s="15">
        <f t="shared" si="79"/>
        <v>0</v>
      </c>
      <c r="AD93" s="23" cm="1">
        <f t="array" ref="AD93">SUMPRODUCT(($A93=Input!$A$64:$A$69)*(AD$13=Input!$B$63:$BI$63)*(Input!$B$64:$BI$69))</f>
        <v>0</v>
      </c>
      <c r="AE93" s="7">
        <f t="shared" si="92"/>
        <v>60.77000000000001</v>
      </c>
      <c r="AF93" s="15">
        <f t="shared" si="80"/>
        <v>0</v>
      </c>
      <c r="AH93" s="23" cm="1">
        <f t="array" ref="AH93">SUMPRODUCT(($A93=Input!$A$64:$A$69)*(AH$13=Input!$B$63:$BI$63)*(Input!$B$64:$BI$69))</f>
        <v>0</v>
      </c>
      <c r="AI93" s="7">
        <f t="shared" si="93"/>
        <v>60.77000000000001</v>
      </c>
      <c r="AJ93" s="15">
        <f t="shared" si="81"/>
        <v>0</v>
      </c>
      <c r="AL93" s="23" cm="1">
        <f t="array" ref="AL93">SUMPRODUCT(($A93=Input!$A$64:$A$69)*(AL$13=Input!$B$63:$BI$63)*(Input!$B$64:$BI$69))</f>
        <v>0</v>
      </c>
      <c r="AM93" s="7">
        <f t="shared" si="94"/>
        <v>60.77000000000001</v>
      </c>
      <c r="AN93" s="15">
        <f t="shared" si="82"/>
        <v>0</v>
      </c>
      <c r="AP93" s="23" cm="1">
        <f t="array" ref="AP93">SUMPRODUCT(($A93=Input!$A$64:$A$69)*(AP$13=Input!$B$63:$BI$63)*(Input!$B$64:$BI$69))</f>
        <v>0</v>
      </c>
      <c r="AQ93" s="7">
        <f t="shared" si="95"/>
        <v>60.77000000000001</v>
      </c>
      <c r="AR93" s="15">
        <f t="shared" si="83"/>
        <v>0</v>
      </c>
      <c r="AT93" s="23" cm="1">
        <f t="array" ref="AT93">SUMPRODUCT(($A93=Input!$A$64:$A$69)*(AT$13=Input!$B$63:$BI$63)*(Input!$B$64:$BI$69))</f>
        <v>0</v>
      </c>
      <c r="AU93" s="7">
        <f t="shared" si="96"/>
        <v>60.77000000000001</v>
      </c>
      <c r="AV93" s="15">
        <f t="shared" si="84"/>
        <v>0</v>
      </c>
    </row>
    <row r="94" spans="1:48" ht="14.4" hidden="1" customHeight="1" x14ac:dyDescent="0.3">
      <c r="A94">
        <f>+Input!A113</f>
        <v>0</v>
      </c>
      <c r="B94" s="23" cm="1">
        <f t="array" ref="B94">SUMPRODUCT(($A94=Input!$A$64:$A$69)*(B$13=Input!$B$63:$BI$63)*(Input!$B$64:$BI$69))</f>
        <v>0</v>
      </c>
      <c r="C94" s="7">
        <f t="shared" si="85"/>
        <v>54.239999999999995</v>
      </c>
      <c r="D94" s="15">
        <f t="shared" si="73"/>
        <v>0</v>
      </c>
      <c r="F94" s="23" cm="1">
        <f t="array" ref="F94">SUMPRODUCT(($A94=Input!$A$64:$A$69)*(F$13=Input!$B$63:$BI$63)*(Input!$B$64:$BI$69))</f>
        <v>0</v>
      </c>
      <c r="G94" s="7">
        <f t="shared" si="86"/>
        <v>54.239999999999995</v>
      </c>
      <c r="H94" s="15">
        <f t="shared" si="74"/>
        <v>0</v>
      </c>
      <c r="J94" s="23" cm="1">
        <f t="array" ref="J94">SUMPRODUCT(($A94=Input!$A$64:$A$69)*(J$13=Input!$B$63:$BI$63)*(Input!$B$64:$BI$69))</f>
        <v>0</v>
      </c>
      <c r="K94" s="7">
        <f t="shared" si="87"/>
        <v>54.239999999999995</v>
      </c>
      <c r="L94" s="15">
        <f t="shared" si="75"/>
        <v>0</v>
      </c>
      <c r="N94" s="23" cm="1">
        <f t="array" ref="N94">SUMPRODUCT(($A94=Input!$A$64:$A$69)*(N$13=Input!$B$63:$BI$63)*(Input!$B$64:$BI$69))</f>
        <v>0</v>
      </c>
      <c r="O94" s="7">
        <f t="shared" si="88"/>
        <v>54.239999999999995</v>
      </c>
      <c r="P94" s="15">
        <f t="shared" si="76"/>
        <v>0</v>
      </c>
      <c r="R94" s="23" cm="1">
        <f t="array" ref="R94">SUMPRODUCT(($A94=Input!$A$64:$A$69)*(R$13=Input!$B$63:$BI$63)*(Input!$B$64:$BI$69))</f>
        <v>0</v>
      </c>
      <c r="S94" s="7">
        <f t="shared" si="89"/>
        <v>54.239999999999995</v>
      </c>
      <c r="T94" s="15">
        <f t="shared" si="77"/>
        <v>0</v>
      </c>
      <c r="V94" s="23" cm="1">
        <f t="array" ref="V94">SUMPRODUCT(($A94=Input!$A$64:$A$69)*(V$13=Input!$B$63:$BI$63)*(Input!$B$64:$BI$69))</f>
        <v>0</v>
      </c>
      <c r="W94" s="7">
        <f t="shared" si="90"/>
        <v>54.239999999999995</v>
      </c>
      <c r="X94" s="15">
        <f t="shared" si="78"/>
        <v>0</v>
      </c>
      <c r="Z94" s="23" cm="1">
        <f t="array" ref="Z94">SUMPRODUCT(($A94=Input!$A$64:$A$69)*(Z$13=Input!$B$63:$BI$63)*(Input!$B$64:$BI$69))</f>
        <v>0</v>
      </c>
      <c r="AA94" s="7">
        <f t="shared" si="91"/>
        <v>60.77000000000001</v>
      </c>
      <c r="AB94" s="15">
        <f t="shared" si="79"/>
        <v>0</v>
      </c>
      <c r="AD94" s="23" cm="1">
        <f t="array" ref="AD94">SUMPRODUCT(($A94=Input!$A$64:$A$69)*(AD$13=Input!$B$63:$BI$63)*(Input!$B$64:$BI$69))</f>
        <v>0</v>
      </c>
      <c r="AE94" s="7">
        <f t="shared" si="92"/>
        <v>60.77000000000001</v>
      </c>
      <c r="AF94" s="15">
        <f t="shared" si="80"/>
        <v>0</v>
      </c>
      <c r="AH94" s="23" cm="1">
        <f t="array" ref="AH94">SUMPRODUCT(($A94=Input!$A$64:$A$69)*(AH$13=Input!$B$63:$BI$63)*(Input!$B$64:$BI$69))</f>
        <v>0</v>
      </c>
      <c r="AI94" s="7">
        <f t="shared" si="93"/>
        <v>60.77000000000001</v>
      </c>
      <c r="AJ94" s="15">
        <f t="shared" si="81"/>
        <v>0</v>
      </c>
      <c r="AL94" s="23" cm="1">
        <f t="array" ref="AL94">SUMPRODUCT(($A94=Input!$A$64:$A$69)*(AL$13=Input!$B$63:$BI$63)*(Input!$B$64:$BI$69))</f>
        <v>0</v>
      </c>
      <c r="AM94" s="7">
        <f t="shared" si="94"/>
        <v>60.77000000000001</v>
      </c>
      <c r="AN94" s="15">
        <f t="shared" si="82"/>
        <v>0</v>
      </c>
      <c r="AP94" s="23" cm="1">
        <f t="array" ref="AP94">SUMPRODUCT(($A94=Input!$A$64:$A$69)*(AP$13=Input!$B$63:$BI$63)*(Input!$B$64:$BI$69))</f>
        <v>0</v>
      </c>
      <c r="AQ94" s="7">
        <f t="shared" si="95"/>
        <v>60.77000000000001</v>
      </c>
      <c r="AR94" s="15">
        <f t="shared" si="83"/>
        <v>0</v>
      </c>
      <c r="AT94" s="23" cm="1">
        <f t="array" ref="AT94">SUMPRODUCT(($A94=Input!$A$64:$A$69)*(AT$13=Input!$B$63:$BI$63)*(Input!$B$64:$BI$69))</f>
        <v>0</v>
      </c>
      <c r="AU94" s="7">
        <f t="shared" si="96"/>
        <v>60.77000000000001</v>
      </c>
      <c r="AV94" s="15">
        <f t="shared" si="84"/>
        <v>0</v>
      </c>
    </row>
    <row r="95" spans="1:48" x14ac:dyDescent="0.3">
      <c r="A95" t="s">
        <v>27</v>
      </c>
      <c r="B95" s="14"/>
      <c r="D95" s="20">
        <f>SUM(D89:D94)</f>
        <v>0.37</v>
      </c>
      <c r="F95" s="14"/>
      <c r="H95" s="20">
        <f>SUM(H89:H94)</f>
        <v>0.37</v>
      </c>
      <c r="J95" s="14"/>
      <c r="L95" s="20">
        <f>SUM(L89:L94)</f>
        <v>0.37</v>
      </c>
      <c r="N95" s="14"/>
      <c r="P95" s="20">
        <f>SUM(P89:P94)</f>
        <v>0.37</v>
      </c>
      <c r="R95" s="14"/>
      <c r="T95" s="20">
        <f>SUM(T89:T94)</f>
        <v>0.37</v>
      </c>
      <c r="V95" s="14"/>
      <c r="X95" s="20">
        <f>SUM(X89:X94)</f>
        <v>0.37</v>
      </c>
      <c r="Z95" s="14"/>
      <c r="AB95" s="20">
        <f>SUM(AB89:AB94)</f>
        <v>0.41</v>
      </c>
      <c r="AD95" s="14"/>
      <c r="AF95" s="20">
        <f>SUM(AF89:AF94)</f>
        <v>0.41</v>
      </c>
      <c r="AH95" s="14"/>
      <c r="AJ95" s="20">
        <f>SUM(AJ89:AJ94)</f>
        <v>0.41</v>
      </c>
      <c r="AL95" s="14"/>
      <c r="AN95" s="20">
        <f>SUM(AN89:AN94)</f>
        <v>0.41</v>
      </c>
      <c r="AP95" s="14"/>
      <c r="AR95" s="20">
        <f>SUM(AR89:AR94)</f>
        <v>0.41</v>
      </c>
      <c r="AT95" s="14"/>
      <c r="AV95" s="20">
        <f>SUM(AV89:AV94)</f>
        <v>0.41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54.609999999999992</v>
      </c>
      <c r="F97" s="21"/>
      <c r="G97" s="22"/>
      <c r="H97" s="25">
        <f>H70+H86+H89</f>
        <v>54.609999999999992</v>
      </c>
      <c r="J97" s="21"/>
      <c r="K97" s="22"/>
      <c r="L97" s="25">
        <f>L70+L86+L89</f>
        <v>54.609999999999992</v>
      </c>
      <c r="N97" s="21"/>
      <c r="O97" s="22"/>
      <c r="P97" s="25">
        <f>P70+P86+P89</f>
        <v>54.609999999999992</v>
      </c>
      <c r="R97" s="21"/>
      <c r="S97" s="22"/>
      <c r="T97" s="25">
        <f>T70+T86+T89</f>
        <v>54.609999999999992</v>
      </c>
      <c r="V97" s="21"/>
      <c r="W97" s="22"/>
      <c r="X97" s="25">
        <f>X70+X86+X89</f>
        <v>54.609999999999992</v>
      </c>
      <c r="Z97" s="21"/>
      <c r="AA97" s="22"/>
      <c r="AB97" s="25">
        <f>AB70+AB86+AB89</f>
        <v>61.180000000000007</v>
      </c>
      <c r="AD97" s="21"/>
      <c r="AE97" s="22"/>
      <c r="AF97" s="25">
        <f>AF70+AF86+AF89</f>
        <v>61.180000000000007</v>
      </c>
      <c r="AH97" s="21"/>
      <c r="AI97" s="22"/>
      <c r="AJ97" s="25">
        <f>AJ70+AJ86+AJ89</f>
        <v>61.180000000000007</v>
      </c>
      <c r="AL97" s="21"/>
      <c r="AM97" s="22"/>
      <c r="AN97" s="25">
        <f>AN70+AN86+AN89</f>
        <v>61.180000000000007</v>
      </c>
      <c r="AP97" s="21"/>
      <c r="AQ97" s="22"/>
      <c r="AR97" s="25">
        <f>AR70+AR86+AR89</f>
        <v>61.180000000000007</v>
      </c>
      <c r="AS97" s="106"/>
      <c r="AT97" s="21"/>
      <c r="AU97" s="22"/>
      <c r="AV97" s="25">
        <f>AV70+AV86+AV89</f>
        <v>61.180000000000007</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737CE8AC-4474-467F-BD76-9411BDFA3083}">
            <xm:f>OR(Input!$B33="Fixed",Input!$B33="Volumetric")</xm:f>
            <x14:dxf>
              <numFmt numFmtId="170" formatCode="&quot;$&quot;#,##0.000"/>
            </x14:dxf>
          </x14:cfRule>
          <x14:cfRule type="expression" priority="4" id="{3BA5E5C0-6F43-452A-8DA4-3B8845EC6D84}">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4613222B-572A-4E6A-A34F-77CB90550A86}">
            <xm:f>OR(Input!$B49="Fixed",Input!$B49="Volumetric")</xm:f>
            <x14:dxf>
              <numFmt numFmtId="170" formatCode="&quot;$&quot;#,##0.000"/>
            </x14:dxf>
          </x14:cfRule>
          <x14:cfRule type="expression" priority="2" id="{4C37C55A-CD55-4731-B28E-1E1C5AC9C3DA}">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C0B8157-6224-4403-B187-B1053EB353B8}">
          <x14:formula1>
            <xm:f>Input!$A$73:$A$79</xm:f>
          </x14:formula1>
          <xm:sqref>B60 B12</xm:sqref>
        </x14:dataValidation>
        <x14:dataValidation type="list" allowBlank="1" showInputMessage="1" showErrorMessage="1" xr:uid="{DC601A1B-EBB4-439D-943B-C2D1AC5320BB}">
          <x14:formula1>
            <xm:f>Input!$A$29:$A$29</xm:f>
          </x14:formula1>
          <xm:sqref>B6 B54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C8754-1BC8-482E-B6F5-7CF5E168CD61}">
  <dimension ref="A1:AV99"/>
  <sheetViews>
    <sheetView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Input!$B$12</f>
        <v>2029</v>
      </c>
    </row>
    <row r="6" spans="1:48" x14ac:dyDescent="0.3">
      <c r="A6" s="11" t="s">
        <v>5</v>
      </c>
      <c r="B6" s="39" t="s">
        <v>11</v>
      </c>
      <c r="C6" t="s">
        <v>25</v>
      </c>
    </row>
    <row r="7" spans="1:48" x14ac:dyDescent="0.3">
      <c r="A7" s="11" t="s">
        <v>29</v>
      </c>
      <c r="B7" s="12">
        <f>Input!C12</f>
        <v>10</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2029</v>
      </c>
      <c r="C13" s="143"/>
      <c r="D13" s="144"/>
      <c r="F13" s="142" t="str">
        <f>CONCATENATE("February"," ",$B$5)</f>
        <v>February 2029</v>
      </c>
      <c r="G13" s="143"/>
      <c r="H13" s="144"/>
      <c r="J13" s="142" t="str">
        <f>CONCATENATE("March"," ",$B$5)</f>
        <v>March 2029</v>
      </c>
      <c r="K13" s="143"/>
      <c r="L13" s="144"/>
      <c r="N13" s="142" t="str">
        <f>CONCATENATE("April"," ",$B$5)</f>
        <v>April 2029</v>
      </c>
      <c r="O13" s="143"/>
      <c r="P13" s="144"/>
      <c r="R13" s="142" t="str">
        <f>CONCATENATE("May"," ",$B$5)</f>
        <v>May 2029</v>
      </c>
      <c r="S13" s="143"/>
      <c r="T13" s="144"/>
      <c r="V13" s="142" t="str">
        <f>CONCATENATE("June"," ",$B$5)</f>
        <v>June 2029</v>
      </c>
      <c r="W13" s="143"/>
      <c r="X13" s="144"/>
      <c r="Z13" s="142" t="str">
        <f>CONCATENATE("July"," ",$B$5)</f>
        <v>July 2029</v>
      </c>
      <c r="AA13" s="143"/>
      <c r="AB13" s="144"/>
      <c r="AD13" s="142" t="str">
        <f>CONCATENATE("August"," ",$B$5)</f>
        <v>August 2029</v>
      </c>
      <c r="AE13" s="143"/>
      <c r="AF13" s="144"/>
      <c r="AH13" s="142" t="str">
        <f>CONCATENATE("September"," ",$B$5)</f>
        <v>September 2029</v>
      </c>
      <c r="AI13" s="143"/>
      <c r="AJ13" s="144"/>
      <c r="AL13" s="142" t="str">
        <f>CONCATENATE("October"," ",$B$5)</f>
        <v>October 2029</v>
      </c>
      <c r="AM13" s="143"/>
      <c r="AN13" s="144"/>
      <c r="AP13" s="142" t="str">
        <f>CONCATENATE("November"," ",$B$5)</f>
        <v>November 2029</v>
      </c>
      <c r="AQ13" s="143"/>
      <c r="AR13" s="144"/>
      <c r="AS13" s="102"/>
      <c r="AT13" s="142" t="str">
        <f>CONCATENATE("December"," ",$B$5)</f>
        <v>December 2029</v>
      </c>
      <c r="AU13" s="143"/>
      <c r="AV13" s="144"/>
    </row>
    <row r="14" spans="1:48" x14ac:dyDescent="0.3">
      <c r="A14" s="1" t="s">
        <v>4</v>
      </c>
      <c r="B14" s="14"/>
      <c r="D14" s="15">
        <f>INDEX(Input!$B$29:$BI$29,MATCH('Residential Bills_Yr 5_avg'!$B$6,Input!$A$29:$A$29,0),MATCH('Residential Bills_Yr 5_avg'!B$13,Input!$B$28:$BI$28,0))</f>
        <v>24.200000000000003</v>
      </c>
      <c r="F14" s="14"/>
      <c r="H14" s="15">
        <f>INDEX(Input!$B$29:$BI$29,MATCH('Residential Bills_Yr 5_avg'!$B$6,Input!$A$29:$A$29,0),MATCH('Residential Bills_Yr 5_avg'!F$13,Input!$B$28:$BI$28,0))</f>
        <v>24.200000000000003</v>
      </c>
      <c r="J14" s="14"/>
      <c r="L14" s="15">
        <f>INDEX(Input!$B$29:$BI$29,MATCH('Residential Bills_Yr 5_avg'!$B$6,Input!$A$29:$A$29,0),MATCH('Residential Bills_Yr 5_avg'!J$13,Input!$B$28:$BI$28,0))</f>
        <v>24.200000000000003</v>
      </c>
      <c r="N14" s="14"/>
      <c r="P14" s="15">
        <f>INDEX(Input!$B$29:$BI$29,MATCH('Residential Bills_Yr 5_avg'!$B$6,Input!$A$29:$A$29,0),MATCH('Residential Bills_Yr 5_avg'!N$13,Input!$B$28:$BI$28,0))</f>
        <v>24.200000000000003</v>
      </c>
      <c r="R14" s="14"/>
      <c r="T14" s="15">
        <f>INDEX(Input!$B$29:$BI$29,MATCH('Residential Bills_Yr 5_avg'!$B$6,Input!$A$29:$A$29,0),MATCH('Residential Bills_Yr 5_avg'!R$13,Input!$B$28:$BI$28,0))</f>
        <v>24.200000000000003</v>
      </c>
      <c r="V14" s="14"/>
      <c r="X14" s="15">
        <f>INDEX(Input!$B$29:$BI$29,MATCH('Residential Bills_Yr 5_avg'!$B$6,Input!$A$29:$A$29,0),MATCH('Residential Bills_Yr 5_avg'!V$13,Input!$B$28:$BI$28,0))</f>
        <v>24.200000000000003</v>
      </c>
      <c r="Z14" s="14"/>
      <c r="AB14" s="15">
        <f>INDEX(Input!$B$29:$BI$29,MATCH('Residential Bills_Yr 5_avg'!$B$6,Input!$A$29:$A$29,0),MATCH('Residential Bills_Yr 5_avg'!Z$13,Input!$B$28:$BI$28,0))</f>
        <v>24.200000000000003</v>
      </c>
      <c r="AD14" s="14"/>
      <c r="AF14" s="15">
        <f>INDEX(Input!$B$29:$BI$29,MATCH('Residential Bills_Yr 5_avg'!$B$6,Input!$A$29:$A$29,0),MATCH('Residential Bills_Yr 5_avg'!AD$13,Input!$B$28:$BI$28,0))</f>
        <v>24.200000000000003</v>
      </c>
      <c r="AH14" s="14"/>
      <c r="AJ14" s="15">
        <f>INDEX(Input!$B$29:$BI$29,MATCH('Residential Bills_Yr 5_avg'!$B$6,Input!$A$29:$A$29,0),MATCH('Residential Bills_Yr 5_avg'!AH$13,Input!$B$28:$BI$28,0))</f>
        <v>24.200000000000003</v>
      </c>
      <c r="AL14" s="14"/>
      <c r="AN14" s="15">
        <f>INDEX(Input!$B$29:$BI$29,MATCH('Residential Bills_Yr 5_avg'!$B$6,Input!$A$29:$A$29,0),MATCH('Residential Bills_Yr 5_avg'!AL$13,Input!$B$28:$BI$28,0))</f>
        <v>24.200000000000003</v>
      </c>
      <c r="AP14" s="14"/>
      <c r="AR14" s="15">
        <f>INDEX(Input!$B$29:$BI$29,MATCH('Residential Bills_Yr 5_avg'!$B$6,Input!$A$29:$A$29,0),MATCH('Residential Bills_Yr 5_avg'!AP$13,Input!$B$28:$BI$28,0))</f>
        <v>24.200000000000003</v>
      </c>
      <c r="AS14" s="7"/>
      <c r="AT14" s="14"/>
      <c r="AV14" s="15">
        <f>INDEX(Input!$B$29:$BI$29,MATCH('Residential Bills_Yr 5_avg'!$B$6,Input!$A$29:$A$29,0),MATCH('Residential Bills_Yr 5_avg'!AT$13,Input!$B$28:$BI$28,0))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5_avg'!$A17,Input!$A$22:$A$26,0),MATCH('Residential Bills_Yr 5_avg'!B$13,Input!$B$21:$BI$21,0))</f>
        <v>3.6863200000000003</v>
      </c>
      <c r="C17" s="3">
        <f>IF($B$7&gt;Input!F$109,Input!F$109,'Residential Bills_Yr 5_avg'!$B$7)</f>
        <v>6</v>
      </c>
      <c r="D17" s="15">
        <f>ROUND(IFERROR(B17*C17," "),2)</f>
        <v>22.12</v>
      </c>
      <c r="F17" s="19">
        <f>INDEX(Input!$B$22:$BI$26,MATCH('Residential Bills_Yr 5_avg'!$A17,Input!$A$22:$A$26,0),MATCH('Residential Bills_Yr 5_avg'!F$13,Input!$B$21:$BI$21,0))</f>
        <v>3.6863200000000003</v>
      </c>
      <c r="G17" s="3">
        <f>IF($B$7&gt;Input!G$109,Input!G$109,'Residential Bills_Yr 5_avg'!$B$7)</f>
        <v>6</v>
      </c>
      <c r="H17" s="15">
        <f>ROUND(IFERROR(F17*G17," "),2)</f>
        <v>22.12</v>
      </c>
      <c r="J17" s="19">
        <f>INDEX(Input!$B$22:$BI$26,MATCH('Residential Bills_Yr 5_avg'!$A17,Input!$A$22:$A$26,0),MATCH('Residential Bills_Yr 5_avg'!J$13,Input!$B$21:$BI$21,0))</f>
        <v>3.6863200000000003</v>
      </c>
      <c r="K17" s="3">
        <f>IF($B$7&gt;Input!H$109,Input!H$109,'Residential Bills_Yr 5_avg'!$B$7)</f>
        <v>6</v>
      </c>
      <c r="L17" s="15">
        <f>ROUND(IFERROR(J17*K17," "),2)</f>
        <v>22.12</v>
      </c>
      <c r="N17" s="19">
        <f>INDEX(Input!$B$22:$BI$26,MATCH('Residential Bills_Yr 5_avg'!$A17,Input!$A$22:$A$26,0),MATCH('Residential Bills_Yr 5_avg'!N$13,Input!$B$21:$BI$21,0))</f>
        <v>3.6863200000000003</v>
      </c>
      <c r="O17" s="3">
        <f>IF($B$7&gt;Input!I$109,Input!I$109,'Residential Bills_Yr 5_avg'!$B$7)</f>
        <v>6</v>
      </c>
      <c r="P17" s="15">
        <f>ROUND(IFERROR(N17*O17," "),2)</f>
        <v>22.12</v>
      </c>
      <c r="R17" s="19">
        <f>INDEX(Input!$B$22:$BI$26,MATCH('Residential Bills_Yr 5_avg'!$A17,Input!$A$22:$A$26,0),MATCH('Residential Bills_Yr 5_avg'!R$13,Input!$B$21:$BI$21,0))</f>
        <v>3.6863200000000003</v>
      </c>
      <c r="S17" s="3">
        <f>IF($B$7&gt;Input!J$109,Input!J$109,'Residential Bills_Yr 5_avg'!$B$7)</f>
        <v>6</v>
      </c>
      <c r="T17" s="15">
        <f>ROUND(IFERROR(R17*S17," "),2)</f>
        <v>22.12</v>
      </c>
      <c r="V17" s="19">
        <f>INDEX(Input!$B$22:$BI$26,MATCH('Residential Bills_Yr 5_avg'!$A17,Input!$A$22:$A$26,0),MATCH('Residential Bills_Yr 5_avg'!V$13,Input!$B$21:$BI$21,0))</f>
        <v>3.6863200000000003</v>
      </c>
      <c r="W17" s="3">
        <f>IF($B$7&gt;Input!K$109,Input!K$109,'Residential Bills_Yr 5_avg'!$B$7)</f>
        <v>6</v>
      </c>
      <c r="X17" s="15">
        <f>ROUND(IFERROR(V17*W17," "),2)</f>
        <v>22.12</v>
      </c>
      <c r="Z17" s="19">
        <f>INDEX(Input!$B$22:$BI$26,MATCH('Residential Bills_Yr 5_avg'!$A17,Input!$A$22:$A$26,0),MATCH('Residential Bills_Yr 5_avg'!Z$13,Input!$B$21:$BI$21,0))</f>
        <v>3.6863200000000003</v>
      </c>
      <c r="AA17" s="3">
        <f>IF($B$7&gt;Input!L$109,Input!L$109,'Residential Bills_Yr 5_avg'!$B$7)</f>
        <v>6</v>
      </c>
      <c r="AB17" s="15">
        <f>ROUND(IFERROR(Z17*AA17," "),2)</f>
        <v>22.12</v>
      </c>
      <c r="AD17" s="19">
        <f>INDEX(Input!$B$22:$BI$26,MATCH('Residential Bills_Yr 5_avg'!$A17,Input!$A$22:$A$26,0),MATCH('Residential Bills_Yr 5_avg'!AD$13,Input!$B$21:$BI$21,0))</f>
        <v>3.6863200000000003</v>
      </c>
      <c r="AE17" s="3">
        <f>IF($B$7&gt;Input!M$109,Input!M$109,'Residential Bills_Yr 5_avg'!$B$7)</f>
        <v>6</v>
      </c>
      <c r="AF17" s="15">
        <f>ROUND(IFERROR(AD17*AE17," "),2)</f>
        <v>22.12</v>
      </c>
      <c r="AH17" s="19">
        <f>INDEX(Input!$B$22:$BI$26,MATCH('Residential Bills_Yr 5_avg'!$A17,Input!$A$22:$A$26,0),MATCH('Residential Bills_Yr 5_avg'!AH$13,Input!$B$21:$BI$21,0))</f>
        <v>3.6863200000000003</v>
      </c>
      <c r="AI17" s="3">
        <f>IF($B$7&gt;Input!N$109,Input!N$109,'Residential Bills_Yr 5_avg'!$B$7)</f>
        <v>6</v>
      </c>
      <c r="AJ17" s="15">
        <f>ROUND(IFERROR(AH17*AI17," "),2)</f>
        <v>22.12</v>
      </c>
      <c r="AL17" s="19">
        <f>INDEX(Input!$B$22:$BI$26,MATCH('Residential Bills_Yr 5_avg'!$A17,Input!$A$22:$A$26,0),MATCH('Residential Bills_Yr 5_avg'!AL$13,Input!$B$21:$BI$21,0))</f>
        <v>3.6863200000000003</v>
      </c>
      <c r="AM17" s="3">
        <f>IF($B$7&gt;Input!O$109,Input!O$109,'Residential Bills_Yr 5_avg'!$B$7)</f>
        <v>6</v>
      </c>
      <c r="AN17" s="15">
        <f>ROUND(IFERROR(AL17*AM17," "),2)</f>
        <v>22.12</v>
      </c>
      <c r="AP17" s="19">
        <f>INDEX(Input!$B$22:$BI$26,MATCH('Residential Bills_Yr 5_avg'!$A17,Input!$A$22:$A$26,0),MATCH('Residential Bills_Yr 5_avg'!AP$13,Input!$B$21:$BI$21,0))</f>
        <v>3.6863200000000003</v>
      </c>
      <c r="AQ17" s="3">
        <f>IF($B$7&gt;Input!P$109,Input!P$109,'Residential Bills_Yr 5_avg'!$B$7)</f>
        <v>6</v>
      </c>
      <c r="AR17" s="15">
        <f>ROUND(IFERROR(AP17*AQ17," "),2)</f>
        <v>22.12</v>
      </c>
      <c r="AS17" s="7"/>
      <c r="AT17" s="19">
        <f>INDEX(Input!$B$22:$BI$26,MATCH('Residential Bills_Yr 5_avg'!$A17,Input!$A$22:$A$26,0),MATCH('Residential Bills_Yr 5_avg'!AT$13,Input!$B$21:$BI$21,0))</f>
        <v>3.6863200000000003</v>
      </c>
      <c r="AU17" s="3">
        <f>IF($B$7&gt;Input!Q$109,Input!Q$109,'Residential Bills_Yr 5_avg'!$B$7)</f>
        <v>6</v>
      </c>
      <c r="AV17" s="15">
        <f>ROUND(IFERROR(AT17*AU17," "),2)</f>
        <v>22.12</v>
      </c>
    </row>
    <row r="18" spans="1:48" x14ac:dyDescent="0.3">
      <c r="A18" t="str">
        <f>Input!A23</f>
        <v>Tier 2</v>
      </c>
      <c r="B18" s="19">
        <f>INDEX(Input!$B$22:$BI$26,MATCH('Residential Bills_Yr 5_avg'!$A18,Input!$A$22:$A$26,0),MATCH('Residential Bills_Yr 5_avg'!B$13,Input!$B$21:$BI$21,0))</f>
        <v>6.3616299999999999</v>
      </c>
      <c r="C18" s="3">
        <f>IF(($B$7-C17)&gt;Input!F$110,Input!F$110,($B$7-C17))</f>
        <v>4</v>
      </c>
      <c r="D18" s="15">
        <f>ROUND(IFERROR(B18*C18," "),2)</f>
        <v>25.45</v>
      </c>
      <c r="F18" s="19">
        <f>INDEX(Input!$B$22:$BI$26,MATCH('Residential Bills_Yr 5_avg'!$A18,Input!$A$22:$A$26,0),MATCH('Residential Bills_Yr 5_avg'!F$13,Input!$B$21:$BI$21,0))</f>
        <v>6.3616299999999999</v>
      </c>
      <c r="G18" s="3">
        <f>IF(($B$7-G17)&gt;Input!G$110,Input!G$110,($B$7-G17))</f>
        <v>4</v>
      </c>
      <c r="H18" s="15">
        <f>ROUND(IFERROR(F18*G18," "),2)</f>
        <v>25.45</v>
      </c>
      <c r="J18" s="19">
        <f>INDEX(Input!$B$22:$BI$26,MATCH('Residential Bills_Yr 5_avg'!$A18,Input!$A$22:$A$26,0),MATCH('Residential Bills_Yr 5_avg'!J$13,Input!$B$21:$BI$21,0))</f>
        <v>6.3616299999999999</v>
      </c>
      <c r="K18" s="3">
        <f>IF(($B$7-K17)&gt;Input!H$110,Input!H$110,($B$7-K17))</f>
        <v>4</v>
      </c>
      <c r="L18" s="15">
        <f>ROUND(IFERROR(J18*K18," "),2)</f>
        <v>25.45</v>
      </c>
      <c r="N18" s="19">
        <f>INDEX(Input!$B$22:$BI$26,MATCH('Residential Bills_Yr 5_avg'!$A18,Input!$A$22:$A$26,0),MATCH('Residential Bills_Yr 5_avg'!N$13,Input!$B$21:$BI$21,0))</f>
        <v>6.3616299999999999</v>
      </c>
      <c r="O18" s="3">
        <f>IF(($B$7-O17)&gt;Input!I$110,Input!I$110,($B$7-O17))</f>
        <v>4</v>
      </c>
      <c r="P18" s="15">
        <f>ROUND(IFERROR(N18*O18," "),2)</f>
        <v>25.45</v>
      </c>
      <c r="R18" s="19">
        <f>INDEX(Input!$B$22:$BI$26,MATCH('Residential Bills_Yr 5_avg'!$A18,Input!$A$22:$A$26,0),MATCH('Residential Bills_Yr 5_avg'!R$13,Input!$B$21:$BI$21,0))</f>
        <v>6.3616299999999999</v>
      </c>
      <c r="S18" s="3">
        <f>IF(($B$7-S17)&gt;Input!J$110,Input!J$110,($B$7-S17))</f>
        <v>4</v>
      </c>
      <c r="T18" s="15">
        <f>ROUND(IFERROR(R18*S18," "),2)</f>
        <v>25.45</v>
      </c>
      <c r="V18" s="19">
        <f>INDEX(Input!$B$22:$BI$26,MATCH('Residential Bills_Yr 5_avg'!$A18,Input!$A$22:$A$26,0),MATCH('Residential Bills_Yr 5_avg'!V$13,Input!$B$21:$BI$21,0))</f>
        <v>6.3616299999999999</v>
      </c>
      <c r="W18" s="3">
        <f>IF(($B$7-W17)&gt;Input!K$110,Input!K$110,($B$7-W17))</f>
        <v>4</v>
      </c>
      <c r="X18" s="15">
        <f>ROUND(IFERROR(V18*W18," "),2)</f>
        <v>25.45</v>
      </c>
      <c r="Z18" s="19">
        <f>INDEX(Input!$B$22:$BI$26,MATCH('Residential Bills_Yr 5_avg'!$A18,Input!$A$22:$A$26,0),MATCH('Residential Bills_Yr 5_avg'!Z$13,Input!$B$21:$BI$21,0))</f>
        <v>6.3616299999999999</v>
      </c>
      <c r="AA18" s="3">
        <f>IF(($B$7-AA17)&gt;Input!L$110,Input!L$110,($B$7-AA17))</f>
        <v>4</v>
      </c>
      <c r="AB18" s="15">
        <f>ROUND(IFERROR(Z18*AA18," "),2)</f>
        <v>25.45</v>
      </c>
      <c r="AD18" s="19">
        <f>INDEX(Input!$B$22:$BI$26,MATCH('Residential Bills_Yr 5_avg'!$A18,Input!$A$22:$A$26,0),MATCH('Residential Bills_Yr 5_avg'!AD$13,Input!$B$21:$BI$21,0))</f>
        <v>6.3616299999999999</v>
      </c>
      <c r="AE18" s="3">
        <f>IF(($B$7-AE17)&gt;Input!M$110,Input!M$110,($B$7-AE17))</f>
        <v>4</v>
      </c>
      <c r="AF18" s="15">
        <f>ROUND(IFERROR(AD18*AE18," "),2)</f>
        <v>25.45</v>
      </c>
      <c r="AH18" s="19">
        <f>INDEX(Input!$B$22:$BI$26,MATCH('Residential Bills_Yr 5_avg'!$A18,Input!$A$22:$A$26,0),MATCH('Residential Bills_Yr 5_avg'!AH$13,Input!$B$21:$BI$21,0))</f>
        <v>6.3616299999999999</v>
      </c>
      <c r="AI18" s="3">
        <f>IF(($B$7-AI17)&gt;Input!N$110,Input!N$110,($B$7-AI17))</f>
        <v>4</v>
      </c>
      <c r="AJ18" s="15">
        <f>ROUND(IFERROR(AH18*AI18," "),2)</f>
        <v>25.45</v>
      </c>
      <c r="AL18" s="19">
        <f>INDEX(Input!$B$22:$BI$26,MATCH('Residential Bills_Yr 5_avg'!$A18,Input!$A$22:$A$26,0),MATCH('Residential Bills_Yr 5_avg'!AL$13,Input!$B$21:$BI$21,0))</f>
        <v>6.3616299999999999</v>
      </c>
      <c r="AM18" s="3">
        <f>IF(($B$7-AM17)&gt;Input!O$110,Input!O$110,($B$7-AM17))</f>
        <v>4</v>
      </c>
      <c r="AN18" s="15">
        <f>ROUND(IFERROR(AL18*AM18," "),2)</f>
        <v>25.45</v>
      </c>
      <c r="AP18" s="19">
        <f>INDEX(Input!$B$22:$BI$26,MATCH('Residential Bills_Yr 5_avg'!$A18,Input!$A$22:$A$26,0),MATCH('Residential Bills_Yr 5_avg'!AP$13,Input!$B$21:$BI$21,0))</f>
        <v>6.3616299999999999</v>
      </c>
      <c r="AQ18" s="3">
        <f>IF(($B$7-AQ17)&gt;Input!P$110,Input!P$110,($B$7-AQ17))</f>
        <v>4</v>
      </c>
      <c r="AR18" s="15">
        <f>ROUND(IFERROR(AP18*AQ18," "),2)</f>
        <v>25.45</v>
      </c>
      <c r="AS18" s="7"/>
      <c r="AT18" s="19">
        <f>INDEX(Input!$B$22:$BI$26,MATCH('Residential Bills_Yr 5_avg'!$A18,Input!$A$22:$A$26,0),MATCH('Residential Bills_Yr 5_avg'!AT$13,Input!$B$21:$BI$21,0))</f>
        <v>6.3616299999999999</v>
      </c>
      <c r="AU18" s="3">
        <f>IF(($B$7-AU17)&gt;Input!Q$110,Input!Q$110,($B$7-AU17))</f>
        <v>4</v>
      </c>
      <c r="AV18" s="15">
        <f>ROUND(IFERROR(AT18*AU18," "),2)</f>
        <v>25.45</v>
      </c>
    </row>
    <row r="19" spans="1:48" x14ac:dyDescent="0.3">
      <c r="A19" t="str">
        <f>Input!A24</f>
        <v>Tier 3</v>
      </c>
      <c r="B19" s="19">
        <f>INDEX(Input!$B$22:$BI$26,MATCH('Residential Bills_Yr 5_avg'!$A19,Input!$A$22:$A$26,0),MATCH('Residential Bills_Yr 5_avg'!B$13,Input!$B$21:$BI$21,0))</f>
        <v>8.7829499999999996</v>
      </c>
      <c r="C19" s="3">
        <f>IF(OR(Input!F$107="Tier 4",Input!F$107="Tier 5"),IF(('Residential Bills_Yr 5_avg'!$B$7-'Residential Bills_Yr 5_avg'!C17-'Residential Bills_Yr 5_avg'!C18)&gt;Input!F97,Input!F97,('Residential Bills_Yr 5_avg'!$B$7-'Residential Bills_Yr 5_avg'!C17-'Residential Bills_Yr 5_avg'!C18)),('Residential Bills_Yr 5_avg'!$B$7-'Residential Bills_Yr 5_avg'!C17-'Residential Bills_Yr 5_avg'!C18))</f>
        <v>0</v>
      </c>
      <c r="D19" s="15">
        <f>ROUND(IFERROR(B19*C19," "),2)</f>
        <v>0</v>
      </c>
      <c r="F19" s="19">
        <f>INDEX(Input!$B$22:$BI$26,MATCH('Residential Bills_Yr 5_avg'!$A19,Input!$A$22:$A$26,0),MATCH('Residential Bills_Yr 5_avg'!F$13,Input!$B$21:$BI$21,0))</f>
        <v>8.7829499999999996</v>
      </c>
      <c r="G19" s="3">
        <f>IF(OR(Input!G$107="Tier 4",Input!G$107="Tier 5"),IF(('Residential Bills_Yr 5_avg'!$B$7-'Residential Bills_Yr 5_avg'!G17-'Residential Bills_Yr 5_avg'!G18)&gt;Input!G97,Input!G97,('Residential Bills_Yr 5_avg'!$B$7-'Residential Bills_Yr 5_avg'!G17-'Residential Bills_Yr 5_avg'!G18)),('Residential Bills_Yr 5_avg'!$B$7-'Residential Bills_Yr 5_avg'!G17-'Residential Bills_Yr 5_avg'!G18))</f>
        <v>0</v>
      </c>
      <c r="H19" s="15">
        <f>ROUND(IFERROR(F19*G19," "),2)</f>
        <v>0</v>
      </c>
      <c r="J19" s="19">
        <f>INDEX(Input!$B$22:$BI$26,MATCH('Residential Bills_Yr 5_avg'!$A19,Input!$A$22:$A$26,0),MATCH('Residential Bills_Yr 5_avg'!J$13,Input!$B$21:$BI$21,0))</f>
        <v>8.7829499999999996</v>
      </c>
      <c r="K19" s="3">
        <f>IF(OR(Input!H$107="Tier 4",Input!H$107="Tier 5"),IF(('Residential Bills_Yr 5_avg'!$B$7-'Residential Bills_Yr 5_avg'!K17-'Residential Bills_Yr 5_avg'!K18)&gt;Input!H97,Input!H97,('Residential Bills_Yr 5_avg'!$B$7-'Residential Bills_Yr 5_avg'!K17-'Residential Bills_Yr 5_avg'!K18)),('Residential Bills_Yr 5_avg'!$B$7-'Residential Bills_Yr 5_avg'!K17-'Residential Bills_Yr 5_avg'!K18))</f>
        <v>0</v>
      </c>
      <c r="L19" s="15">
        <f>ROUND(IFERROR(J19*K19," "),2)</f>
        <v>0</v>
      </c>
      <c r="N19" s="19">
        <f>INDEX(Input!$B$22:$BI$26,MATCH('Residential Bills_Yr 5_avg'!$A19,Input!$A$22:$A$26,0),MATCH('Residential Bills_Yr 5_avg'!N$13,Input!$B$21:$BI$21,0))</f>
        <v>8.7829499999999996</v>
      </c>
      <c r="O19" s="3">
        <f>IF(OR(Input!I$107="Tier 4",Input!I$107="Tier 5"),IF(('Residential Bills_Yr 5_avg'!$B$7-'Residential Bills_Yr 5_avg'!O17-'Residential Bills_Yr 5_avg'!O18)&gt;Input!I97,Input!I97,('Residential Bills_Yr 5_avg'!$B$7-'Residential Bills_Yr 5_avg'!O17-'Residential Bills_Yr 5_avg'!O18)),('Residential Bills_Yr 5_avg'!$B$7-'Residential Bills_Yr 5_avg'!O17-'Residential Bills_Yr 5_avg'!O18))</f>
        <v>0</v>
      </c>
      <c r="P19" s="15">
        <f>ROUND(IFERROR(N19*O19," "),2)</f>
        <v>0</v>
      </c>
      <c r="R19" s="19">
        <f>INDEX(Input!$B$22:$BI$26,MATCH('Residential Bills_Yr 5_avg'!$A19,Input!$A$22:$A$26,0),MATCH('Residential Bills_Yr 5_avg'!R$13,Input!$B$21:$BI$21,0))</f>
        <v>8.7829499999999996</v>
      </c>
      <c r="S19" s="3">
        <f>IF(OR(Input!J$107="Tier 4",Input!J$107="Tier 5"),IF(('Residential Bills_Yr 5_avg'!$B$7-'Residential Bills_Yr 5_avg'!S17-'Residential Bills_Yr 5_avg'!S18)&gt;Input!J97,Input!J97,('Residential Bills_Yr 5_avg'!$B$7-'Residential Bills_Yr 5_avg'!S17-'Residential Bills_Yr 5_avg'!S18)),('Residential Bills_Yr 5_avg'!$B$7-'Residential Bills_Yr 5_avg'!S17-'Residential Bills_Yr 5_avg'!S18))</f>
        <v>0</v>
      </c>
      <c r="T19" s="15">
        <f>ROUND(IFERROR(R19*S19," "),2)</f>
        <v>0</v>
      </c>
      <c r="V19" s="19">
        <f>INDEX(Input!$B$22:$BI$26,MATCH('Residential Bills_Yr 5_avg'!$A19,Input!$A$22:$A$26,0),MATCH('Residential Bills_Yr 5_avg'!V$13,Input!$B$21:$BI$21,0))</f>
        <v>8.7829499999999996</v>
      </c>
      <c r="W19" s="3">
        <f>IF(OR(Input!K$107="Tier 4",Input!K$107="Tier 5"),IF(('Residential Bills_Yr 5_avg'!$B$7-'Residential Bills_Yr 5_avg'!W17-'Residential Bills_Yr 5_avg'!W18)&gt;Input!K97,Input!K97,('Residential Bills_Yr 5_avg'!$B$7-'Residential Bills_Yr 5_avg'!W17-'Residential Bills_Yr 5_avg'!W18)),('Residential Bills_Yr 5_avg'!$B$7-'Residential Bills_Yr 5_avg'!W17-'Residential Bills_Yr 5_avg'!W18))</f>
        <v>0</v>
      </c>
      <c r="X19" s="15">
        <f>ROUND(IFERROR(V19*W19," "),2)</f>
        <v>0</v>
      </c>
      <c r="Z19" s="19">
        <f>INDEX(Input!$B$22:$BI$26,MATCH('Residential Bills_Yr 5_avg'!$A19,Input!$A$22:$A$26,0),MATCH('Residential Bills_Yr 5_avg'!Z$13,Input!$B$21:$BI$21,0))</f>
        <v>8.7829499999999996</v>
      </c>
      <c r="AA19" s="3">
        <f>IF(OR(Input!L$107="Tier 4",Input!L$107="Tier 5"),IF(('Residential Bills_Yr 5_avg'!$B$7-'Residential Bills_Yr 5_avg'!AA17-'Residential Bills_Yr 5_avg'!AA18)&gt;Input!L97,Input!L97,('Residential Bills_Yr 5_avg'!$B$7-'Residential Bills_Yr 5_avg'!AA17-'Residential Bills_Yr 5_avg'!AA18)),('Residential Bills_Yr 5_avg'!$B$7-'Residential Bills_Yr 5_avg'!AA17-'Residential Bills_Yr 5_avg'!AA18))</f>
        <v>0</v>
      </c>
      <c r="AB19" s="15">
        <f>ROUND(IFERROR(Z19*AA19," "),2)</f>
        <v>0</v>
      </c>
      <c r="AD19" s="19">
        <f>INDEX(Input!$B$22:$BI$26,MATCH('Residential Bills_Yr 5_avg'!$A19,Input!$A$22:$A$26,0),MATCH('Residential Bills_Yr 5_avg'!AD$13,Input!$B$21:$BI$21,0))</f>
        <v>8.7829499999999996</v>
      </c>
      <c r="AE19" s="3">
        <f>IF(OR(Input!M$107="Tier 4",Input!M$107="Tier 5"),IF(('Residential Bills_Yr 5_avg'!$B$7-'Residential Bills_Yr 5_avg'!AE17-'Residential Bills_Yr 5_avg'!AE18)&gt;Input!M97,Input!M97,('Residential Bills_Yr 5_avg'!$B$7-'Residential Bills_Yr 5_avg'!AE17-'Residential Bills_Yr 5_avg'!AE18)),('Residential Bills_Yr 5_avg'!$B$7-'Residential Bills_Yr 5_avg'!AE17-'Residential Bills_Yr 5_avg'!AE18))</f>
        <v>0</v>
      </c>
      <c r="AF19" s="15">
        <f>ROUND(IFERROR(AD19*AE19," "),2)</f>
        <v>0</v>
      </c>
      <c r="AH19" s="19">
        <f>INDEX(Input!$B$22:$BI$26,MATCH('Residential Bills_Yr 5_avg'!$A19,Input!$A$22:$A$26,0),MATCH('Residential Bills_Yr 5_avg'!AH$13,Input!$B$21:$BI$21,0))</f>
        <v>8.7829499999999996</v>
      </c>
      <c r="AI19" s="3">
        <f>IF(OR(Input!N$107="Tier 4",Input!N$107="Tier 5"),IF(('Residential Bills_Yr 5_avg'!$B$7-'Residential Bills_Yr 5_avg'!AI17-'Residential Bills_Yr 5_avg'!AI18)&gt;Input!N97,Input!N97,('Residential Bills_Yr 5_avg'!$B$7-'Residential Bills_Yr 5_avg'!AI17-'Residential Bills_Yr 5_avg'!AI18)),('Residential Bills_Yr 5_avg'!$B$7-'Residential Bills_Yr 5_avg'!AI17-'Residential Bills_Yr 5_avg'!AI18))</f>
        <v>0</v>
      </c>
      <c r="AJ19" s="15">
        <f>ROUND(IFERROR(AH19*AI19," "),2)</f>
        <v>0</v>
      </c>
      <c r="AL19" s="19">
        <f>INDEX(Input!$B$22:$BI$26,MATCH('Residential Bills_Yr 5_avg'!$A19,Input!$A$22:$A$26,0),MATCH('Residential Bills_Yr 5_avg'!AL$13,Input!$B$21:$BI$21,0))</f>
        <v>8.7829499999999996</v>
      </c>
      <c r="AM19" s="3">
        <f>IF(OR(Input!O$107="Tier 4",Input!O$107="Tier 5"),IF(('Residential Bills_Yr 5_avg'!$B$7-'Residential Bills_Yr 5_avg'!AM17-'Residential Bills_Yr 5_avg'!AM18)&gt;Input!O97,Input!O97,('Residential Bills_Yr 5_avg'!$B$7-'Residential Bills_Yr 5_avg'!AM17-'Residential Bills_Yr 5_avg'!AM18)),('Residential Bills_Yr 5_avg'!$B$7-'Residential Bills_Yr 5_avg'!AM17-'Residential Bills_Yr 5_avg'!AM18))</f>
        <v>0</v>
      </c>
      <c r="AN19" s="15">
        <f>ROUND(IFERROR(AL19*AM19," "),2)</f>
        <v>0</v>
      </c>
      <c r="AP19" s="19">
        <f>INDEX(Input!$B$22:$BI$26,MATCH('Residential Bills_Yr 5_avg'!$A19,Input!$A$22:$A$26,0),MATCH('Residential Bills_Yr 5_avg'!AP$13,Input!$B$21:$BI$21,0))</f>
        <v>8.7829499999999996</v>
      </c>
      <c r="AQ19" s="3">
        <f>IF(OR(Input!P$107="Tier 4",Input!P$107="Tier 5"),IF(('Residential Bills_Yr 5_avg'!$B$7-'Residential Bills_Yr 5_avg'!AQ17-'Residential Bills_Yr 5_avg'!AQ18)&gt;Input!P97,Input!P97,('Residential Bills_Yr 5_avg'!$B$7-'Residential Bills_Yr 5_avg'!AQ17-'Residential Bills_Yr 5_avg'!AQ18)),('Residential Bills_Yr 5_avg'!$B$7-'Residential Bills_Yr 5_avg'!AQ17-'Residential Bills_Yr 5_avg'!AQ18))</f>
        <v>0</v>
      </c>
      <c r="AR19" s="15">
        <f>ROUND(IFERROR(AP19*AQ19," "),2)</f>
        <v>0</v>
      </c>
      <c r="AS19" s="7"/>
      <c r="AT19" s="19">
        <f>INDEX(Input!$B$22:$BI$26,MATCH('Residential Bills_Yr 5_avg'!$A19,Input!$A$22:$A$26,0),MATCH('Residential Bills_Yr 5_avg'!AT$13,Input!$B$21:$BI$21,0))</f>
        <v>8.7829499999999996</v>
      </c>
      <c r="AU19" s="3">
        <f>IF(OR(Input!Q$107="Tier 4",Input!Q$107="Tier 5"),IF(('Residential Bills_Yr 5_avg'!$B$7-'Residential Bills_Yr 5_avg'!AU17-'Residential Bills_Yr 5_avg'!AU18)&gt;Input!Q97,Input!Q97,('Residential Bills_Yr 5_avg'!$B$7-'Residential Bills_Yr 5_avg'!AU17-'Residential Bills_Yr 5_avg'!AU18)),('Residential Bills_Yr 5_avg'!$B$7-'Residential Bills_Yr 5_avg'!AU17-'Residential Bills_Yr 5_avg'!AU18))</f>
        <v>0</v>
      </c>
      <c r="AV19" s="15">
        <f>ROUND(IFERROR(AT19*AU19," "),2)</f>
        <v>0</v>
      </c>
    </row>
    <row r="20" spans="1:48" ht="14.4" hidden="1" customHeight="1" x14ac:dyDescent="0.3">
      <c r="A20" t="str">
        <f>Input!A25</f>
        <v>Tier 4</v>
      </c>
      <c r="B20" s="19">
        <f>INDEX(Input!$B$22:$BI$26,MATCH('Residential Bills_Yr 5_avg'!$A20,Input!$A$22:$A$26,0),MATCH('Residential Bills_Yr 5_avg'!B$13,Input!$B$21:$BI$21,0))</f>
        <v>0</v>
      </c>
      <c r="C20" s="3" t="str">
        <f>IF(Input!F$107="Tier 4",($B$7-C17-C18-C19),IF(Input!F$107="Tier 5",IF(('Residential Bills_Yr 5_avg'!$B$7-'Residential Bills_Yr 5_avg'!C17-'Residential Bills_Yr 5_avg'!C18-'Residential Bills_Yr 5_avg'!C19)&gt;Input!F98,Input!F98,('Residential Bills_Yr 5_avg'!$B$7-'Residential Bills_Yr 5_avg'!C17-'Residential Bills_Yr 5_avg'!C18-'Residential Bills_Yr 5_avg'!C19))," "))</f>
        <v xml:space="preserve"> </v>
      </c>
      <c r="D20" s="15" t="str">
        <f t="shared" ref="D20:D21" si="0">IFERROR(B20*C20," ")</f>
        <v xml:space="preserve"> </v>
      </c>
      <c r="F20" s="19">
        <f>INDEX(Input!$B$22:$BI$26,MATCH('Residential Bills_Yr 5_avg'!$A20,Input!$A$22:$A$26,0),MATCH('Residential Bills_Yr 5_avg'!F$13,Input!$B$21:$BI$21,0))</f>
        <v>0</v>
      </c>
      <c r="G20" s="3" t="str">
        <f>IF(Input!G$107="Tier 4",($B$7-G17-G18-G19),IF(Input!G$107="Tier 5",IF(('Residential Bills_Yr 5_avg'!$B$7-'Residential Bills_Yr 5_avg'!G17-'Residential Bills_Yr 5_avg'!G18-'Residential Bills_Yr 5_avg'!G19)&gt;Input!G98,Input!G98,('Residential Bills_Yr 5_avg'!$B$7-'Residential Bills_Yr 5_avg'!G17-'Residential Bills_Yr 5_avg'!G18-'Residential Bills_Yr 5_avg'!G19))," "))</f>
        <v xml:space="preserve"> </v>
      </c>
      <c r="H20" s="15" t="str">
        <f t="shared" ref="H20:H21" si="1">IFERROR(F20*G20," ")</f>
        <v xml:space="preserve"> </v>
      </c>
      <c r="J20" s="19">
        <f>INDEX(Input!$B$22:$BI$26,MATCH('Residential Bills_Yr 5_avg'!$A20,Input!$A$22:$A$26,0),MATCH('Residential Bills_Yr 5_avg'!J$13,Input!$B$21:$BI$21,0))</f>
        <v>0</v>
      </c>
      <c r="K20" s="3" t="str">
        <f>IF(Input!H$107="Tier 4",($B$7-K17-K18-K19),IF(Input!H$107="Tier 5",IF(('Residential Bills_Yr 5_avg'!$B$7-'Residential Bills_Yr 5_avg'!K17-'Residential Bills_Yr 5_avg'!K18-'Residential Bills_Yr 5_avg'!K19)&gt;Input!H98,Input!H98,('Residential Bills_Yr 5_avg'!$B$7-'Residential Bills_Yr 5_avg'!K17-'Residential Bills_Yr 5_avg'!K18-'Residential Bills_Yr 5_avg'!K19))," "))</f>
        <v xml:space="preserve"> </v>
      </c>
      <c r="L20" s="15" t="str">
        <f t="shared" ref="L20:L21" si="2">IFERROR(J20*K20," ")</f>
        <v xml:space="preserve"> </v>
      </c>
      <c r="N20" s="19">
        <f>INDEX(Input!$B$22:$BI$26,MATCH('Residential Bills_Yr 5_avg'!$A20,Input!$A$22:$A$26,0),MATCH('Residential Bills_Yr 5_avg'!N$13,Input!$B$21:$BI$21,0))</f>
        <v>0</v>
      </c>
      <c r="O20" s="3" t="str">
        <f>IF(Input!I$107="Tier 4",($B$7-O17-O18-O19),IF(Input!I$107="Tier 5",IF(('Residential Bills_Yr 5_avg'!$B$7-'Residential Bills_Yr 5_avg'!O17-'Residential Bills_Yr 5_avg'!O18-'Residential Bills_Yr 5_avg'!O19)&gt;Input!I98,Input!I98,('Residential Bills_Yr 5_avg'!$B$7-'Residential Bills_Yr 5_avg'!O17-'Residential Bills_Yr 5_avg'!O18-'Residential Bills_Yr 5_avg'!O19))," "))</f>
        <v xml:space="preserve"> </v>
      </c>
      <c r="P20" s="15" t="str">
        <f t="shared" ref="P20:P21" si="3">IFERROR(N20*O20," ")</f>
        <v xml:space="preserve"> </v>
      </c>
      <c r="R20" s="19">
        <f>INDEX(Input!$B$22:$BI$26,MATCH('Residential Bills_Yr 5_avg'!$A20,Input!$A$22:$A$26,0),MATCH('Residential Bills_Yr 5_avg'!R$13,Input!$B$21:$BI$21,0))</f>
        <v>0</v>
      </c>
      <c r="S20" s="3" t="str">
        <f>IF(Input!J$107="Tier 4",($B$7-S17-S18-S19),IF(Input!J$107="Tier 5",IF(('Residential Bills_Yr 5_avg'!$B$7-'Residential Bills_Yr 5_avg'!S17-'Residential Bills_Yr 5_avg'!S18-'Residential Bills_Yr 5_avg'!S19)&gt;Input!J98,Input!J98,('Residential Bills_Yr 5_avg'!$B$7-'Residential Bills_Yr 5_avg'!S17-'Residential Bills_Yr 5_avg'!S18-'Residential Bills_Yr 5_avg'!S19))," "))</f>
        <v xml:space="preserve"> </v>
      </c>
      <c r="T20" s="15" t="str">
        <f t="shared" ref="T20:T21" si="4">IFERROR(R20*S20," ")</f>
        <v xml:space="preserve"> </v>
      </c>
      <c r="V20" s="19">
        <f>INDEX(Input!$B$22:$BI$26,MATCH('Residential Bills_Yr 5_avg'!$A20,Input!$A$22:$A$26,0),MATCH('Residential Bills_Yr 5_avg'!V$13,Input!$B$21:$BI$21,0))</f>
        <v>0</v>
      </c>
      <c r="W20" s="3" t="str">
        <f>IF(Input!K$107="Tier 4",($B$7-W17-W18-W19),IF(Input!K$107="Tier 5",IF(('Residential Bills_Yr 5_avg'!$B$7-'Residential Bills_Yr 5_avg'!W17-'Residential Bills_Yr 5_avg'!W18-'Residential Bills_Yr 5_avg'!W19)&gt;Input!K98,Input!K98,('Residential Bills_Yr 5_avg'!$B$7-'Residential Bills_Yr 5_avg'!W17-'Residential Bills_Yr 5_avg'!W18-'Residential Bills_Yr 5_avg'!W19))," "))</f>
        <v xml:space="preserve"> </v>
      </c>
      <c r="X20" s="15" t="str">
        <f t="shared" ref="X20:X21" si="5">IFERROR(V20*W20," ")</f>
        <v xml:space="preserve"> </v>
      </c>
      <c r="Z20" s="19">
        <f>INDEX(Input!$B$22:$BI$26,MATCH('Residential Bills_Yr 5_avg'!$A20,Input!$A$22:$A$26,0),MATCH('Residential Bills_Yr 5_avg'!Z$13,Input!$B$21:$BI$21,0))</f>
        <v>0</v>
      </c>
      <c r="AA20" s="3" t="str">
        <f>IF(Input!L$107="Tier 4",($B$7-AA17-AA18-AA19),IF(Input!L$107="Tier 5",IF(('Residential Bills_Yr 5_avg'!$B$7-'Residential Bills_Yr 5_avg'!AA17-'Residential Bills_Yr 5_avg'!AA18-'Residential Bills_Yr 5_avg'!AA19)&gt;Input!L98,Input!L98,('Residential Bills_Yr 5_avg'!$B$7-'Residential Bills_Yr 5_avg'!AA17-'Residential Bills_Yr 5_avg'!AA18-'Residential Bills_Yr 5_avg'!AA19))," "))</f>
        <v xml:space="preserve"> </v>
      </c>
      <c r="AB20" s="15" t="str">
        <f t="shared" ref="AB20:AB21" si="6">IFERROR(Z20*AA20," ")</f>
        <v xml:space="preserve"> </v>
      </c>
      <c r="AD20" s="19">
        <f>INDEX(Input!$B$22:$BI$26,MATCH('Residential Bills_Yr 5_avg'!$A20,Input!$A$22:$A$26,0),MATCH('Residential Bills_Yr 5_avg'!AD$13,Input!$B$21:$BI$21,0))</f>
        <v>0</v>
      </c>
      <c r="AE20" s="3" t="str">
        <f>IF(Input!M$107="Tier 4",($B$7-AE17-AE18-AE19),IF(Input!M$107="Tier 5",IF(('Residential Bills_Yr 5_avg'!$B$7-'Residential Bills_Yr 5_avg'!AE17-'Residential Bills_Yr 5_avg'!AE18-'Residential Bills_Yr 5_avg'!AE19)&gt;Input!M98,Input!M98,('Residential Bills_Yr 5_avg'!$B$7-'Residential Bills_Yr 5_avg'!AE17-'Residential Bills_Yr 5_avg'!AE18-'Residential Bills_Yr 5_avg'!AE19))," "))</f>
        <v xml:space="preserve"> </v>
      </c>
      <c r="AF20" s="15" t="str">
        <f t="shared" ref="AF20:AF21" si="7">IFERROR(AD20*AE20," ")</f>
        <v xml:space="preserve"> </v>
      </c>
      <c r="AH20" s="19">
        <f>INDEX(Input!$B$22:$BI$26,MATCH('Residential Bills_Yr 5_avg'!$A20,Input!$A$22:$A$26,0),MATCH('Residential Bills_Yr 5_avg'!AH$13,Input!$B$21:$BI$21,0))</f>
        <v>0</v>
      </c>
      <c r="AI20" s="3" t="str">
        <f>IF(Input!N$107="Tier 4",($B$7-AI17-AI18-AI19),IF(Input!N$107="Tier 5",IF(('Residential Bills_Yr 5_avg'!$B$7-'Residential Bills_Yr 5_avg'!AI17-'Residential Bills_Yr 5_avg'!AI18-'Residential Bills_Yr 5_avg'!AI19)&gt;Input!N98,Input!N98,('Residential Bills_Yr 5_avg'!$B$7-'Residential Bills_Yr 5_avg'!AI17-'Residential Bills_Yr 5_avg'!AI18-'Residential Bills_Yr 5_avg'!AI19))," "))</f>
        <v xml:space="preserve"> </v>
      </c>
      <c r="AJ20" s="15" t="str">
        <f t="shared" ref="AJ20:AJ21" si="8">IFERROR(AH20*AI20," ")</f>
        <v xml:space="preserve"> </v>
      </c>
      <c r="AL20" s="19">
        <f>INDEX(Input!$B$22:$BI$26,MATCH('Residential Bills_Yr 5_avg'!$A20,Input!$A$22:$A$26,0),MATCH('Residential Bills_Yr 5_avg'!AL$13,Input!$B$21:$BI$21,0))</f>
        <v>0</v>
      </c>
      <c r="AM20" s="3" t="str">
        <f>IF(Input!O$107="Tier 4",($B$7-AM17-AM18-AM19),IF(Input!O$107="Tier 5",IF(('Residential Bills_Yr 5_avg'!$B$7-'Residential Bills_Yr 5_avg'!AM17-'Residential Bills_Yr 5_avg'!AM18-'Residential Bills_Yr 5_avg'!AM19)&gt;Input!O98,Input!O98,('Residential Bills_Yr 5_avg'!$B$7-'Residential Bills_Yr 5_avg'!AM17-'Residential Bills_Yr 5_avg'!AM18-'Residential Bills_Yr 5_avg'!AM19))," "))</f>
        <v xml:space="preserve"> </v>
      </c>
      <c r="AN20" s="15" t="str">
        <f t="shared" ref="AN20:AN21" si="9">IFERROR(AL20*AM20," ")</f>
        <v xml:space="preserve"> </v>
      </c>
      <c r="AP20" s="19">
        <f>INDEX(Input!$B$22:$BI$26,MATCH('Residential Bills_Yr 5_avg'!$A20,Input!$A$22:$A$26,0),MATCH('Residential Bills_Yr 5_avg'!AP$13,Input!$B$21:$BI$21,0))</f>
        <v>0</v>
      </c>
      <c r="AQ20" s="3" t="str">
        <f>IF(Input!P$107="Tier 4",($B$7-AQ17-AQ18-AQ19),IF(Input!P$107="Tier 5",IF(('Residential Bills_Yr 5_avg'!$B$7-'Residential Bills_Yr 5_avg'!AQ17-'Residential Bills_Yr 5_avg'!AQ18-'Residential Bills_Yr 5_avg'!AQ19)&gt;Input!P98,Input!P98,('Residential Bills_Yr 5_avg'!$B$7-'Residential Bills_Yr 5_avg'!AQ17-'Residential Bills_Yr 5_avg'!AQ18-'Residential Bills_Yr 5_avg'!AQ19))," "))</f>
        <v xml:space="preserve"> </v>
      </c>
      <c r="AR20" s="15" t="str">
        <f t="shared" ref="AR20:AR21" si="10">IFERROR(AP20*AQ20," ")</f>
        <v xml:space="preserve"> </v>
      </c>
      <c r="AS20" s="7"/>
      <c r="AT20" s="19">
        <f>INDEX(Input!$B$22:$BI$26,MATCH('Residential Bills_Yr 5_avg'!$A20,Input!$A$22:$A$26,0),MATCH('Residential Bills_Yr 5_avg'!AT$13,Input!$B$21:$BI$21,0))</f>
        <v>0</v>
      </c>
      <c r="AU20" s="3" t="str">
        <f>IF(Input!Q$107="Tier 4",($B$7-AU17-AU18-AU19),IF(Input!Q$107="Tier 5",IF(('Residential Bills_Yr 5_avg'!$B$7-'Residential Bills_Yr 5_avg'!AU17-'Residential Bills_Yr 5_avg'!AU18-'Residential Bills_Yr 5_avg'!AU19)&gt;Input!Q98,Input!Q98,('Residential Bills_Yr 5_avg'!$B$7-'Residential Bills_Yr 5_avg'!AU17-'Residential Bills_Yr 5_avg'!AU18-'Residential Bills_Yr 5_avg'!AU19))," "))</f>
        <v xml:space="preserve"> </v>
      </c>
      <c r="AV20" s="15" t="str">
        <f t="shared" ref="AV20:AV21" si="11">IFERROR(AT20*AU20," ")</f>
        <v xml:space="preserve"> </v>
      </c>
    </row>
    <row r="21" spans="1:48" ht="14.4" hidden="1" customHeight="1" x14ac:dyDescent="0.3">
      <c r="A21" t="str">
        <f>Input!A26</f>
        <v>Tier 5</v>
      </c>
      <c r="B21" s="19">
        <f>INDEX(Input!$B$22:$BI$26,MATCH('Residential Bills_Yr 5_avg'!$A21,Input!$A$22:$A$26,0),MATCH('Residential Bills_Yr 5_avg'!B$13,Input!$B$21:$BI$21,0))</f>
        <v>0</v>
      </c>
      <c r="C21" s="3" t="str">
        <f>IF(Input!F$107="Tier 5",('Residential Bills_Yr 5_avg'!$B$7-'Residential Bills_Yr 5_avg'!C17-'Residential Bills_Yr 5_avg'!C18-'Residential Bills_Yr 5_avg'!C19-'Residential Bills_Yr 5_avg'!C20)," ")</f>
        <v xml:space="preserve"> </v>
      </c>
      <c r="D21" s="15" t="str">
        <f t="shared" si="0"/>
        <v xml:space="preserve"> </v>
      </c>
      <c r="F21" s="19">
        <f>INDEX(Input!$B$22:$BI$26,MATCH('Residential Bills_Yr 5_avg'!$A21,Input!$A$22:$A$26,0),MATCH('Residential Bills_Yr 5_avg'!F$13,Input!$B$21:$BI$21,0))</f>
        <v>0</v>
      </c>
      <c r="G21" s="3" t="str">
        <f>IF(Input!G$107="Tier 5",('Residential Bills_Yr 5_avg'!$B$7-'Residential Bills_Yr 5_avg'!G17-'Residential Bills_Yr 5_avg'!G18-'Residential Bills_Yr 5_avg'!G19-'Residential Bills_Yr 5_avg'!G20)," ")</f>
        <v xml:space="preserve"> </v>
      </c>
      <c r="H21" s="15" t="str">
        <f t="shared" si="1"/>
        <v xml:space="preserve"> </v>
      </c>
      <c r="J21" s="19">
        <f>INDEX(Input!$B$22:$BI$26,MATCH('Residential Bills_Yr 5_avg'!$A21,Input!$A$22:$A$26,0),MATCH('Residential Bills_Yr 5_avg'!J$13,Input!$B$21:$BI$21,0))</f>
        <v>0</v>
      </c>
      <c r="K21" s="3" t="str">
        <f>IF(Input!H$107="Tier 5",('Residential Bills_Yr 5_avg'!$B$7-'Residential Bills_Yr 5_avg'!K$17-'Residential Bills_Yr 5_avg'!K$18-'Residential Bills_Yr 5_avg'!K$19-'Residential Bills_Yr 5_avg'!K$20)," ")</f>
        <v xml:space="preserve"> </v>
      </c>
      <c r="L21" s="15" t="str">
        <f t="shared" si="2"/>
        <v xml:space="preserve"> </v>
      </c>
      <c r="N21" s="19">
        <f>INDEX(Input!$B$22:$BI$26,MATCH('Residential Bills_Yr 5_avg'!$A21,Input!$A$22:$A$26,0),MATCH('Residential Bills_Yr 5_avg'!N$13,Input!$B$21:$BI$21,0))</f>
        <v>0</v>
      </c>
      <c r="O21" s="3" t="str">
        <f>IF(Input!I$107="Tier 5",('Residential Bills_Yr 5_avg'!$B$7-'Residential Bills_Yr 5_avg'!O$17-'Residential Bills_Yr 5_avg'!O$18-'Residential Bills_Yr 5_avg'!O$19-'Residential Bills_Yr 5_avg'!O$20)," ")</f>
        <v xml:space="preserve"> </v>
      </c>
      <c r="P21" s="15" t="str">
        <f t="shared" si="3"/>
        <v xml:space="preserve"> </v>
      </c>
      <c r="R21" s="19">
        <f>INDEX(Input!$B$22:$BI$26,MATCH('Residential Bills_Yr 5_avg'!$A21,Input!$A$22:$A$26,0),MATCH('Residential Bills_Yr 5_avg'!R$13,Input!$B$21:$BI$21,0))</f>
        <v>0</v>
      </c>
      <c r="S21" s="3" t="str">
        <f>IF(Input!J$107="Tier 5",('Residential Bills_Yr 5_avg'!$B$7-'Residential Bills_Yr 5_avg'!S$17-'Residential Bills_Yr 5_avg'!S$18-'Residential Bills_Yr 5_avg'!S$19-'Residential Bills_Yr 5_avg'!S$20)," ")</f>
        <v xml:space="preserve"> </v>
      </c>
      <c r="T21" s="15" t="str">
        <f t="shared" si="4"/>
        <v xml:space="preserve"> </v>
      </c>
      <c r="V21" s="19">
        <f>INDEX(Input!$B$22:$BI$26,MATCH('Residential Bills_Yr 5_avg'!$A21,Input!$A$22:$A$26,0),MATCH('Residential Bills_Yr 5_avg'!V$13,Input!$B$21:$BI$21,0))</f>
        <v>0</v>
      </c>
      <c r="W21" s="3" t="str">
        <f>IF(Input!K$107="Tier 5",('Residential Bills_Yr 5_avg'!$B$7-'Residential Bills_Yr 5_avg'!W$17-'Residential Bills_Yr 5_avg'!W$18-'Residential Bills_Yr 5_avg'!W$19-'Residential Bills_Yr 5_avg'!W$20)," ")</f>
        <v xml:space="preserve"> </v>
      </c>
      <c r="X21" s="15" t="str">
        <f t="shared" si="5"/>
        <v xml:space="preserve"> </v>
      </c>
      <c r="Z21" s="19">
        <f>INDEX(Input!$B$22:$BI$26,MATCH('Residential Bills_Yr 5_avg'!$A21,Input!$A$22:$A$26,0),MATCH('Residential Bills_Yr 5_avg'!Z$13,Input!$B$21:$BI$21,0))</f>
        <v>0</v>
      </c>
      <c r="AA21" s="3" t="str">
        <f>IF(Input!L$107="Tier 5",('Residential Bills_Yr 5_avg'!$B$7-'Residential Bills_Yr 5_avg'!AA$17-'Residential Bills_Yr 5_avg'!AA$18-'Residential Bills_Yr 5_avg'!AA$19-'Residential Bills_Yr 5_avg'!AA$20)," ")</f>
        <v xml:space="preserve"> </v>
      </c>
      <c r="AB21" s="15" t="str">
        <f t="shared" si="6"/>
        <v xml:space="preserve"> </v>
      </c>
      <c r="AD21" s="19">
        <f>INDEX(Input!$B$22:$BI$26,MATCH('Residential Bills_Yr 5_avg'!$A21,Input!$A$22:$A$26,0),MATCH('Residential Bills_Yr 5_avg'!AD$13,Input!$B$21:$BI$21,0))</f>
        <v>0</v>
      </c>
      <c r="AE21" s="3" t="str">
        <f>IF(Input!M$107="Tier 5",('Residential Bills_Yr 5_avg'!$B$7-'Residential Bills_Yr 5_avg'!AE$17-'Residential Bills_Yr 5_avg'!AE$18-'Residential Bills_Yr 5_avg'!AE$19-'Residential Bills_Yr 5_avg'!AE$20)," ")</f>
        <v xml:space="preserve"> </v>
      </c>
      <c r="AF21" s="15" t="str">
        <f t="shared" si="7"/>
        <v xml:space="preserve"> </v>
      </c>
      <c r="AH21" s="19">
        <f>INDEX(Input!$B$22:$BI$26,MATCH('Residential Bills_Yr 5_avg'!$A21,Input!$A$22:$A$26,0),MATCH('Residential Bills_Yr 5_avg'!AH$13,Input!$B$21:$BI$21,0))</f>
        <v>0</v>
      </c>
      <c r="AI21" s="3" t="str">
        <f>IF(Input!N$107="Tier 5",('Residential Bills_Yr 5_avg'!$B$7-'Residential Bills_Yr 5_avg'!AI$17-'Residential Bills_Yr 5_avg'!AI$18-'Residential Bills_Yr 5_avg'!AI$19-'Residential Bills_Yr 5_avg'!AI$20)," ")</f>
        <v xml:space="preserve"> </v>
      </c>
      <c r="AJ21" s="15" t="str">
        <f t="shared" si="8"/>
        <v xml:space="preserve"> </v>
      </c>
      <c r="AL21" s="19">
        <f>INDEX(Input!$B$22:$BI$26,MATCH('Residential Bills_Yr 5_avg'!$A21,Input!$A$22:$A$26,0),MATCH('Residential Bills_Yr 5_avg'!AL$13,Input!$B$21:$BI$21,0))</f>
        <v>0</v>
      </c>
      <c r="AM21" s="3" t="str">
        <f>IF(Input!O$107="Tier 5",('Residential Bills_Yr 5_avg'!$B$7-'Residential Bills_Yr 5_avg'!AM$17-'Residential Bills_Yr 5_avg'!AM$18-'Residential Bills_Yr 5_avg'!AM$19-'Residential Bills_Yr 5_avg'!AM$20)," ")</f>
        <v xml:space="preserve"> </v>
      </c>
      <c r="AN21" s="15" t="str">
        <f t="shared" si="9"/>
        <v xml:space="preserve"> </v>
      </c>
      <c r="AP21" s="19">
        <f>INDEX(Input!$B$22:$BI$26,MATCH('Residential Bills_Yr 5_avg'!$A21,Input!$A$22:$A$26,0),MATCH('Residential Bills_Yr 5_avg'!AP$13,Input!$B$21:$BI$21,0))</f>
        <v>0</v>
      </c>
      <c r="AQ21" s="3" t="str">
        <f>IF(Input!P$107="Tier 5",('Residential Bills_Yr 5_avg'!$B$7-'Residential Bills_Yr 5_avg'!AQ$17-'Residential Bills_Yr 5_avg'!AQ$18-'Residential Bills_Yr 5_avg'!AQ$19-'Residential Bills_Yr 5_avg'!AQ$20)," ")</f>
        <v xml:space="preserve"> </v>
      </c>
      <c r="AR21" s="15" t="str">
        <f t="shared" si="10"/>
        <v xml:space="preserve"> </v>
      </c>
      <c r="AS21" s="7"/>
      <c r="AT21" s="19">
        <f>INDEX(Input!$B$22:$BI$26,MATCH('Residential Bills_Yr 5_avg'!$A21,Input!$A$22:$A$26,0),MATCH('Residential Bills_Yr 5_avg'!AT$13,Input!$B$21:$BI$21,0))</f>
        <v>0</v>
      </c>
      <c r="AU21" s="3" t="str">
        <f>IF(Input!Q$107="Tier 5",('Residential Bills_Yr 5_avg'!$B$7-'Residential Bills_Yr 5_avg'!AU$17-'Residential Bills_Yr 5_avg'!AU$18-'Residential Bills_Yr 5_avg'!AU$19-'Residential Bills_Yr 5_avg'!AU$20)," ")</f>
        <v xml:space="preserve"> </v>
      </c>
      <c r="AV21" s="15" t="str">
        <f t="shared" si="11"/>
        <v xml:space="preserve"> </v>
      </c>
    </row>
    <row r="22" spans="1:48" x14ac:dyDescent="0.3">
      <c r="A22" t="s">
        <v>27</v>
      </c>
      <c r="B22" s="14"/>
      <c r="C22" s="3">
        <f>SUM(C17:C21)</f>
        <v>10</v>
      </c>
      <c r="D22" s="20">
        <f>SUM(D17:D21)+D14</f>
        <v>71.77000000000001</v>
      </c>
      <c r="F22" s="14"/>
      <c r="G22" s="3">
        <f>SUM(G17:G21)</f>
        <v>10</v>
      </c>
      <c r="H22" s="20">
        <f>SUM(H17:H21)+H14</f>
        <v>71.77000000000001</v>
      </c>
      <c r="J22" s="14"/>
      <c r="K22" s="3">
        <f>SUM(K17:K21)</f>
        <v>10</v>
      </c>
      <c r="L22" s="20">
        <f>SUM(L17:L21)+L14</f>
        <v>71.77000000000001</v>
      </c>
      <c r="N22" s="14"/>
      <c r="O22" s="3">
        <f>SUM(O17:O21)</f>
        <v>10</v>
      </c>
      <c r="P22" s="20">
        <f>SUM(P17:P21)+P14</f>
        <v>71.77000000000001</v>
      </c>
      <c r="R22" s="14"/>
      <c r="S22" s="3">
        <f>SUM(S17:S21)</f>
        <v>10</v>
      </c>
      <c r="T22" s="20">
        <f>SUM(T17:T21)+T14</f>
        <v>71.77000000000001</v>
      </c>
      <c r="V22" s="14"/>
      <c r="W22" s="3">
        <f>SUM(W17:W21)</f>
        <v>10</v>
      </c>
      <c r="X22" s="20">
        <f>SUM(X17:X21)+X14</f>
        <v>71.77000000000001</v>
      </c>
      <c r="Z22" s="14"/>
      <c r="AA22" s="3">
        <f>SUM(AA17:AA21)</f>
        <v>10</v>
      </c>
      <c r="AB22" s="20">
        <f>SUM(AB17:AB21)+AB14</f>
        <v>71.77000000000001</v>
      </c>
      <c r="AD22" s="14"/>
      <c r="AE22" s="3">
        <f>SUM(AE17:AE21)</f>
        <v>10</v>
      </c>
      <c r="AF22" s="20">
        <f>SUM(AF17:AF21)+AF14</f>
        <v>71.77000000000001</v>
      </c>
      <c r="AH22" s="14"/>
      <c r="AI22" s="3">
        <f>SUM(AI17:AI21)</f>
        <v>10</v>
      </c>
      <c r="AJ22" s="20">
        <f>SUM(AJ17:AJ21)+AJ14</f>
        <v>71.77000000000001</v>
      </c>
      <c r="AL22" s="14"/>
      <c r="AM22" s="3">
        <f>SUM(AM17:AM21)</f>
        <v>10</v>
      </c>
      <c r="AN22" s="20">
        <f>SUM(AN17:AN21)+AN14</f>
        <v>71.77000000000001</v>
      </c>
      <c r="AP22" s="14"/>
      <c r="AQ22" s="3">
        <f>SUM(AQ17:AQ21)</f>
        <v>10</v>
      </c>
      <c r="AR22" s="20">
        <f>SUM(AR17:AR21)+AR14</f>
        <v>71.77000000000001</v>
      </c>
      <c r="AS22" s="46"/>
      <c r="AT22" s="14"/>
      <c r="AU22" s="3">
        <f>SUM(AU17:AU21)</f>
        <v>10</v>
      </c>
      <c r="AV22" s="20">
        <f>SUM(AV17:AV21)+AV14</f>
        <v>71.77000000000001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INDEX(Input!$C$33:$BJ$45,MATCH($A25,Input!$A$33:$A$45,0),MATCH(B$13,Input!$C$32:$BJ$32,0))</f>
        <v>0.19367617500000003</v>
      </c>
      <c r="C25" s="24">
        <f>IF(VLOOKUP($A25,Input!$A$33:$B$45,2,FALSE)="Percentage",D$22,IF(VLOOKUP($A25,Input!$A$33:$B$45,2,FALSE)="Fixed","Fixed",(C$22)))</f>
        <v>10</v>
      </c>
      <c r="D25" s="15">
        <f t="shared" ref="D25:D37" si="12">ROUND(IF(C25="Fixed",B25,(B25*C25)),2)</f>
        <v>1.94</v>
      </c>
      <c r="F25" s="104">
        <f>INDEX(Input!$C$33:$BJ$45,MATCH($A25,Input!$A$33:$A$45,0),MATCH(F$13,Input!$C$32:$BJ$32,0))</f>
        <v>0.19367617500000003</v>
      </c>
      <c r="G25" s="24">
        <f>IF(VLOOKUP($A25,Input!$A$33:$B$45,2,FALSE)="Percentage",H$22,IF(VLOOKUP($A25,Input!$A$33:$B$45,2,FALSE)="Fixed","Fixed",(G$22)))</f>
        <v>10</v>
      </c>
      <c r="H25" s="15">
        <f t="shared" ref="H25:H37" si="13">ROUND(IF(G25="Fixed",F25,(F25*G25)),2)</f>
        <v>1.94</v>
      </c>
      <c r="J25" s="104">
        <f>INDEX(Input!$C$33:$BJ$45,MATCH($A25,Input!$A$33:$A$45,0),MATCH(J$13,Input!$C$32:$BJ$32,0))</f>
        <v>0.19367617500000003</v>
      </c>
      <c r="K25" s="24">
        <f>IF(VLOOKUP($A25,Input!$A$33:$B$45,2,FALSE)="Percentage",L$22,IF(VLOOKUP($A25,Input!$A$33:$B$45,2,FALSE)="Fixed","Fixed",(K$22)))</f>
        <v>10</v>
      </c>
      <c r="L25" s="15">
        <f t="shared" ref="L25:L37" si="14">ROUND(IF(K25="Fixed",J25,(J25*K25)),2)</f>
        <v>1.94</v>
      </c>
      <c r="N25" s="104">
        <f>INDEX(Input!$C$33:$BJ$45,MATCH($A25,Input!$A$33:$A$45,0),MATCH(N$13,Input!$C$32:$BJ$32,0))</f>
        <v>0.19367617500000003</v>
      </c>
      <c r="O25" s="24">
        <f>IF(VLOOKUP($A25,Input!$A$33:$B$45,2,FALSE)="Percentage",P$22,IF(VLOOKUP($A25,Input!$A$33:$B$45,2,FALSE)="Fixed","Fixed",(O$22)))</f>
        <v>10</v>
      </c>
      <c r="P25" s="15">
        <f t="shared" ref="P25:P37" si="15">ROUND(IF(O25="Fixed",N25,(N25*O25)),2)</f>
        <v>1.94</v>
      </c>
      <c r="R25" s="104">
        <f>INDEX(Input!$C$33:$BJ$45,MATCH($A25,Input!$A$33:$A$45,0),MATCH(R$13,Input!$C$32:$BJ$32,0))</f>
        <v>0.19367617500000003</v>
      </c>
      <c r="S25" s="24">
        <f>IF(VLOOKUP($A25,Input!$A$33:$B$45,2,FALSE)="Percentage",T$22,IF(VLOOKUP($A25,Input!$A$33:$B$45,2,FALSE)="Fixed","Fixed",(S$22)))</f>
        <v>10</v>
      </c>
      <c r="T25" s="15">
        <f t="shared" ref="T25:T37" si="16">ROUND(IF(S25="Fixed",R25,(R25*S25)),2)</f>
        <v>1.94</v>
      </c>
      <c r="V25" s="104">
        <f>INDEX(Input!$C$33:$BJ$45,MATCH($A25,Input!$A$33:$A$45,0),MATCH(V$13,Input!$C$32:$BJ$32,0))</f>
        <v>0.19367617500000003</v>
      </c>
      <c r="W25" s="24">
        <f>IF(VLOOKUP($A25,Input!$A$33:$B$45,2,FALSE)="Percentage",X$22,IF(VLOOKUP($A25,Input!$A$33:$B$45,2,FALSE)="Fixed","Fixed",(W$22)))</f>
        <v>10</v>
      </c>
      <c r="X25" s="15">
        <f t="shared" ref="X25:X37" si="17">ROUND(IF(W25="Fixed",V25,(V25*W25)),2)</f>
        <v>1.94</v>
      </c>
      <c r="Z25" s="104">
        <f>INDEX(Input!$C$33:$BJ$45,MATCH($A25,Input!$A$33:$A$45,0),MATCH(Z$13,Input!$C$32:$BJ$32,0))</f>
        <v>0.19367617500000003</v>
      </c>
      <c r="AA25" s="24">
        <f>IF(VLOOKUP($A25,Input!$A$33:$B$45,2,FALSE)="Percentage",AB$22,IF(VLOOKUP($A25,Input!$A$33:$B$45,2,FALSE)="Fixed","Fixed",(AA$22)))</f>
        <v>10</v>
      </c>
      <c r="AB25" s="15">
        <f t="shared" ref="AB25:AB37" si="18">ROUND(IF(AA25="Fixed",Z25,(Z25*AA25)),2)</f>
        <v>1.94</v>
      </c>
      <c r="AD25" s="104">
        <f>INDEX(Input!$C$33:$BJ$45,MATCH($A25,Input!$A$33:$A$45,0),MATCH(AD$13,Input!$C$32:$BJ$32,0))</f>
        <v>0.19367617500000003</v>
      </c>
      <c r="AE25" s="24">
        <f>IF(VLOOKUP($A25,Input!$A$33:$B$45,2,FALSE)="Percentage",AF$22,IF(VLOOKUP($A25,Input!$A$33:$B$45,2,FALSE)="Fixed","Fixed",(AE$22)))</f>
        <v>10</v>
      </c>
      <c r="AF25" s="15">
        <f t="shared" ref="AF25:AF37" si="19">ROUND(IF(AE25="Fixed",AD25,(AD25*AE25)),2)</f>
        <v>1.94</v>
      </c>
      <c r="AH25" s="104">
        <f>INDEX(Input!$C$33:$BJ$45,MATCH($A25,Input!$A$33:$A$45,0),MATCH(AH$13,Input!$C$32:$BJ$32,0))</f>
        <v>0.19367617500000003</v>
      </c>
      <c r="AI25" s="24">
        <f>IF(VLOOKUP($A25,Input!$A$33:$B$45,2,FALSE)="Percentage",AJ$22,IF(VLOOKUP($A25,Input!$A$33:$B$45,2,FALSE)="Fixed","Fixed",(AI$22)))</f>
        <v>10</v>
      </c>
      <c r="AJ25" s="15">
        <f t="shared" ref="AJ25:AJ37" si="20">ROUND(IF(AI25="Fixed",AH25,(AH25*AI25)),2)</f>
        <v>1.94</v>
      </c>
      <c r="AL25" s="104">
        <f>INDEX(Input!$C$33:$BJ$45,MATCH($A25,Input!$A$33:$A$45,0),MATCH(AL$13,Input!$C$32:$BJ$32,0))</f>
        <v>0.19367617500000003</v>
      </c>
      <c r="AM25" s="24">
        <f>IF(VLOOKUP($A25,Input!$A$33:$B$45,2,FALSE)="Percentage",AN$22,IF(VLOOKUP($A25,Input!$A$33:$B$45,2,FALSE)="Fixed","Fixed",(AM$22)))</f>
        <v>10</v>
      </c>
      <c r="AN25" s="15">
        <f t="shared" ref="AN25:AN37" si="21">ROUND(IF(AM25="Fixed",AL25,(AL25*AM25)),2)</f>
        <v>1.94</v>
      </c>
      <c r="AP25" s="104">
        <f>INDEX(Input!$C$33:$BJ$45,MATCH($A25,Input!$A$33:$A$45,0),MATCH(AP$13,Input!$C$32:$BJ$32,0))</f>
        <v>0.19367617500000003</v>
      </c>
      <c r="AQ25" s="24">
        <f>IF(VLOOKUP($A25,Input!$A$33:$B$45,2,FALSE)="Percentage",AR$22,IF(VLOOKUP($A25,Input!$A$33:$B$45,2,FALSE)="Fixed","Fixed",(AQ$22)))</f>
        <v>10</v>
      </c>
      <c r="AR25" s="15">
        <f t="shared" ref="AR25:AR37" si="22">ROUND(IF(AQ25="Fixed",AP25,(AP25*AQ25)),2)</f>
        <v>1.94</v>
      </c>
      <c r="AS25" s="7"/>
      <c r="AT25" s="104">
        <f>INDEX(Input!$C$33:$BJ$45,MATCH($A25,Input!$A$33:$A$45,0),MATCH(AT$13,Input!$C$32:$BJ$32,0))</f>
        <v>0.19367617500000003</v>
      </c>
      <c r="AU25" s="24">
        <f>IF(VLOOKUP($A25,Input!$A$33:$B$45,2,FALSE)="Percentage",AV$22,IF(VLOOKUP($A25,Input!$A$33:$B$45,2,FALSE)="Fixed","Fixed",(AU$22)))</f>
        <v>10</v>
      </c>
      <c r="AV25" s="15">
        <f t="shared" ref="AV25:AV37" si="23">ROUND(IF(AU25="Fixed",AT25,(AT25*AU25)),2)</f>
        <v>1.94</v>
      </c>
    </row>
    <row r="26" spans="1:48" x14ac:dyDescent="0.3">
      <c r="A26" t="str">
        <f>Input!A34</f>
        <v>WRAM/MCBA</v>
      </c>
      <c r="B26" s="104">
        <f>INDEX(Input!$C$33:$BJ$45,MATCH($A26,Input!$A$33:$A$45,0),MATCH(B$13,Input!$C$32:$BJ$32,0))</f>
        <v>0</v>
      </c>
      <c r="C26" s="24">
        <f>IF(VLOOKUP($A26,Input!$A$33:$B$45,2,FALSE)="Percentage",D$22,IF(VLOOKUP($A26,Input!$A$33:$B$45,2,FALSE)="Fixed","Fixed",(C$22)))</f>
        <v>71.77000000000001</v>
      </c>
      <c r="D26" s="15">
        <f t="shared" si="12"/>
        <v>0</v>
      </c>
      <c r="F26" s="104">
        <f>INDEX(Input!$C$33:$BJ$45,MATCH($A26,Input!$A$33:$A$45,0),MATCH(F$13,Input!$C$32:$BJ$32,0))</f>
        <v>0</v>
      </c>
      <c r="G26" s="24">
        <f>IF(VLOOKUP($A26,Input!$A$33:$B$45,2,FALSE)="Percentage",H$22,IF(VLOOKUP($A26,Input!$A$33:$B$45,2,FALSE)="Fixed","Fixed",(G$22)))</f>
        <v>71.77000000000001</v>
      </c>
      <c r="H26" s="15">
        <f t="shared" si="13"/>
        <v>0</v>
      </c>
      <c r="J26" s="104">
        <f>INDEX(Input!$C$33:$BJ$45,MATCH($A26,Input!$A$33:$A$45,0),MATCH(J$13,Input!$C$32:$BJ$32,0))</f>
        <v>0</v>
      </c>
      <c r="K26" s="24">
        <f>IF(VLOOKUP($A26,Input!$A$33:$B$45,2,FALSE)="Percentage",L$22,IF(VLOOKUP($A26,Input!$A$33:$B$45,2,FALSE)="Fixed","Fixed",(K$22)))</f>
        <v>71.77000000000001</v>
      </c>
      <c r="L26" s="15">
        <f t="shared" si="14"/>
        <v>0</v>
      </c>
      <c r="N26" s="104">
        <f>INDEX(Input!$C$33:$BJ$45,MATCH($A26,Input!$A$33:$A$45,0),MATCH(N$13,Input!$C$32:$BJ$32,0))</f>
        <v>0</v>
      </c>
      <c r="O26" s="24">
        <f>IF(VLOOKUP($A26,Input!$A$33:$B$45,2,FALSE)="Percentage",P$22,IF(VLOOKUP($A26,Input!$A$33:$B$45,2,FALSE)="Fixed","Fixed",(O$22)))</f>
        <v>71.77000000000001</v>
      </c>
      <c r="P26" s="15">
        <f t="shared" si="15"/>
        <v>0</v>
      </c>
      <c r="R26" s="104">
        <f>INDEX(Input!$C$33:$BJ$45,MATCH($A26,Input!$A$33:$A$45,0),MATCH(R$13,Input!$C$32:$BJ$32,0))</f>
        <v>0</v>
      </c>
      <c r="S26" s="24">
        <f>IF(VLOOKUP($A26,Input!$A$33:$B$45,2,FALSE)="Percentage",T$22,IF(VLOOKUP($A26,Input!$A$33:$B$45,2,FALSE)="Fixed","Fixed",(S$22)))</f>
        <v>71.77000000000001</v>
      </c>
      <c r="T26" s="15">
        <f t="shared" si="16"/>
        <v>0</v>
      </c>
      <c r="V26" s="104">
        <f>INDEX(Input!$C$33:$BJ$45,MATCH($A26,Input!$A$33:$A$45,0),MATCH(V$13,Input!$C$32:$BJ$32,0))</f>
        <v>0</v>
      </c>
      <c r="W26" s="24">
        <f>IF(VLOOKUP($A26,Input!$A$33:$B$45,2,FALSE)="Percentage",X$22,IF(VLOOKUP($A26,Input!$A$33:$B$45,2,FALSE)="Fixed","Fixed",(W$22)))</f>
        <v>71.77000000000001</v>
      </c>
      <c r="X26" s="15">
        <f t="shared" si="17"/>
        <v>0</v>
      </c>
      <c r="Z26" s="104">
        <f>INDEX(Input!$C$33:$BJ$45,MATCH($A26,Input!$A$33:$A$45,0),MATCH(Z$13,Input!$C$32:$BJ$32,0))</f>
        <v>0</v>
      </c>
      <c r="AA26" s="24">
        <f>IF(VLOOKUP($A26,Input!$A$33:$B$45,2,FALSE)="Percentage",AB$22,IF(VLOOKUP($A26,Input!$A$33:$B$45,2,FALSE)="Fixed","Fixed",(AA$22)))</f>
        <v>71.77000000000001</v>
      </c>
      <c r="AB26" s="15">
        <f t="shared" si="18"/>
        <v>0</v>
      </c>
      <c r="AD26" s="104">
        <f>INDEX(Input!$C$33:$BJ$45,MATCH($A26,Input!$A$33:$A$45,0),MATCH(AD$13,Input!$C$32:$BJ$32,0))</f>
        <v>0</v>
      </c>
      <c r="AE26" s="24">
        <f>IF(VLOOKUP($A26,Input!$A$33:$B$45,2,FALSE)="Percentage",AF$22,IF(VLOOKUP($A26,Input!$A$33:$B$45,2,FALSE)="Fixed","Fixed",(AE$22)))</f>
        <v>71.77000000000001</v>
      </c>
      <c r="AF26" s="15">
        <f t="shared" si="19"/>
        <v>0</v>
      </c>
      <c r="AH26" s="104">
        <f>INDEX(Input!$C$33:$BJ$45,MATCH($A26,Input!$A$33:$A$45,0),MATCH(AH$13,Input!$C$32:$BJ$32,0))</f>
        <v>0</v>
      </c>
      <c r="AI26" s="24">
        <f>IF(VLOOKUP($A26,Input!$A$33:$B$45,2,FALSE)="Percentage",AJ$22,IF(VLOOKUP($A26,Input!$A$33:$B$45,2,FALSE)="Fixed","Fixed",(AI$22)))</f>
        <v>71.77000000000001</v>
      </c>
      <c r="AJ26" s="15">
        <f t="shared" si="20"/>
        <v>0</v>
      </c>
      <c r="AL26" s="104">
        <f>INDEX(Input!$C$33:$BJ$45,MATCH($A26,Input!$A$33:$A$45,0),MATCH(AL$13,Input!$C$32:$BJ$32,0))</f>
        <v>0</v>
      </c>
      <c r="AM26" s="24">
        <f>IF(VLOOKUP($A26,Input!$A$33:$B$45,2,FALSE)="Percentage",AN$22,IF(VLOOKUP($A26,Input!$A$33:$B$45,2,FALSE)="Fixed","Fixed",(AM$22)))</f>
        <v>71.77000000000001</v>
      </c>
      <c r="AN26" s="15">
        <f t="shared" si="21"/>
        <v>0</v>
      </c>
      <c r="AP26" s="104">
        <f>INDEX(Input!$C$33:$BJ$45,MATCH($A26,Input!$A$33:$A$45,0),MATCH(AP$13,Input!$C$32:$BJ$32,0))</f>
        <v>0</v>
      </c>
      <c r="AQ26" s="24">
        <f>IF(VLOOKUP($A26,Input!$A$33:$B$45,2,FALSE)="Percentage",AR$22,IF(VLOOKUP($A26,Input!$A$33:$B$45,2,FALSE)="Fixed","Fixed",(AQ$22)))</f>
        <v>71.77000000000001</v>
      </c>
      <c r="AR26" s="15">
        <f t="shared" si="22"/>
        <v>0</v>
      </c>
      <c r="AS26" s="7"/>
      <c r="AT26" s="104">
        <f>INDEX(Input!$C$33:$BJ$45,MATCH($A26,Input!$A$33:$A$45,0),MATCH(AT$13,Input!$C$32:$BJ$32,0))</f>
        <v>0</v>
      </c>
      <c r="AU26" s="24">
        <f>IF(VLOOKUP($A26,Input!$A$33:$B$45,2,FALSE)="Percentage",AV$22,IF(VLOOKUP($A26,Input!$A$33:$B$45,2,FALSE)="Fixed","Fixed",(AU$22)))</f>
        <v>71.77000000000001</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10</v>
      </c>
      <c r="D27" s="15">
        <f t="shared" si="12"/>
        <v>0</v>
      </c>
      <c r="F27" s="104">
        <f>INDEX(Input!$C$33:$BJ$45,MATCH($A27,Input!$A$33:$A$45,0),MATCH(F$13,Input!$C$32:$BJ$32,0))</f>
        <v>0</v>
      </c>
      <c r="G27" s="24">
        <f>IF(VLOOKUP($A27,Input!$A$33:$B$45,2,FALSE)="Percentage",H$22,IF(VLOOKUP($A27,Input!$A$33:$B$45,2,FALSE)="Fixed","Fixed",(G$22)))</f>
        <v>10</v>
      </c>
      <c r="H27" s="15">
        <f t="shared" si="13"/>
        <v>0</v>
      </c>
      <c r="J27" s="104">
        <f>INDEX(Input!$C$33:$BJ$45,MATCH($A27,Input!$A$33:$A$45,0),MATCH(J$13,Input!$C$32:$BJ$32,0))</f>
        <v>0</v>
      </c>
      <c r="K27" s="24">
        <f>IF(VLOOKUP($A27,Input!$A$33:$B$45,2,FALSE)="Percentage",L$22,IF(VLOOKUP($A27,Input!$A$33:$B$45,2,FALSE)="Fixed","Fixed",(K$22)))</f>
        <v>10</v>
      </c>
      <c r="L27" s="15">
        <f t="shared" si="14"/>
        <v>0</v>
      </c>
      <c r="N27" s="104">
        <f>INDEX(Input!$C$33:$BJ$45,MATCH($A27,Input!$A$33:$A$45,0),MATCH(N$13,Input!$C$32:$BJ$32,0))</f>
        <v>0</v>
      </c>
      <c r="O27" s="24">
        <f>IF(VLOOKUP($A27,Input!$A$33:$B$45,2,FALSE)="Percentage",P$22,IF(VLOOKUP($A27,Input!$A$33:$B$45,2,FALSE)="Fixed","Fixed",(O$22)))</f>
        <v>10</v>
      </c>
      <c r="P27" s="15">
        <f t="shared" si="15"/>
        <v>0</v>
      </c>
      <c r="R27" s="104">
        <f>INDEX(Input!$C$33:$BJ$45,MATCH($A27,Input!$A$33:$A$45,0),MATCH(R$13,Input!$C$32:$BJ$32,0))</f>
        <v>0</v>
      </c>
      <c r="S27" s="24">
        <f>IF(VLOOKUP($A27,Input!$A$33:$B$45,2,FALSE)="Percentage",T$22,IF(VLOOKUP($A27,Input!$A$33:$B$45,2,FALSE)="Fixed","Fixed",(S$22)))</f>
        <v>10</v>
      </c>
      <c r="T27" s="15">
        <f t="shared" si="16"/>
        <v>0</v>
      </c>
      <c r="V27" s="104">
        <f>INDEX(Input!$C$33:$BJ$45,MATCH($A27,Input!$A$33:$A$45,0),MATCH(V$13,Input!$C$32:$BJ$32,0))</f>
        <v>0</v>
      </c>
      <c r="W27" s="24">
        <f>IF(VLOOKUP($A27,Input!$A$33:$B$45,2,FALSE)="Percentage",X$22,IF(VLOOKUP($A27,Input!$A$33:$B$45,2,FALSE)="Fixed","Fixed",(W$22)))</f>
        <v>10</v>
      </c>
      <c r="X27" s="15">
        <f t="shared" si="17"/>
        <v>0</v>
      </c>
      <c r="Z27" s="104">
        <f>INDEX(Input!$C$33:$BJ$45,MATCH($A27,Input!$A$33:$A$45,0),MATCH(Z$13,Input!$C$32:$BJ$32,0))</f>
        <v>0</v>
      </c>
      <c r="AA27" s="24">
        <f>IF(VLOOKUP($A27,Input!$A$33:$B$45,2,FALSE)="Percentage",AB$22,IF(VLOOKUP($A27,Input!$A$33:$B$45,2,FALSE)="Fixed","Fixed",(AA$22)))</f>
        <v>10</v>
      </c>
      <c r="AB27" s="15">
        <f t="shared" si="18"/>
        <v>0</v>
      </c>
      <c r="AD27" s="104">
        <f>INDEX(Input!$C$33:$BJ$45,MATCH($A27,Input!$A$33:$A$45,0),MATCH(AD$13,Input!$C$32:$BJ$32,0))</f>
        <v>0</v>
      </c>
      <c r="AE27" s="24">
        <f>IF(VLOOKUP($A27,Input!$A$33:$B$45,2,FALSE)="Percentage",AF$22,IF(VLOOKUP($A27,Input!$A$33:$B$45,2,FALSE)="Fixed","Fixed",(AE$22)))</f>
        <v>10</v>
      </c>
      <c r="AF27" s="15">
        <f t="shared" si="19"/>
        <v>0</v>
      </c>
      <c r="AH27" s="104">
        <f>INDEX(Input!$C$33:$BJ$45,MATCH($A27,Input!$A$33:$A$45,0),MATCH(AH$13,Input!$C$32:$BJ$32,0))</f>
        <v>0</v>
      </c>
      <c r="AI27" s="24">
        <f>IF(VLOOKUP($A27,Input!$A$33:$B$45,2,FALSE)="Percentage",AJ$22,IF(VLOOKUP($A27,Input!$A$33:$B$45,2,FALSE)="Fixed","Fixed",(AI$22)))</f>
        <v>10</v>
      </c>
      <c r="AJ27" s="15">
        <f t="shared" si="20"/>
        <v>0</v>
      </c>
      <c r="AL27" s="104">
        <f>INDEX(Input!$C$33:$BJ$45,MATCH($A27,Input!$A$33:$A$45,0),MATCH(AL$13,Input!$C$32:$BJ$32,0))</f>
        <v>0</v>
      </c>
      <c r="AM27" s="24">
        <f>IF(VLOOKUP($A27,Input!$A$33:$B$45,2,FALSE)="Percentage",AN$22,IF(VLOOKUP($A27,Input!$A$33:$B$45,2,FALSE)="Fixed","Fixed",(AM$22)))</f>
        <v>10</v>
      </c>
      <c r="AN27" s="15">
        <f t="shared" si="21"/>
        <v>0</v>
      </c>
      <c r="AP27" s="104">
        <f>INDEX(Input!$C$33:$BJ$45,MATCH($A27,Input!$A$33:$A$45,0),MATCH(AP$13,Input!$C$32:$BJ$32,0))</f>
        <v>0</v>
      </c>
      <c r="AQ27" s="24">
        <f>IF(VLOOKUP($A27,Input!$A$33:$B$45,2,FALSE)="Percentage",AR$22,IF(VLOOKUP($A27,Input!$A$33:$B$45,2,FALSE)="Fixed","Fixed",(AQ$22)))</f>
        <v>10</v>
      </c>
      <c r="AR27" s="15">
        <f t="shared" si="22"/>
        <v>0</v>
      </c>
      <c r="AS27" s="7"/>
      <c r="AT27" s="104">
        <f>INDEX(Input!$C$33:$BJ$45,MATCH($A27,Input!$A$33:$A$45,0),MATCH(AT$13,Input!$C$32:$BJ$32,0))</f>
        <v>0</v>
      </c>
      <c r="AU27" s="24">
        <f>IF(VLOOKUP($A27,Input!$A$33:$B$45,2,FALSE)="Percentage",AV$22,IF(VLOOKUP($A27,Input!$A$33:$B$45,2,FALSE)="Fixed","Fixed",(AU$22)))</f>
        <v>10</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10</v>
      </c>
      <c r="D28" s="15">
        <f t="shared" si="12"/>
        <v>0</v>
      </c>
      <c r="F28" s="104">
        <f>INDEX(Input!$C$33:$BJ$45,MATCH($A28,Input!$A$33:$A$45,0),MATCH(F$13,Input!$C$32:$BJ$32,0))</f>
        <v>0</v>
      </c>
      <c r="G28" s="24">
        <f>IF(VLOOKUP($A28,Input!$A$33:$B$45,2,FALSE)="Percentage",H$22,IF(VLOOKUP($A28,Input!$A$33:$B$45,2,FALSE)="Fixed","Fixed",(G$22)))</f>
        <v>10</v>
      </c>
      <c r="H28" s="15">
        <f t="shared" si="13"/>
        <v>0</v>
      </c>
      <c r="J28" s="104">
        <f>INDEX(Input!$C$33:$BJ$45,MATCH($A28,Input!$A$33:$A$45,0),MATCH(J$13,Input!$C$32:$BJ$32,0))</f>
        <v>0</v>
      </c>
      <c r="K28" s="24">
        <f>IF(VLOOKUP($A28,Input!$A$33:$B$45,2,FALSE)="Percentage",L$22,IF(VLOOKUP($A28,Input!$A$33:$B$45,2,FALSE)="Fixed","Fixed",(K$22)))</f>
        <v>10</v>
      </c>
      <c r="L28" s="15">
        <f t="shared" si="14"/>
        <v>0</v>
      </c>
      <c r="N28" s="104">
        <f>INDEX(Input!$C$33:$BJ$45,MATCH($A28,Input!$A$33:$A$45,0),MATCH(N$13,Input!$C$32:$BJ$32,0))</f>
        <v>0</v>
      </c>
      <c r="O28" s="24">
        <f>IF(VLOOKUP($A28,Input!$A$33:$B$45,2,FALSE)="Percentage",P$22,IF(VLOOKUP($A28,Input!$A$33:$B$45,2,FALSE)="Fixed","Fixed",(O$22)))</f>
        <v>10</v>
      </c>
      <c r="P28" s="15">
        <f t="shared" si="15"/>
        <v>0</v>
      </c>
      <c r="R28" s="104">
        <f>INDEX(Input!$C$33:$BJ$45,MATCH($A28,Input!$A$33:$A$45,0),MATCH(R$13,Input!$C$32:$BJ$32,0))</f>
        <v>0</v>
      </c>
      <c r="S28" s="24">
        <f>IF(VLOOKUP($A28,Input!$A$33:$B$45,2,FALSE)="Percentage",T$22,IF(VLOOKUP($A28,Input!$A$33:$B$45,2,FALSE)="Fixed","Fixed",(S$22)))</f>
        <v>10</v>
      </c>
      <c r="T28" s="15">
        <f t="shared" si="16"/>
        <v>0</v>
      </c>
      <c r="V28" s="104">
        <f>INDEX(Input!$C$33:$BJ$45,MATCH($A28,Input!$A$33:$A$45,0),MATCH(V$13,Input!$C$32:$BJ$32,0))</f>
        <v>0</v>
      </c>
      <c r="W28" s="24">
        <f>IF(VLOOKUP($A28,Input!$A$33:$B$45,2,FALSE)="Percentage",X$22,IF(VLOOKUP($A28,Input!$A$33:$B$45,2,FALSE)="Fixed","Fixed",(W$22)))</f>
        <v>10</v>
      </c>
      <c r="X28" s="15">
        <f t="shared" si="17"/>
        <v>0</v>
      </c>
      <c r="Z28" s="104">
        <f>INDEX(Input!$C$33:$BJ$45,MATCH($A28,Input!$A$33:$A$45,0),MATCH(Z$13,Input!$C$32:$BJ$32,0))</f>
        <v>0</v>
      </c>
      <c r="AA28" s="24">
        <f>IF(VLOOKUP($A28,Input!$A$33:$B$45,2,FALSE)="Percentage",AB$22,IF(VLOOKUP($A28,Input!$A$33:$B$45,2,FALSE)="Fixed","Fixed",(AA$22)))</f>
        <v>10</v>
      </c>
      <c r="AB28" s="15">
        <f t="shared" si="18"/>
        <v>0</v>
      </c>
      <c r="AD28" s="104">
        <f>INDEX(Input!$C$33:$BJ$45,MATCH($A28,Input!$A$33:$A$45,0),MATCH(AD$13,Input!$C$32:$BJ$32,0))</f>
        <v>0</v>
      </c>
      <c r="AE28" s="24">
        <f>IF(VLOOKUP($A28,Input!$A$33:$B$45,2,FALSE)="Percentage",AF$22,IF(VLOOKUP($A28,Input!$A$33:$B$45,2,FALSE)="Fixed","Fixed",(AE$22)))</f>
        <v>10</v>
      </c>
      <c r="AF28" s="15">
        <f t="shared" si="19"/>
        <v>0</v>
      </c>
      <c r="AH28" s="104">
        <f>INDEX(Input!$C$33:$BJ$45,MATCH($A28,Input!$A$33:$A$45,0),MATCH(AH$13,Input!$C$32:$BJ$32,0))</f>
        <v>0</v>
      </c>
      <c r="AI28" s="24">
        <f>IF(VLOOKUP($A28,Input!$A$33:$B$45,2,FALSE)="Percentage",AJ$22,IF(VLOOKUP($A28,Input!$A$33:$B$45,2,FALSE)="Fixed","Fixed",(AI$22)))</f>
        <v>10</v>
      </c>
      <c r="AJ28" s="15">
        <f t="shared" si="20"/>
        <v>0</v>
      </c>
      <c r="AL28" s="104">
        <f>INDEX(Input!$C$33:$BJ$45,MATCH($A28,Input!$A$33:$A$45,0),MATCH(AL$13,Input!$C$32:$BJ$32,0))</f>
        <v>0</v>
      </c>
      <c r="AM28" s="24">
        <f>IF(VLOOKUP($A28,Input!$A$33:$B$45,2,FALSE)="Percentage",AN$22,IF(VLOOKUP($A28,Input!$A$33:$B$45,2,FALSE)="Fixed","Fixed",(AM$22)))</f>
        <v>10</v>
      </c>
      <c r="AN28" s="15">
        <f t="shared" si="21"/>
        <v>0</v>
      </c>
      <c r="AP28" s="104">
        <f>INDEX(Input!$C$33:$BJ$45,MATCH($A28,Input!$A$33:$A$45,0),MATCH(AP$13,Input!$C$32:$BJ$32,0))</f>
        <v>0</v>
      </c>
      <c r="AQ28" s="24">
        <f>IF(VLOOKUP($A28,Input!$A$33:$B$45,2,FALSE)="Percentage",AR$22,IF(VLOOKUP($A28,Input!$A$33:$B$45,2,FALSE)="Fixed","Fixed",(AQ$22)))</f>
        <v>10</v>
      </c>
      <c r="AR28" s="15">
        <f t="shared" si="22"/>
        <v>0</v>
      </c>
      <c r="AS28" s="7"/>
      <c r="AT28" s="104">
        <f>INDEX(Input!$C$33:$BJ$45,MATCH($A28,Input!$A$33:$A$45,0),MATCH(AT$13,Input!$C$32:$BJ$32,0))</f>
        <v>0</v>
      </c>
      <c r="AU28" s="24">
        <f>IF(VLOOKUP($A28,Input!$A$33:$B$45,2,FALSE)="Percentage",AV$22,IF(VLOOKUP($A28,Input!$A$33:$B$45,2,FALSE)="Fixed","Fixed",(AU$22)))</f>
        <v>10</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71.77000000000001</v>
      </c>
      <c r="D29" s="15">
        <f t="shared" si="12"/>
        <v>0</v>
      </c>
      <c r="F29" s="104">
        <f>INDEX(Input!$C$33:$BJ$45,MATCH($A29,Input!$A$33:$A$45,0),MATCH(F$13,Input!$C$32:$BJ$32,0))</f>
        <v>0</v>
      </c>
      <c r="G29" s="24">
        <f>IF(VLOOKUP($A29,Input!$A$33:$B$45,2,FALSE)="Percentage",H$22,IF(VLOOKUP($A29,Input!$A$33:$B$45,2,FALSE)="Fixed","Fixed",(G$22)))</f>
        <v>71.77000000000001</v>
      </c>
      <c r="H29" s="15">
        <f t="shared" si="13"/>
        <v>0</v>
      </c>
      <c r="J29" s="104">
        <f>INDEX(Input!$C$33:$BJ$45,MATCH($A29,Input!$A$33:$A$45,0),MATCH(J$13,Input!$C$32:$BJ$32,0))</f>
        <v>0</v>
      </c>
      <c r="K29" s="24">
        <f>IF(VLOOKUP($A29,Input!$A$33:$B$45,2,FALSE)="Percentage",L$22,IF(VLOOKUP($A29,Input!$A$33:$B$45,2,FALSE)="Fixed","Fixed",(K$22)))</f>
        <v>71.77000000000001</v>
      </c>
      <c r="L29" s="15">
        <f t="shared" si="14"/>
        <v>0</v>
      </c>
      <c r="N29" s="104">
        <f>INDEX(Input!$C$33:$BJ$45,MATCH($A29,Input!$A$33:$A$45,0),MATCH(N$13,Input!$C$32:$BJ$32,0))</f>
        <v>0</v>
      </c>
      <c r="O29" s="24">
        <f>IF(VLOOKUP($A29,Input!$A$33:$B$45,2,FALSE)="Percentage",P$22,IF(VLOOKUP($A29,Input!$A$33:$B$45,2,FALSE)="Fixed","Fixed",(O$22)))</f>
        <v>71.77000000000001</v>
      </c>
      <c r="P29" s="15">
        <f t="shared" si="15"/>
        <v>0</v>
      </c>
      <c r="R29" s="104">
        <f>INDEX(Input!$C$33:$BJ$45,MATCH($A29,Input!$A$33:$A$45,0),MATCH(R$13,Input!$C$32:$BJ$32,0))</f>
        <v>0</v>
      </c>
      <c r="S29" s="24">
        <f>IF(VLOOKUP($A29,Input!$A$33:$B$45,2,FALSE)="Percentage",T$22,IF(VLOOKUP($A29,Input!$A$33:$B$45,2,FALSE)="Fixed","Fixed",(S$22)))</f>
        <v>71.77000000000001</v>
      </c>
      <c r="T29" s="15">
        <f t="shared" si="16"/>
        <v>0</v>
      </c>
      <c r="V29" s="104">
        <f>INDEX(Input!$C$33:$BJ$45,MATCH($A29,Input!$A$33:$A$45,0),MATCH(V$13,Input!$C$32:$BJ$32,0))</f>
        <v>0</v>
      </c>
      <c r="W29" s="24">
        <f>IF(VLOOKUP($A29,Input!$A$33:$B$45,2,FALSE)="Percentage",X$22,IF(VLOOKUP($A29,Input!$A$33:$B$45,2,FALSE)="Fixed","Fixed",(W$22)))</f>
        <v>71.77000000000001</v>
      </c>
      <c r="X29" s="15">
        <f t="shared" si="17"/>
        <v>0</v>
      </c>
      <c r="Z29" s="104">
        <f>INDEX(Input!$C$33:$BJ$45,MATCH($A29,Input!$A$33:$A$45,0),MATCH(Z$13,Input!$C$32:$BJ$32,0))</f>
        <v>0</v>
      </c>
      <c r="AA29" s="24">
        <f>IF(VLOOKUP($A29,Input!$A$33:$B$45,2,FALSE)="Percentage",AB$22,IF(VLOOKUP($A29,Input!$A$33:$B$45,2,FALSE)="Fixed","Fixed",(AA$22)))</f>
        <v>71.77000000000001</v>
      </c>
      <c r="AB29" s="15">
        <f t="shared" si="18"/>
        <v>0</v>
      </c>
      <c r="AD29" s="104">
        <f>INDEX(Input!$C$33:$BJ$45,MATCH($A29,Input!$A$33:$A$45,0),MATCH(AD$13,Input!$C$32:$BJ$32,0))</f>
        <v>0</v>
      </c>
      <c r="AE29" s="24">
        <f>IF(VLOOKUP($A29,Input!$A$33:$B$45,2,FALSE)="Percentage",AF$22,IF(VLOOKUP($A29,Input!$A$33:$B$45,2,FALSE)="Fixed","Fixed",(AE$22)))</f>
        <v>71.77000000000001</v>
      </c>
      <c r="AF29" s="15">
        <f t="shared" si="19"/>
        <v>0</v>
      </c>
      <c r="AH29" s="104">
        <f>INDEX(Input!$C$33:$BJ$45,MATCH($A29,Input!$A$33:$A$45,0),MATCH(AH$13,Input!$C$32:$BJ$32,0))</f>
        <v>0</v>
      </c>
      <c r="AI29" s="24">
        <f>IF(VLOOKUP($A29,Input!$A$33:$B$45,2,FALSE)="Percentage",AJ$22,IF(VLOOKUP($A29,Input!$A$33:$B$45,2,FALSE)="Fixed","Fixed",(AI$22)))</f>
        <v>71.77000000000001</v>
      </c>
      <c r="AJ29" s="15">
        <f t="shared" si="20"/>
        <v>0</v>
      </c>
      <c r="AL29" s="104">
        <f>INDEX(Input!$C$33:$BJ$45,MATCH($A29,Input!$A$33:$A$45,0),MATCH(AL$13,Input!$C$32:$BJ$32,0))</f>
        <v>0</v>
      </c>
      <c r="AM29" s="24">
        <f>IF(VLOOKUP($A29,Input!$A$33:$B$45,2,FALSE)="Percentage",AN$22,IF(VLOOKUP($A29,Input!$A$33:$B$45,2,FALSE)="Fixed","Fixed",(AM$22)))</f>
        <v>71.77000000000001</v>
      </c>
      <c r="AN29" s="15">
        <f t="shared" si="21"/>
        <v>0</v>
      </c>
      <c r="AP29" s="104">
        <f>INDEX(Input!$C$33:$BJ$45,MATCH($A29,Input!$A$33:$A$45,0),MATCH(AP$13,Input!$C$32:$BJ$32,0))</f>
        <v>0</v>
      </c>
      <c r="AQ29" s="24">
        <f>IF(VLOOKUP($A29,Input!$A$33:$B$45,2,FALSE)="Percentage",AR$22,IF(VLOOKUP($A29,Input!$A$33:$B$45,2,FALSE)="Fixed","Fixed",(AQ$22)))</f>
        <v>71.77000000000001</v>
      </c>
      <c r="AR29" s="15">
        <f t="shared" si="22"/>
        <v>0</v>
      </c>
      <c r="AS29" s="7"/>
      <c r="AT29" s="104">
        <f>INDEX(Input!$C$33:$BJ$45,MATCH($A29,Input!$A$33:$A$45,0),MATCH(AT$13,Input!$C$32:$BJ$32,0))</f>
        <v>0</v>
      </c>
      <c r="AU29" s="24">
        <f>IF(VLOOKUP($A29,Input!$A$33:$B$45,2,FALSE)="Percentage",AV$22,IF(VLOOKUP($A29,Input!$A$33:$B$45,2,FALSE)="Fixed","Fixed",(AU$22)))</f>
        <v>71.77000000000001</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10</v>
      </c>
      <c r="D32" s="15">
        <f t="shared" si="12"/>
        <v>0</v>
      </c>
      <c r="F32" s="104">
        <f>INDEX(Input!$C$33:$BJ$45,MATCH($A32,Input!$A$33:$A$45,0),MATCH(F$13,Input!$C$32:$BJ$32,0))</f>
        <v>0</v>
      </c>
      <c r="G32" s="24">
        <f>IF(VLOOKUP($A32,Input!$A$33:$B$45,2,FALSE)="Percentage",H$22,IF(VLOOKUP($A32,Input!$A$33:$B$45,2,FALSE)="Fixed","Fixed",(G$22)))</f>
        <v>10</v>
      </c>
      <c r="H32" s="15">
        <f t="shared" si="13"/>
        <v>0</v>
      </c>
      <c r="J32" s="104">
        <f>INDEX(Input!$C$33:$BJ$45,MATCH($A32,Input!$A$33:$A$45,0),MATCH(J$13,Input!$C$32:$BJ$32,0))</f>
        <v>0</v>
      </c>
      <c r="K32" s="24">
        <f>IF(VLOOKUP($A32,Input!$A$33:$B$45,2,FALSE)="Percentage",L$22,IF(VLOOKUP($A32,Input!$A$33:$B$45,2,FALSE)="Fixed","Fixed",(K$22)))</f>
        <v>10</v>
      </c>
      <c r="L32" s="15">
        <f t="shared" si="14"/>
        <v>0</v>
      </c>
      <c r="N32" s="104">
        <f>INDEX(Input!$C$33:$BJ$45,MATCH($A32,Input!$A$33:$A$45,0),MATCH(N$13,Input!$C$32:$BJ$32,0))</f>
        <v>0</v>
      </c>
      <c r="O32" s="24">
        <f>IF(VLOOKUP($A32,Input!$A$33:$B$45,2,FALSE)="Percentage",P$22,IF(VLOOKUP($A32,Input!$A$33:$B$45,2,FALSE)="Fixed","Fixed",(O$22)))</f>
        <v>10</v>
      </c>
      <c r="P32" s="15">
        <f t="shared" si="15"/>
        <v>0</v>
      </c>
      <c r="R32" s="104">
        <f>INDEX(Input!$C$33:$BJ$45,MATCH($A32,Input!$A$33:$A$45,0),MATCH(R$13,Input!$C$32:$BJ$32,0))</f>
        <v>0</v>
      </c>
      <c r="S32" s="24">
        <f>IF(VLOOKUP($A32,Input!$A$33:$B$45,2,FALSE)="Percentage",T$22,IF(VLOOKUP($A32,Input!$A$33:$B$45,2,FALSE)="Fixed","Fixed",(S$22)))</f>
        <v>10</v>
      </c>
      <c r="T32" s="15">
        <f t="shared" si="16"/>
        <v>0</v>
      </c>
      <c r="V32" s="104">
        <f>INDEX(Input!$C$33:$BJ$45,MATCH($A32,Input!$A$33:$A$45,0),MATCH(V$13,Input!$C$32:$BJ$32,0))</f>
        <v>0</v>
      </c>
      <c r="W32" s="24">
        <f>IF(VLOOKUP($A32,Input!$A$33:$B$45,2,FALSE)="Percentage",X$22,IF(VLOOKUP($A32,Input!$A$33:$B$45,2,FALSE)="Fixed","Fixed",(W$22)))</f>
        <v>10</v>
      </c>
      <c r="X32" s="15">
        <f t="shared" si="17"/>
        <v>0</v>
      </c>
      <c r="Z32" s="104">
        <f>INDEX(Input!$C$33:$BJ$45,MATCH($A32,Input!$A$33:$A$45,0),MATCH(Z$13,Input!$C$32:$BJ$32,0))</f>
        <v>0</v>
      </c>
      <c r="AA32" s="24">
        <f>IF(VLOOKUP($A32,Input!$A$33:$B$45,2,FALSE)="Percentage",AB$22,IF(VLOOKUP($A32,Input!$A$33:$B$45,2,FALSE)="Fixed","Fixed",(AA$22)))</f>
        <v>10</v>
      </c>
      <c r="AB32" s="15">
        <f t="shared" si="18"/>
        <v>0</v>
      </c>
      <c r="AD32" s="104">
        <f>INDEX(Input!$C$33:$BJ$45,MATCH($A32,Input!$A$33:$A$45,0),MATCH(AD$13,Input!$C$32:$BJ$32,0))</f>
        <v>0</v>
      </c>
      <c r="AE32" s="24">
        <f>IF(VLOOKUP($A32,Input!$A$33:$B$45,2,FALSE)="Percentage",AF$22,IF(VLOOKUP($A32,Input!$A$33:$B$45,2,FALSE)="Fixed","Fixed",(AE$22)))</f>
        <v>10</v>
      </c>
      <c r="AF32" s="15">
        <f t="shared" si="19"/>
        <v>0</v>
      </c>
      <c r="AH32" s="104">
        <f>INDEX(Input!$C$33:$BJ$45,MATCH($A32,Input!$A$33:$A$45,0),MATCH(AH$13,Input!$C$32:$BJ$32,0))</f>
        <v>0</v>
      </c>
      <c r="AI32" s="24">
        <f>IF(VLOOKUP($A32,Input!$A$33:$B$45,2,FALSE)="Percentage",AJ$22,IF(VLOOKUP($A32,Input!$A$33:$B$45,2,FALSE)="Fixed","Fixed",(AI$22)))</f>
        <v>10</v>
      </c>
      <c r="AJ32" s="15">
        <f t="shared" si="20"/>
        <v>0</v>
      </c>
      <c r="AL32" s="104">
        <f>INDEX(Input!$C$33:$BJ$45,MATCH($A32,Input!$A$33:$A$45,0),MATCH(AL$13,Input!$C$32:$BJ$32,0))</f>
        <v>0</v>
      </c>
      <c r="AM32" s="24">
        <f>IF(VLOOKUP($A32,Input!$A$33:$B$45,2,FALSE)="Percentage",AN$22,IF(VLOOKUP($A32,Input!$A$33:$B$45,2,FALSE)="Fixed","Fixed",(AM$22)))</f>
        <v>10</v>
      </c>
      <c r="AN32" s="15">
        <f t="shared" si="21"/>
        <v>0</v>
      </c>
      <c r="AP32" s="104">
        <f>INDEX(Input!$C$33:$BJ$45,MATCH($A32,Input!$A$33:$A$45,0),MATCH(AP$13,Input!$C$32:$BJ$32,0))</f>
        <v>0</v>
      </c>
      <c r="AQ32" s="24">
        <f>IF(VLOOKUP($A32,Input!$A$33:$B$45,2,FALSE)="Percentage",AR$22,IF(VLOOKUP($A32,Input!$A$33:$B$45,2,FALSE)="Fixed","Fixed",(AQ$22)))</f>
        <v>10</v>
      </c>
      <c r="AR32" s="15">
        <f t="shared" si="22"/>
        <v>0</v>
      </c>
      <c r="AS32" s="7"/>
      <c r="AT32" s="104">
        <f>INDEX(Input!$C$33:$BJ$45,MATCH($A32,Input!$A$33:$A$45,0),MATCH(AT$13,Input!$C$32:$BJ$32,0))</f>
        <v>0</v>
      </c>
      <c r="AU32" s="24">
        <f>IF(VLOOKUP($A32,Input!$A$33:$B$45,2,FALSE)="Percentage",AV$22,IF(VLOOKUP($A32,Input!$A$33:$B$45,2,FALSE)="Fixed","Fixed",(AU$22)))</f>
        <v>10</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10</v>
      </c>
      <c r="D34" s="15">
        <f t="shared" si="12"/>
        <v>0</v>
      </c>
      <c r="F34" s="104">
        <f>INDEX(Input!$C$33:$BJ$45,MATCH($A34,Input!$A$33:$A$45,0),MATCH(F$13,Input!$C$32:$BJ$32,0))</f>
        <v>0</v>
      </c>
      <c r="G34" s="24">
        <f>IF(VLOOKUP($A34,Input!$A$33:$B$45,2,FALSE)="Percentage",H$22,IF(VLOOKUP($A34,Input!$A$33:$B$45,2,FALSE)="Fixed","Fixed",(G$22)))</f>
        <v>10</v>
      </c>
      <c r="H34" s="15">
        <f t="shared" si="13"/>
        <v>0</v>
      </c>
      <c r="J34" s="104">
        <f>INDEX(Input!$C$33:$BJ$45,MATCH($A34,Input!$A$33:$A$45,0),MATCH(J$13,Input!$C$32:$BJ$32,0))</f>
        <v>0</v>
      </c>
      <c r="K34" s="24">
        <f>IF(VLOOKUP($A34,Input!$A$33:$B$45,2,FALSE)="Percentage",L$22,IF(VLOOKUP($A34,Input!$A$33:$B$45,2,FALSE)="Fixed","Fixed",(K$22)))</f>
        <v>10</v>
      </c>
      <c r="L34" s="15">
        <f t="shared" si="14"/>
        <v>0</v>
      </c>
      <c r="N34" s="104">
        <f>INDEX(Input!$C$33:$BJ$45,MATCH($A34,Input!$A$33:$A$45,0),MATCH(N$13,Input!$C$32:$BJ$32,0))</f>
        <v>0</v>
      </c>
      <c r="O34" s="24">
        <f>IF(VLOOKUP($A34,Input!$A$33:$B$45,2,FALSE)="Percentage",P$22,IF(VLOOKUP($A34,Input!$A$33:$B$45,2,FALSE)="Fixed","Fixed",(O$22)))</f>
        <v>10</v>
      </c>
      <c r="P34" s="15">
        <f t="shared" si="15"/>
        <v>0</v>
      </c>
      <c r="R34" s="104">
        <f>INDEX(Input!$C$33:$BJ$45,MATCH($A34,Input!$A$33:$A$45,0),MATCH(R$13,Input!$C$32:$BJ$32,0))</f>
        <v>0</v>
      </c>
      <c r="S34" s="24">
        <f>IF(VLOOKUP($A34,Input!$A$33:$B$45,2,FALSE)="Percentage",T$22,IF(VLOOKUP($A34,Input!$A$33:$B$45,2,FALSE)="Fixed","Fixed",(S$22)))</f>
        <v>10</v>
      </c>
      <c r="T34" s="15">
        <f t="shared" si="16"/>
        <v>0</v>
      </c>
      <c r="V34" s="104">
        <f>INDEX(Input!$C$33:$BJ$45,MATCH($A34,Input!$A$33:$A$45,0),MATCH(V$13,Input!$C$32:$BJ$32,0))</f>
        <v>0</v>
      </c>
      <c r="W34" s="24">
        <f>IF(VLOOKUP($A34,Input!$A$33:$B$45,2,FALSE)="Percentage",X$22,IF(VLOOKUP($A34,Input!$A$33:$B$45,2,FALSE)="Fixed","Fixed",(W$22)))</f>
        <v>10</v>
      </c>
      <c r="X34" s="15">
        <f t="shared" si="17"/>
        <v>0</v>
      </c>
      <c r="Z34" s="104">
        <f>INDEX(Input!$C$33:$BJ$45,MATCH($A34,Input!$A$33:$A$45,0),MATCH(Z$13,Input!$C$32:$BJ$32,0))</f>
        <v>0</v>
      </c>
      <c r="AA34" s="24">
        <f>IF(VLOOKUP($A34,Input!$A$33:$B$45,2,FALSE)="Percentage",AB$22,IF(VLOOKUP($A34,Input!$A$33:$B$45,2,FALSE)="Fixed","Fixed",(AA$22)))</f>
        <v>10</v>
      </c>
      <c r="AB34" s="15">
        <f t="shared" si="18"/>
        <v>0</v>
      </c>
      <c r="AD34" s="104">
        <f>INDEX(Input!$C$33:$BJ$45,MATCH($A34,Input!$A$33:$A$45,0),MATCH(AD$13,Input!$C$32:$BJ$32,0))</f>
        <v>0</v>
      </c>
      <c r="AE34" s="24">
        <f>IF(VLOOKUP($A34,Input!$A$33:$B$45,2,FALSE)="Percentage",AF$22,IF(VLOOKUP($A34,Input!$A$33:$B$45,2,FALSE)="Fixed","Fixed",(AE$22)))</f>
        <v>10</v>
      </c>
      <c r="AF34" s="15">
        <f t="shared" si="19"/>
        <v>0</v>
      </c>
      <c r="AH34" s="104">
        <f>INDEX(Input!$C$33:$BJ$45,MATCH($A34,Input!$A$33:$A$45,0),MATCH(AH$13,Input!$C$32:$BJ$32,0))</f>
        <v>0</v>
      </c>
      <c r="AI34" s="24">
        <f>IF(VLOOKUP($A34,Input!$A$33:$B$45,2,FALSE)="Percentage",AJ$22,IF(VLOOKUP($A34,Input!$A$33:$B$45,2,FALSE)="Fixed","Fixed",(AI$22)))</f>
        <v>10</v>
      </c>
      <c r="AJ34" s="15">
        <f t="shared" si="20"/>
        <v>0</v>
      </c>
      <c r="AL34" s="104">
        <f>INDEX(Input!$C$33:$BJ$45,MATCH($A34,Input!$A$33:$A$45,0),MATCH(AL$13,Input!$C$32:$BJ$32,0))</f>
        <v>0</v>
      </c>
      <c r="AM34" s="24">
        <f>IF(VLOOKUP($A34,Input!$A$33:$B$45,2,FALSE)="Percentage",AN$22,IF(VLOOKUP($A34,Input!$A$33:$B$45,2,FALSE)="Fixed","Fixed",(AM$22)))</f>
        <v>10</v>
      </c>
      <c r="AN34" s="15">
        <f t="shared" si="21"/>
        <v>0</v>
      </c>
      <c r="AP34" s="104">
        <f>INDEX(Input!$C$33:$BJ$45,MATCH($A34,Input!$A$33:$A$45,0),MATCH(AP$13,Input!$C$32:$BJ$32,0))</f>
        <v>0</v>
      </c>
      <c r="AQ34" s="24">
        <f>IF(VLOOKUP($A34,Input!$A$33:$B$45,2,FALSE)="Percentage",AR$22,IF(VLOOKUP($A34,Input!$A$33:$B$45,2,FALSE)="Fixed","Fixed",(AQ$22)))</f>
        <v>10</v>
      </c>
      <c r="AR34" s="15">
        <f t="shared" si="22"/>
        <v>0</v>
      </c>
      <c r="AS34" s="7"/>
      <c r="AT34" s="104">
        <f>INDEX(Input!$C$33:$BJ$45,MATCH($A34,Input!$A$33:$A$45,0),MATCH(AT$13,Input!$C$32:$BJ$32,0))</f>
        <v>0</v>
      </c>
      <c r="AU34" s="24">
        <f>IF(VLOOKUP($A34,Input!$A$33:$B$45,2,FALSE)="Percentage",AV$22,IF(VLOOKUP($A34,Input!$A$33:$B$45,2,FALSE)="Fixed","Fixed",(AU$22)))</f>
        <v>10</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10</v>
      </c>
      <c r="D37" s="15">
        <f t="shared" si="12"/>
        <v>0</v>
      </c>
      <c r="F37" s="104">
        <f>INDEX(Input!$C$33:$BJ$45,MATCH($A37,Input!$A$33:$A$45,0),MATCH(F$13,Input!$C$32:$BJ$32,0))</f>
        <v>0</v>
      </c>
      <c r="G37" s="24">
        <f>IF(VLOOKUP($A37,Input!$A$33:$B$45,2,FALSE)="Percentage",H$22,IF(VLOOKUP($A37,Input!$A$33:$B$45,2,FALSE)="Fixed","Fixed",(G$22)))</f>
        <v>10</v>
      </c>
      <c r="H37" s="15">
        <f t="shared" si="13"/>
        <v>0</v>
      </c>
      <c r="J37" s="104">
        <f>INDEX(Input!$C$33:$BJ$45,MATCH($A37,Input!$A$33:$A$45,0),MATCH(J$13,Input!$C$32:$BJ$32,0))</f>
        <v>0</v>
      </c>
      <c r="K37" s="24">
        <f>IF(VLOOKUP($A37,Input!$A$33:$B$45,2,FALSE)="Percentage",L$22,IF(VLOOKUP($A37,Input!$A$33:$B$45,2,FALSE)="Fixed","Fixed",(K$22)))</f>
        <v>10</v>
      </c>
      <c r="L37" s="15">
        <f t="shared" si="14"/>
        <v>0</v>
      </c>
      <c r="N37" s="104">
        <f>INDEX(Input!$C$33:$BJ$45,MATCH($A37,Input!$A$33:$A$45,0),MATCH(N$13,Input!$C$32:$BJ$32,0))</f>
        <v>0</v>
      </c>
      <c r="O37" s="24">
        <f>IF(VLOOKUP($A37,Input!$A$33:$B$45,2,FALSE)="Percentage",P$22,IF(VLOOKUP($A37,Input!$A$33:$B$45,2,FALSE)="Fixed","Fixed",(O$22)))</f>
        <v>10</v>
      </c>
      <c r="P37" s="15">
        <f t="shared" si="15"/>
        <v>0</v>
      </c>
      <c r="R37" s="104">
        <f>INDEX(Input!$C$33:$BJ$45,MATCH($A37,Input!$A$33:$A$45,0),MATCH(R$13,Input!$C$32:$BJ$32,0))</f>
        <v>0</v>
      </c>
      <c r="S37" s="24">
        <f>IF(VLOOKUP($A37,Input!$A$33:$B$45,2,FALSE)="Percentage",T$22,IF(VLOOKUP($A37,Input!$A$33:$B$45,2,FALSE)="Fixed","Fixed",(S$22)))</f>
        <v>10</v>
      </c>
      <c r="T37" s="15">
        <f t="shared" si="16"/>
        <v>0</v>
      </c>
      <c r="V37" s="104">
        <f>INDEX(Input!$C$33:$BJ$45,MATCH($A37,Input!$A$33:$A$45,0),MATCH(V$13,Input!$C$32:$BJ$32,0))</f>
        <v>0</v>
      </c>
      <c r="W37" s="24">
        <f>IF(VLOOKUP($A37,Input!$A$33:$B$45,2,FALSE)="Percentage",X$22,IF(VLOOKUP($A37,Input!$A$33:$B$45,2,FALSE)="Fixed","Fixed",(W$22)))</f>
        <v>10</v>
      </c>
      <c r="X37" s="15">
        <f t="shared" si="17"/>
        <v>0</v>
      </c>
      <c r="Z37" s="104">
        <f>INDEX(Input!$C$33:$BJ$45,MATCH($A37,Input!$A$33:$A$45,0),MATCH(Z$13,Input!$C$32:$BJ$32,0))</f>
        <v>0</v>
      </c>
      <c r="AA37" s="24">
        <f>IF(VLOOKUP($A37,Input!$A$33:$B$45,2,FALSE)="Percentage",AB$22,IF(VLOOKUP($A37,Input!$A$33:$B$45,2,FALSE)="Fixed","Fixed",(AA$22)))</f>
        <v>10</v>
      </c>
      <c r="AB37" s="15">
        <f t="shared" si="18"/>
        <v>0</v>
      </c>
      <c r="AD37" s="104">
        <f>INDEX(Input!$C$33:$BJ$45,MATCH($A37,Input!$A$33:$A$45,0),MATCH(AD$13,Input!$C$32:$BJ$32,0))</f>
        <v>0</v>
      </c>
      <c r="AE37" s="24">
        <f>IF(VLOOKUP($A37,Input!$A$33:$B$45,2,FALSE)="Percentage",AF$22,IF(VLOOKUP($A37,Input!$A$33:$B$45,2,FALSE)="Fixed","Fixed",(AE$22)))</f>
        <v>10</v>
      </c>
      <c r="AF37" s="15">
        <f t="shared" si="19"/>
        <v>0</v>
      </c>
      <c r="AH37" s="104">
        <f>INDEX(Input!$C$33:$BJ$45,MATCH($A37,Input!$A$33:$A$45,0),MATCH(AH$13,Input!$C$32:$BJ$32,0))</f>
        <v>0</v>
      </c>
      <c r="AI37" s="24">
        <f>IF(VLOOKUP($A37,Input!$A$33:$B$45,2,FALSE)="Percentage",AJ$22,IF(VLOOKUP($A37,Input!$A$33:$B$45,2,FALSE)="Fixed","Fixed",(AI$22)))</f>
        <v>10</v>
      </c>
      <c r="AJ37" s="15">
        <f t="shared" si="20"/>
        <v>0</v>
      </c>
      <c r="AL37" s="104">
        <f>INDEX(Input!$C$33:$BJ$45,MATCH($A37,Input!$A$33:$A$45,0),MATCH(AL$13,Input!$C$32:$BJ$32,0))</f>
        <v>0</v>
      </c>
      <c r="AM37" s="24">
        <f>IF(VLOOKUP($A37,Input!$A$33:$B$45,2,FALSE)="Percentage",AN$22,IF(VLOOKUP($A37,Input!$A$33:$B$45,2,FALSE)="Fixed","Fixed",(AM$22)))</f>
        <v>10</v>
      </c>
      <c r="AN37" s="15">
        <f t="shared" si="21"/>
        <v>0</v>
      </c>
      <c r="AP37" s="104">
        <f>INDEX(Input!$C$33:$BJ$45,MATCH($A37,Input!$A$33:$A$45,0),MATCH(AP$13,Input!$C$32:$BJ$32,0))</f>
        <v>0</v>
      </c>
      <c r="AQ37" s="24">
        <f>IF(VLOOKUP($A37,Input!$A$33:$B$45,2,FALSE)="Percentage",AR$22,IF(VLOOKUP($A37,Input!$A$33:$B$45,2,FALSE)="Fixed","Fixed",(AQ$22)))</f>
        <v>10</v>
      </c>
      <c r="AR37" s="15">
        <f t="shared" si="22"/>
        <v>0</v>
      </c>
      <c r="AS37" s="7"/>
      <c r="AT37" s="104">
        <f>INDEX(Input!$C$33:$BJ$45,MATCH($A37,Input!$A$33:$A$45,0),MATCH(AT$13,Input!$C$32:$BJ$32,0))</f>
        <v>0</v>
      </c>
      <c r="AU37" s="24">
        <f>IF(VLOOKUP($A37,Input!$A$33:$B$45,2,FALSE)="Percentage",AV$22,IF(VLOOKUP($A37,Input!$A$33:$B$45,2,FALSE)="Fixed","Fixed",(AU$22)))</f>
        <v>10</v>
      </c>
      <c r="AV37" s="15">
        <f t="shared" si="23"/>
        <v>0</v>
      </c>
    </row>
    <row r="38" spans="1:48" x14ac:dyDescent="0.3">
      <c r="A38" t="s">
        <v>27</v>
      </c>
      <c r="B38" s="14"/>
      <c r="D38" s="20">
        <f>SUM(D25:D37)</f>
        <v>1.94</v>
      </c>
      <c r="F38" s="14"/>
      <c r="H38" s="20">
        <f>SUM(H25:H37)</f>
        <v>1.94</v>
      </c>
      <c r="J38" s="14"/>
      <c r="L38" s="20">
        <f>SUM(L25:L37)</f>
        <v>1.94</v>
      </c>
      <c r="N38" s="14"/>
      <c r="P38" s="20">
        <f>SUM(P25:P37)</f>
        <v>1.94</v>
      </c>
      <c r="R38" s="14"/>
      <c r="T38" s="20">
        <f>SUM(T25:T37)</f>
        <v>1.94</v>
      </c>
      <c r="V38" s="14"/>
      <c r="X38" s="20">
        <f>SUM(X25:X37)</f>
        <v>1.94</v>
      </c>
      <c r="Z38" s="14"/>
      <c r="AB38" s="20">
        <f>SUM(AB25:AB37)</f>
        <v>1.94</v>
      </c>
      <c r="AD38" s="14"/>
      <c r="AF38" s="20">
        <f>SUM(AF25:AF37)</f>
        <v>1.94</v>
      </c>
      <c r="AH38" s="14"/>
      <c r="AJ38" s="20">
        <f>SUM(AJ25:AJ37)</f>
        <v>1.94</v>
      </c>
      <c r="AL38" s="14"/>
      <c r="AN38" s="20">
        <f>SUM(AN25:AN37)</f>
        <v>1.94</v>
      </c>
      <c r="AP38" s="14"/>
      <c r="AR38" s="20">
        <f>SUM(AR25:AR37)</f>
        <v>1.94</v>
      </c>
      <c r="AS38" s="46"/>
      <c r="AT38" s="14"/>
      <c r="AV38" s="20">
        <f>SUM(AV25:AV37)</f>
        <v>1.94</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73.710000000000008</v>
      </c>
      <c r="D41" s="15">
        <f>ROUND(B41*C41,2)</f>
        <v>0.5</v>
      </c>
      <c r="F41" s="23" cm="1">
        <f t="array" ref="F41">SUMPRODUCT(($A41=Input!$A$64:$A$69)*(F$13=Input!$B$63:$BI$63)*(Input!$B$64:$BI$69))</f>
        <v>6.7999999999999996E-3</v>
      </c>
      <c r="G41" s="7">
        <f>H38+H22</f>
        <v>73.710000000000008</v>
      </c>
      <c r="H41" s="15">
        <f>ROUND(F41*G41,2)</f>
        <v>0.5</v>
      </c>
      <c r="J41" s="23" cm="1">
        <f t="array" ref="J41">SUMPRODUCT(($A41=Input!$A$64:$A$69)*(J$13=Input!$B$63:$BI$63)*(Input!$B$64:$BI$69))</f>
        <v>6.7999999999999996E-3</v>
      </c>
      <c r="K41" s="7">
        <f>L38+L22</f>
        <v>73.710000000000008</v>
      </c>
      <c r="L41" s="15">
        <f>ROUND(J41*K41,2)</f>
        <v>0.5</v>
      </c>
      <c r="N41" s="23" cm="1">
        <f t="array" ref="N41">SUMPRODUCT(($A41=Input!$A$64:$A$69)*(N$13=Input!$B$63:$BI$63)*(Input!$B$64:$BI$69))</f>
        <v>6.7999999999999996E-3</v>
      </c>
      <c r="O41" s="7">
        <f>P38+P22</f>
        <v>73.710000000000008</v>
      </c>
      <c r="P41" s="15">
        <f>ROUND(N41*O41,2)</f>
        <v>0.5</v>
      </c>
      <c r="R41" s="23" cm="1">
        <f t="array" ref="R41">SUMPRODUCT(($A41=Input!$A$64:$A$69)*(R$13=Input!$B$63:$BI$63)*(Input!$B$64:$BI$69))</f>
        <v>6.7999999999999996E-3</v>
      </c>
      <c r="S41" s="7">
        <f>T38+T22</f>
        <v>73.710000000000008</v>
      </c>
      <c r="T41" s="15">
        <f>ROUND(R41*S41,2)</f>
        <v>0.5</v>
      </c>
      <c r="V41" s="23" cm="1">
        <f t="array" ref="V41">SUMPRODUCT(($A41=Input!$A$64:$A$69)*(V$13=Input!$B$63:$BI$63)*(Input!$B$64:$BI$69))</f>
        <v>6.7999999999999996E-3</v>
      </c>
      <c r="W41" s="7">
        <f>X38+X22</f>
        <v>73.710000000000008</v>
      </c>
      <c r="X41" s="15">
        <f>ROUND(V41*W41,2)</f>
        <v>0.5</v>
      </c>
      <c r="Z41" s="23" cm="1">
        <f t="array" ref="Z41">SUMPRODUCT(($A41=Input!$A$64:$A$69)*(Z$13=Input!$B$63:$BI$63)*(Input!$B$64:$BI$69))</f>
        <v>6.7999999999999996E-3</v>
      </c>
      <c r="AA41" s="7">
        <f>AB38+AB22</f>
        <v>73.710000000000008</v>
      </c>
      <c r="AB41" s="15">
        <f>ROUND(Z41*AA41,2)</f>
        <v>0.5</v>
      </c>
      <c r="AD41" s="23" cm="1">
        <f t="array" ref="AD41">SUMPRODUCT(($A41=Input!$A$64:$A$69)*(AD$13=Input!$B$63:$BI$63)*(Input!$B$64:$BI$69))</f>
        <v>6.7999999999999996E-3</v>
      </c>
      <c r="AE41" s="7">
        <f>AF38+AF22</f>
        <v>73.710000000000008</v>
      </c>
      <c r="AF41" s="15">
        <f>ROUND(AD41*AE41,2)</f>
        <v>0.5</v>
      </c>
      <c r="AH41" s="23" cm="1">
        <f t="array" ref="AH41">SUMPRODUCT(($A41=Input!$A$64:$A$69)*(AH$13=Input!$B$63:$BI$63)*(Input!$B$64:$BI$69))</f>
        <v>6.7999999999999996E-3</v>
      </c>
      <c r="AI41" s="7">
        <f>AJ38+AJ22</f>
        <v>73.710000000000008</v>
      </c>
      <c r="AJ41" s="15">
        <f>ROUND(AH41*AI41,2)</f>
        <v>0.5</v>
      </c>
      <c r="AL41" s="23" cm="1">
        <f t="array" ref="AL41">SUMPRODUCT(($A41=Input!$A$64:$A$69)*(AL$13=Input!$B$63:$BI$63)*(Input!$B$64:$BI$69))</f>
        <v>6.7999999999999996E-3</v>
      </c>
      <c r="AM41" s="7">
        <f>AN38+AN22</f>
        <v>73.710000000000008</v>
      </c>
      <c r="AN41" s="15">
        <f>ROUND(AL41*AM41,2)</f>
        <v>0.5</v>
      </c>
      <c r="AP41" s="23" cm="1">
        <f t="array" ref="AP41">SUMPRODUCT(($A41=Input!$A$64:$A$69)*(AP$13=Input!$B$63:$BI$63)*(Input!$B$64:$BI$69))</f>
        <v>6.7999999999999996E-3</v>
      </c>
      <c r="AQ41" s="7">
        <f>AR38+AR22</f>
        <v>73.710000000000008</v>
      </c>
      <c r="AR41" s="15">
        <f>ROUND(AP41*AQ41,2)</f>
        <v>0.5</v>
      </c>
      <c r="AS41" s="7"/>
      <c r="AT41" s="23" cm="1">
        <f t="array" ref="AT41">SUMPRODUCT(($A41=Input!$A$64:$A$69)*(AT$13=Input!$B$63:$BI$63)*(Input!$B$64:$BI$69))</f>
        <v>6.7999999999999996E-3</v>
      </c>
      <c r="AU41" s="7">
        <f>AV38+AV22</f>
        <v>73.710000000000008</v>
      </c>
      <c r="AV41" s="15">
        <f>ROUND(AT41*AU41,2)</f>
        <v>0.5</v>
      </c>
    </row>
    <row r="42" spans="1:48" ht="14.4" hidden="1" customHeight="1" x14ac:dyDescent="0.3">
      <c r="A42" t="str">
        <f>+Input!A65</f>
        <v>Reserved</v>
      </c>
      <c r="B42" s="23" cm="1">
        <f t="array" ref="B42">SUMPRODUCT(($A42=Input!$A$64:$A$69)*(B$13=Input!$B$63:$BI$63)*(Input!$B$64:$BI$69))</f>
        <v>0</v>
      </c>
      <c r="C42" s="7">
        <f>C41</f>
        <v>73.710000000000008</v>
      </c>
      <c r="D42" s="15">
        <f t="shared" ref="D42:D46" si="24">ROUND(B42*C42,2)</f>
        <v>0</v>
      </c>
      <c r="F42" s="23" cm="1">
        <f t="array" ref="F42">SUMPRODUCT(($A42=Input!$A$64:$A$69)*(F$13=Input!$B$63:$BI$63)*(Input!$B$64:$BI$69))</f>
        <v>0</v>
      </c>
      <c r="G42" s="7">
        <f>G41</f>
        <v>73.710000000000008</v>
      </c>
      <c r="H42" s="15">
        <f t="shared" ref="H42:H46" si="25">ROUND(F42*G42,2)</f>
        <v>0</v>
      </c>
      <c r="J42" s="23" cm="1">
        <f t="array" ref="J42">SUMPRODUCT(($A42=Input!$A$64:$A$69)*(J$13=Input!$B$63:$BI$63)*(Input!$B$64:$BI$69))</f>
        <v>0</v>
      </c>
      <c r="K42" s="7">
        <f>K41</f>
        <v>73.710000000000008</v>
      </c>
      <c r="L42" s="15">
        <f t="shared" ref="L42:L46" si="26">ROUND(J42*K42,2)</f>
        <v>0</v>
      </c>
      <c r="N42" s="23" cm="1">
        <f t="array" ref="N42">SUMPRODUCT(($A42=Input!$A$64:$A$69)*(N$13=Input!$B$63:$BI$63)*(Input!$B$64:$BI$69))</f>
        <v>0</v>
      </c>
      <c r="O42" s="7">
        <f>O41</f>
        <v>73.710000000000008</v>
      </c>
      <c r="P42" s="15">
        <f t="shared" ref="P42:P46" si="27">ROUND(N42*O42,2)</f>
        <v>0</v>
      </c>
      <c r="R42" s="23" cm="1">
        <f t="array" ref="R42">SUMPRODUCT(($A42=Input!$A$64:$A$69)*(R$13=Input!$B$63:$BI$63)*(Input!$B$64:$BI$69))</f>
        <v>0</v>
      </c>
      <c r="S42" s="7">
        <f>S41</f>
        <v>73.710000000000008</v>
      </c>
      <c r="T42" s="15">
        <f t="shared" ref="T42:T46" si="28">ROUND(R42*S42,2)</f>
        <v>0</v>
      </c>
      <c r="V42" s="23" cm="1">
        <f t="array" ref="V42">SUMPRODUCT(($A42=Input!$A$64:$A$69)*(V$13=Input!$B$63:$BI$63)*(Input!$B$64:$BI$69))</f>
        <v>0</v>
      </c>
      <c r="W42" s="7">
        <f>W41</f>
        <v>73.710000000000008</v>
      </c>
      <c r="X42" s="15">
        <f t="shared" ref="X42:X46" si="29">ROUND(V42*W42,2)</f>
        <v>0</v>
      </c>
      <c r="Z42" s="23" cm="1">
        <f t="array" ref="Z42">SUMPRODUCT(($A42=Input!$A$64:$A$69)*(Z$13=Input!$B$63:$BI$63)*(Input!$B$64:$BI$69))</f>
        <v>0</v>
      </c>
      <c r="AA42" s="7">
        <f>AA41</f>
        <v>73.710000000000008</v>
      </c>
      <c r="AB42" s="15">
        <f t="shared" ref="AB42:AB46" si="30">ROUND(Z42*AA42,2)</f>
        <v>0</v>
      </c>
      <c r="AD42" s="23" cm="1">
        <f t="array" ref="AD42">SUMPRODUCT(($A42=Input!$A$64:$A$69)*(AD$13=Input!$B$63:$BI$63)*(Input!$B$64:$BI$69))</f>
        <v>0</v>
      </c>
      <c r="AE42" s="7">
        <f>AE41</f>
        <v>73.710000000000008</v>
      </c>
      <c r="AF42" s="15">
        <f t="shared" ref="AF42:AF46" si="31">ROUND(AD42*AE42,2)</f>
        <v>0</v>
      </c>
      <c r="AH42" s="23" cm="1">
        <f t="array" ref="AH42">SUMPRODUCT(($A42=Input!$A$64:$A$69)*(AH$13=Input!$B$63:$BI$63)*(Input!$B$64:$BI$69))</f>
        <v>0</v>
      </c>
      <c r="AI42" s="7">
        <f>AI41</f>
        <v>73.710000000000008</v>
      </c>
      <c r="AJ42" s="15">
        <f t="shared" ref="AJ42:AJ46" si="32">ROUND(AH42*AI42,2)</f>
        <v>0</v>
      </c>
      <c r="AL42" s="23" cm="1">
        <f t="array" ref="AL42">SUMPRODUCT(($A42=Input!$A$64:$A$69)*(AL$13=Input!$B$63:$BI$63)*(Input!$B$64:$BI$69))</f>
        <v>0</v>
      </c>
      <c r="AM42" s="7">
        <f>AM41</f>
        <v>73.710000000000008</v>
      </c>
      <c r="AN42" s="15">
        <f t="shared" ref="AN42:AN46" si="33">ROUND(AL42*AM42,2)</f>
        <v>0</v>
      </c>
      <c r="AP42" s="23" cm="1">
        <f t="array" ref="AP42">SUMPRODUCT(($A42=Input!$A$64:$A$69)*(AP$13=Input!$B$63:$BI$63)*(Input!$B$64:$BI$69))</f>
        <v>0</v>
      </c>
      <c r="AQ42" s="7">
        <f>AQ41</f>
        <v>73.710000000000008</v>
      </c>
      <c r="AR42" s="15">
        <f t="shared" ref="AR42:AR46" si="34">ROUND(AP42*AQ42,2)</f>
        <v>0</v>
      </c>
      <c r="AT42" s="23" cm="1">
        <f t="array" ref="AT42">SUMPRODUCT(($A42=Input!$A$64:$A$69)*(AT$13=Input!$B$63:$BI$63)*(Input!$B$64:$BI$69))</f>
        <v>0</v>
      </c>
      <c r="AU42" s="7">
        <f>AU41</f>
        <v>73.710000000000008</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73.710000000000008</v>
      </c>
      <c r="D43" s="15">
        <f t="shared" si="24"/>
        <v>0</v>
      </c>
      <c r="F43" s="23" cm="1">
        <f t="array" ref="F43">SUMPRODUCT(($A43=Input!$A$64:$A$69)*(F$13=Input!$B$63:$BI$63)*(Input!$B$64:$BI$69))</f>
        <v>0</v>
      </c>
      <c r="G43" s="7">
        <f t="shared" ref="G43:G46" si="37">G42</f>
        <v>73.710000000000008</v>
      </c>
      <c r="H43" s="15">
        <f t="shared" si="25"/>
        <v>0</v>
      </c>
      <c r="J43" s="23" cm="1">
        <f t="array" ref="J43">SUMPRODUCT(($A43=Input!$A$64:$A$69)*(J$13=Input!$B$63:$BI$63)*(Input!$B$64:$BI$69))</f>
        <v>0</v>
      </c>
      <c r="K43" s="7">
        <f t="shared" ref="K43:K46" si="38">K42</f>
        <v>73.710000000000008</v>
      </c>
      <c r="L43" s="15">
        <f t="shared" si="26"/>
        <v>0</v>
      </c>
      <c r="N43" s="23" cm="1">
        <f t="array" ref="N43">SUMPRODUCT(($A43=Input!$A$64:$A$69)*(N$13=Input!$B$63:$BI$63)*(Input!$B$64:$BI$69))</f>
        <v>0</v>
      </c>
      <c r="O43" s="7">
        <f t="shared" ref="O43:O46" si="39">O42</f>
        <v>73.710000000000008</v>
      </c>
      <c r="P43" s="15">
        <f t="shared" si="27"/>
        <v>0</v>
      </c>
      <c r="R43" s="23" cm="1">
        <f t="array" ref="R43">SUMPRODUCT(($A43=Input!$A$64:$A$69)*(R$13=Input!$B$63:$BI$63)*(Input!$B$64:$BI$69))</f>
        <v>0</v>
      </c>
      <c r="S43" s="7">
        <f t="shared" ref="S43:S46" si="40">S42</f>
        <v>73.710000000000008</v>
      </c>
      <c r="T43" s="15">
        <f t="shared" si="28"/>
        <v>0</v>
      </c>
      <c r="V43" s="23" cm="1">
        <f t="array" ref="V43">SUMPRODUCT(($A43=Input!$A$64:$A$69)*(V$13=Input!$B$63:$BI$63)*(Input!$B$64:$BI$69))</f>
        <v>0</v>
      </c>
      <c r="W43" s="7">
        <f t="shared" ref="W43:W46" si="41">W42</f>
        <v>73.710000000000008</v>
      </c>
      <c r="X43" s="15">
        <f t="shared" si="29"/>
        <v>0</v>
      </c>
      <c r="Z43" s="23" cm="1">
        <f t="array" ref="Z43">SUMPRODUCT(($A43=Input!$A$64:$A$69)*(Z$13=Input!$B$63:$BI$63)*(Input!$B$64:$BI$69))</f>
        <v>0</v>
      </c>
      <c r="AA43" s="7">
        <f t="shared" ref="AA43:AA46" si="42">AA42</f>
        <v>73.710000000000008</v>
      </c>
      <c r="AB43" s="15">
        <f t="shared" si="30"/>
        <v>0</v>
      </c>
      <c r="AD43" s="23" cm="1">
        <f t="array" ref="AD43">SUMPRODUCT(($A43=Input!$A$64:$A$69)*(AD$13=Input!$B$63:$BI$63)*(Input!$B$64:$BI$69))</f>
        <v>0</v>
      </c>
      <c r="AE43" s="7">
        <f t="shared" ref="AE43:AE46" si="43">AE42</f>
        <v>73.710000000000008</v>
      </c>
      <c r="AF43" s="15">
        <f t="shared" si="31"/>
        <v>0</v>
      </c>
      <c r="AH43" s="23" cm="1">
        <f t="array" ref="AH43">SUMPRODUCT(($A43=Input!$A$64:$A$69)*(AH$13=Input!$B$63:$BI$63)*(Input!$B$64:$BI$69))</f>
        <v>0</v>
      </c>
      <c r="AI43" s="7">
        <f t="shared" ref="AI43:AI46" si="44">AI42</f>
        <v>73.710000000000008</v>
      </c>
      <c r="AJ43" s="15">
        <f t="shared" si="32"/>
        <v>0</v>
      </c>
      <c r="AL43" s="23" cm="1">
        <f t="array" ref="AL43">SUMPRODUCT(($A43=Input!$A$64:$A$69)*(AL$13=Input!$B$63:$BI$63)*(Input!$B$64:$BI$69))</f>
        <v>0</v>
      </c>
      <c r="AM43" s="7">
        <f t="shared" ref="AM43:AM46" si="45">AM42</f>
        <v>73.710000000000008</v>
      </c>
      <c r="AN43" s="15">
        <f t="shared" si="33"/>
        <v>0</v>
      </c>
      <c r="AP43" s="23" cm="1">
        <f t="array" ref="AP43">SUMPRODUCT(($A43=Input!$A$64:$A$69)*(AP$13=Input!$B$63:$BI$63)*(Input!$B$64:$BI$69))</f>
        <v>0</v>
      </c>
      <c r="AQ43" s="7">
        <f t="shared" ref="AQ43:AQ46" si="46">AQ42</f>
        <v>73.710000000000008</v>
      </c>
      <c r="AR43" s="15">
        <f t="shared" si="34"/>
        <v>0</v>
      </c>
      <c r="AT43" s="23" cm="1">
        <f t="array" ref="AT43">SUMPRODUCT(($A43=Input!$A$64:$A$69)*(AT$13=Input!$B$63:$BI$63)*(Input!$B$64:$BI$69))</f>
        <v>0</v>
      </c>
      <c r="AU43" s="7">
        <f t="shared" ref="AU43:AU46" si="47">AU42</f>
        <v>73.710000000000008</v>
      </c>
      <c r="AV43" s="15">
        <f t="shared" si="35"/>
        <v>0</v>
      </c>
    </row>
    <row r="44" spans="1:48" ht="14.4" hidden="1" customHeight="1" x14ac:dyDescent="0.3">
      <c r="A44" t="str">
        <f>+Input!A67</f>
        <v>Reserved</v>
      </c>
      <c r="B44" s="23" cm="1">
        <f t="array" ref="B44">SUMPRODUCT(($A44=Input!$A$64:$A$69)*(B$13=Input!$B$63:$BI$63)*(Input!$B$64:$BI$69))</f>
        <v>0</v>
      </c>
      <c r="C44" s="7">
        <f t="shared" si="36"/>
        <v>73.710000000000008</v>
      </c>
      <c r="D44" s="15">
        <f t="shared" si="24"/>
        <v>0</v>
      </c>
      <c r="F44" s="23" cm="1">
        <f t="array" ref="F44">SUMPRODUCT(($A44=Input!$A$64:$A$69)*(F$13=Input!$B$63:$BI$63)*(Input!$B$64:$BI$69))</f>
        <v>0</v>
      </c>
      <c r="G44" s="7">
        <f t="shared" si="37"/>
        <v>73.710000000000008</v>
      </c>
      <c r="H44" s="15">
        <f t="shared" si="25"/>
        <v>0</v>
      </c>
      <c r="J44" s="23" cm="1">
        <f t="array" ref="J44">SUMPRODUCT(($A44=Input!$A$64:$A$69)*(J$13=Input!$B$63:$BI$63)*(Input!$B$64:$BI$69))</f>
        <v>0</v>
      </c>
      <c r="K44" s="7">
        <f t="shared" si="38"/>
        <v>73.710000000000008</v>
      </c>
      <c r="L44" s="15">
        <f t="shared" si="26"/>
        <v>0</v>
      </c>
      <c r="N44" s="23" cm="1">
        <f t="array" ref="N44">SUMPRODUCT(($A44=Input!$A$64:$A$69)*(N$13=Input!$B$63:$BI$63)*(Input!$B$64:$BI$69))</f>
        <v>0</v>
      </c>
      <c r="O44" s="7">
        <f t="shared" si="39"/>
        <v>73.710000000000008</v>
      </c>
      <c r="P44" s="15">
        <f t="shared" si="27"/>
        <v>0</v>
      </c>
      <c r="R44" s="23" cm="1">
        <f t="array" ref="R44">SUMPRODUCT(($A44=Input!$A$64:$A$69)*(R$13=Input!$B$63:$BI$63)*(Input!$B$64:$BI$69))</f>
        <v>0</v>
      </c>
      <c r="S44" s="7">
        <f t="shared" si="40"/>
        <v>73.710000000000008</v>
      </c>
      <c r="T44" s="15">
        <f t="shared" si="28"/>
        <v>0</v>
      </c>
      <c r="V44" s="23" cm="1">
        <f t="array" ref="V44">SUMPRODUCT(($A44=Input!$A$64:$A$69)*(V$13=Input!$B$63:$BI$63)*(Input!$B$64:$BI$69))</f>
        <v>0</v>
      </c>
      <c r="W44" s="7">
        <f t="shared" si="41"/>
        <v>73.710000000000008</v>
      </c>
      <c r="X44" s="15">
        <f t="shared" si="29"/>
        <v>0</v>
      </c>
      <c r="Z44" s="23" cm="1">
        <f t="array" ref="Z44">SUMPRODUCT(($A44=Input!$A$64:$A$69)*(Z$13=Input!$B$63:$BI$63)*(Input!$B$64:$BI$69))</f>
        <v>0</v>
      </c>
      <c r="AA44" s="7">
        <f t="shared" si="42"/>
        <v>73.710000000000008</v>
      </c>
      <c r="AB44" s="15">
        <f t="shared" si="30"/>
        <v>0</v>
      </c>
      <c r="AD44" s="23" cm="1">
        <f t="array" ref="AD44">SUMPRODUCT(($A44=Input!$A$64:$A$69)*(AD$13=Input!$B$63:$BI$63)*(Input!$B$64:$BI$69))</f>
        <v>0</v>
      </c>
      <c r="AE44" s="7">
        <f t="shared" si="43"/>
        <v>73.710000000000008</v>
      </c>
      <c r="AF44" s="15">
        <f t="shared" si="31"/>
        <v>0</v>
      </c>
      <c r="AH44" s="23" cm="1">
        <f t="array" ref="AH44">SUMPRODUCT(($A44=Input!$A$64:$A$69)*(AH$13=Input!$B$63:$BI$63)*(Input!$B$64:$BI$69))</f>
        <v>0</v>
      </c>
      <c r="AI44" s="7">
        <f t="shared" si="44"/>
        <v>73.710000000000008</v>
      </c>
      <c r="AJ44" s="15">
        <f t="shared" si="32"/>
        <v>0</v>
      </c>
      <c r="AL44" s="23" cm="1">
        <f t="array" ref="AL44">SUMPRODUCT(($A44=Input!$A$64:$A$69)*(AL$13=Input!$B$63:$BI$63)*(Input!$B$64:$BI$69))</f>
        <v>0</v>
      </c>
      <c r="AM44" s="7">
        <f t="shared" si="45"/>
        <v>73.710000000000008</v>
      </c>
      <c r="AN44" s="15">
        <f t="shared" si="33"/>
        <v>0</v>
      </c>
      <c r="AP44" s="23" cm="1">
        <f t="array" ref="AP44">SUMPRODUCT(($A44=Input!$A$64:$A$69)*(AP$13=Input!$B$63:$BI$63)*(Input!$B$64:$BI$69))</f>
        <v>0</v>
      </c>
      <c r="AQ44" s="7">
        <f t="shared" si="46"/>
        <v>73.710000000000008</v>
      </c>
      <c r="AR44" s="15">
        <f t="shared" si="34"/>
        <v>0</v>
      </c>
      <c r="AT44" s="23" cm="1">
        <f t="array" ref="AT44">SUMPRODUCT(($A44=Input!$A$64:$A$69)*(AT$13=Input!$B$63:$BI$63)*(Input!$B$64:$BI$69))</f>
        <v>0</v>
      </c>
      <c r="AU44" s="7">
        <f t="shared" si="47"/>
        <v>73.710000000000008</v>
      </c>
      <c r="AV44" s="15">
        <f t="shared" si="35"/>
        <v>0</v>
      </c>
    </row>
    <row r="45" spans="1:48" ht="14.4" hidden="1" customHeight="1" x14ac:dyDescent="0.3">
      <c r="A45" t="str">
        <f>+Input!A68</f>
        <v>Reserved</v>
      </c>
      <c r="B45" s="23" cm="1">
        <f t="array" ref="B45">SUMPRODUCT(($A45=Input!$A$64:$A$69)*(B$13=Input!$B$63:$BI$63)*(Input!$B$64:$BI$69))</f>
        <v>0</v>
      </c>
      <c r="C45" s="7">
        <f t="shared" si="36"/>
        <v>73.710000000000008</v>
      </c>
      <c r="D45" s="15">
        <f t="shared" si="24"/>
        <v>0</v>
      </c>
      <c r="F45" s="23" cm="1">
        <f t="array" ref="F45">SUMPRODUCT(($A45=Input!$A$64:$A$69)*(F$13=Input!$B$63:$BI$63)*(Input!$B$64:$BI$69))</f>
        <v>0</v>
      </c>
      <c r="G45" s="7">
        <f t="shared" si="37"/>
        <v>73.710000000000008</v>
      </c>
      <c r="H45" s="15">
        <f t="shared" si="25"/>
        <v>0</v>
      </c>
      <c r="J45" s="23" cm="1">
        <f t="array" ref="J45">SUMPRODUCT(($A45=Input!$A$64:$A$69)*(J$13=Input!$B$63:$BI$63)*(Input!$B$64:$BI$69))</f>
        <v>0</v>
      </c>
      <c r="K45" s="7">
        <f t="shared" si="38"/>
        <v>73.710000000000008</v>
      </c>
      <c r="L45" s="15">
        <f t="shared" si="26"/>
        <v>0</v>
      </c>
      <c r="N45" s="23" cm="1">
        <f t="array" ref="N45">SUMPRODUCT(($A45=Input!$A$64:$A$69)*(N$13=Input!$B$63:$BI$63)*(Input!$B$64:$BI$69))</f>
        <v>0</v>
      </c>
      <c r="O45" s="7">
        <f t="shared" si="39"/>
        <v>73.710000000000008</v>
      </c>
      <c r="P45" s="15">
        <f t="shared" si="27"/>
        <v>0</v>
      </c>
      <c r="R45" s="23" cm="1">
        <f t="array" ref="R45">SUMPRODUCT(($A45=Input!$A$64:$A$69)*(R$13=Input!$B$63:$BI$63)*(Input!$B$64:$BI$69))</f>
        <v>0</v>
      </c>
      <c r="S45" s="7">
        <f t="shared" si="40"/>
        <v>73.710000000000008</v>
      </c>
      <c r="T45" s="15">
        <f t="shared" si="28"/>
        <v>0</v>
      </c>
      <c r="V45" s="23" cm="1">
        <f t="array" ref="V45">SUMPRODUCT(($A45=Input!$A$64:$A$69)*(V$13=Input!$B$63:$BI$63)*(Input!$B$64:$BI$69))</f>
        <v>0</v>
      </c>
      <c r="W45" s="7">
        <f t="shared" si="41"/>
        <v>73.710000000000008</v>
      </c>
      <c r="X45" s="15">
        <f t="shared" si="29"/>
        <v>0</v>
      </c>
      <c r="Z45" s="23" cm="1">
        <f t="array" ref="Z45">SUMPRODUCT(($A45=Input!$A$64:$A$69)*(Z$13=Input!$B$63:$BI$63)*(Input!$B$64:$BI$69))</f>
        <v>0</v>
      </c>
      <c r="AA45" s="7">
        <f t="shared" si="42"/>
        <v>73.710000000000008</v>
      </c>
      <c r="AB45" s="15">
        <f t="shared" si="30"/>
        <v>0</v>
      </c>
      <c r="AD45" s="23" cm="1">
        <f t="array" ref="AD45">SUMPRODUCT(($A45=Input!$A$64:$A$69)*(AD$13=Input!$B$63:$BI$63)*(Input!$B$64:$BI$69))</f>
        <v>0</v>
      </c>
      <c r="AE45" s="7">
        <f t="shared" si="43"/>
        <v>73.710000000000008</v>
      </c>
      <c r="AF45" s="15">
        <f t="shared" si="31"/>
        <v>0</v>
      </c>
      <c r="AH45" s="23" cm="1">
        <f t="array" ref="AH45">SUMPRODUCT(($A45=Input!$A$64:$A$69)*(AH$13=Input!$B$63:$BI$63)*(Input!$B$64:$BI$69))</f>
        <v>0</v>
      </c>
      <c r="AI45" s="7">
        <f t="shared" si="44"/>
        <v>73.710000000000008</v>
      </c>
      <c r="AJ45" s="15">
        <f t="shared" si="32"/>
        <v>0</v>
      </c>
      <c r="AL45" s="23" cm="1">
        <f t="array" ref="AL45">SUMPRODUCT(($A45=Input!$A$64:$A$69)*(AL$13=Input!$B$63:$BI$63)*(Input!$B$64:$BI$69))</f>
        <v>0</v>
      </c>
      <c r="AM45" s="7">
        <f t="shared" si="45"/>
        <v>73.710000000000008</v>
      </c>
      <c r="AN45" s="15">
        <f t="shared" si="33"/>
        <v>0</v>
      </c>
      <c r="AP45" s="23" cm="1">
        <f t="array" ref="AP45">SUMPRODUCT(($A45=Input!$A$64:$A$69)*(AP$13=Input!$B$63:$BI$63)*(Input!$B$64:$BI$69))</f>
        <v>0</v>
      </c>
      <c r="AQ45" s="7">
        <f t="shared" si="46"/>
        <v>73.710000000000008</v>
      </c>
      <c r="AR45" s="15">
        <f t="shared" si="34"/>
        <v>0</v>
      </c>
      <c r="AT45" s="23" cm="1">
        <f t="array" ref="AT45">SUMPRODUCT(($A45=Input!$A$64:$A$69)*(AT$13=Input!$B$63:$BI$63)*(Input!$B$64:$BI$69))</f>
        <v>0</v>
      </c>
      <c r="AU45" s="7">
        <f t="shared" si="47"/>
        <v>73.710000000000008</v>
      </c>
      <c r="AV45" s="15">
        <f t="shared" si="35"/>
        <v>0</v>
      </c>
    </row>
    <row r="46" spans="1:48" ht="14.4" hidden="1" customHeight="1" x14ac:dyDescent="0.3">
      <c r="A46" t="str">
        <f>+Input!A69</f>
        <v>Reserved</v>
      </c>
      <c r="B46" s="23" cm="1">
        <f t="array" ref="B46">SUMPRODUCT(($A46=Input!$A$64:$A$69)*(B$13=Input!$B$63:$BI$63)*(Input!$B$64:$BI$69))</f>
        <v>0</v>
      </c>
      <c r="C46" s="7">
        <f t="shared" si="36"/>
        <v>73.710000000000008</v>
      </c>
      <c r="D46" s="15">
        <f t="shared" si="24"/>
        <v>0</v>
      </c>
      <c r="F46" s="23" cm="1">
        <f t="array" ref="F46">SUMPRODUCT(($A46=Input!$A$64:$A$69)*(F$13=Input!$B$63:$BI$63)*(Input!$B$64:$BI$69))</f>
        <v>0</v>
      </c>
      <c r="G46" s="7">
        <f t="shared" si="37"/>
        <v>73.710000000000008</v>
      </c>
      <c r="H46" s="15">
        <f t="shared" si="25"/>
        <v>0</v>
      </c>
      <c r="J46" s="23" cm="1">
        <f t="array" ref="J46">SUMPRODUCT(($A46=Input!$A$64:$A$69)*(J$13=Input!$B$63:$BI$63)*(Input!$B$64:$BI$69))</f>
        <v>0</v>
      </c>
      <c r="K46" s="7">
        <f t="shared" si="38"/>
        <v>73.710000000000008</v>
      </c>
      <c r="L46" s="15">
        <f t="shared" si="26"/>
        <v>0</v>
      </c>
      <c r="N46" s="23" cm="1">
        <f t="array" ref="N46">SUMPRODUCT(($A46=Input!$A$64:$A$69)*(N$13=Input!$B$63:$BI$63)*(Input!$B$64:$BI$69))</f>
        <v>0</v>
      </c>
      <c r="O46" s="7">
        <f t="shared" si="39"/>
        <v>73.710000000000008</v>
      </c>
      <c r="P46" s="15">
        <f t="shared" si="27"/>
        <v>0</v>
      </c>
      <c r="R46" s="23" cm="1">
        <f t="array" ref="R46">SUMPRODUCT(($A46=Input!$A$64:$A$69)*(R$13=Input!$B$63:$BI$63)*(Input!$B$64:$BI$69))</f>
        <v>0</v>
      </c>
      <c r="S46" s="7">
        <f t="shared" si="40"/>
        <v>73.710000000000008</v>
      </c>
      <c r="T46" s="15">
        <f t="shared" si="28"/>
        <v>0</v>
      </c>
      <c r="V46" s="23" cm="1">
        <f t="array" ref="V46">SUMPRODUCT(($A46=Input!$A$64:$A$69)*(V$13=Input!$B$63:$BI$63)*(Input!$B$64:$BI$69))</f>
        <v>0</v>
      </c>
      <c r="W46" s="7">
        <f t="shared" si="41"/>
        <v>73.710000000000008</v>
      </c>
      <c r="X46" s="15">
        <f t="shared" si="29"/>
        <v>0</v>
      </c>
      <c r="Z46" s="23" cm="1">
        <f t="array" ref="Z46">SUMPRODUCT(($A46=Input!$A$64:$A$69)*(Z$13=Input!$B$63:$BI$63)*(Input!$B$64:$BI$69))</f>
        <v>0</v>
      </c>
      <c r="AA46" s="7">
        <f t="shared" si="42"/>
        <v>73.710000000000008</v>
      </c>
      <c r="AB46" s="15">
        <f t="shared" si="30"/>
        <v>0</v>
      </c>
      <c r="AD46" s="23" cm="1">
        <f t="array" ref="AD46">SUMPRODUCT(($A46=Input!$A$64:$A$69)*(AD$13=Input!$B$63:$BI$63)*(Input!$B$64:$BI$69))</f>
        <v>0</v>
      </c>
      <c r="AE46" s="7">
        <f t="shared" si="43"/>
        <v>73.710000000000008</v>
      </c>
      <c r="AF46" s="15">
        <f t="shared" si="31"/>
        <v>0</v>
      </c>
      <c r="AH46" s="23" cm="1">
        <f t="array" ref="AH46">SUMPRODUCT(($A46=Input!$A$64:$A$69)*(AH$13=Input!$B$63:$BI$63)*(Input!$B$64:$BI$69))</f>
        <v>0</v>
      </c>
      <c r="AI46" s="7">
        <f t="shared" si="44"/>
        <v>73.710000000000008</v>
      </c>
      <c r="AJ46" s="15">
        <f t="shared" si="32"/>
        <v>0</v>
      </c>
      <c r="AL46" s="23" cm="1">
        <f t="array" ref="AL46">SUMPRODUCT(($A46=Input!$A$64:$A$69)*(AL$13=Input!$B$63:$BI$63)*(Input!$B$64:$BI$69))</f>
        <v>0</v>
      </c>
      <c r="AM46" s="7">
        <f t="shared" si="45"/>
        <v>73.710000000000008</v>
      </c>
      <c r="AN46" s="15">
        <f t="shared" si="33"/>
        <v>0</v>
      </c>
      <c r="AP46" s="23" cm="1">
        <f t="array" ref="AP46">SUMPRODUCT(($A46=Input!$A$64:$A$69)*(AP$13=Input!$B$63:$BI$63)*(Input!$B$64:$BI$69))</f>
        <v>0</v>
      </c>
      <c r="AQ46" s="7">
        <f t="shared" si="46"/>
        <v>73.710000000000008</v>
      </c>
      <c r="AR46" s="15">
        <f t="shared" si="34"/>
        <v>0</v>
      </c>
      <c r="AT46" s="23" cm="1">
        <f t="array" ref="AT46">SUMPRODUCT(($A46=Input!$A$64:$A$69)*(AT$13=Input!$B$63:$BI$63)*(Input!$B$64:$BI$69))</f>
        <v>0</v>
      </c>
      <c r="AU46" s="7">
        <f t="shared" si="47"/>
        <v>73.710000000000008</v>
      </c>
      <c r="AV46" s="15">
        <f t="shared" si="35"/>
        <v>0</v>
      </c>
    </row>
    <row r="47" spans="1:48" x14ac:dyDescent="0.3">
      <c r="A47" t="s">
        <v>27</v>
      </c>
      <c r="B47" s="14"/>
      <c r="D47" s="20">
        <f>SUM(D41:D46)</f>
        <v>0.5</v>
      </c>
      <c r="F47" s="14"/>
      <c r="H47" s="20">
        <f>SUM(H41:H46)</f>
        <v>0.5</v>
      </c>
      <c r="J47" s="14"/>
      <c r="L47" s="20">
        <f>SUM(L41:L46)</f>
        <v>0.5</v>
      </c>
      <c r="N47" s="14"/>
      <c r="P47" s="20">
        <f>SUM(P41:P46)</f>
        <v>0.5</v>
      </c>
      <c r="R47" s="14"/>
      <c r="T47" s="20">
        <f>SUM(T41:T46)</f>
        <v>0.5</v>
      </c>
      <c r="V47" s="14"/>
      <c r="X47" s="20">
        <f>SUM(X41:X46)</f>
        <v>0.5</v>
      </c>
      <c r="Z47" s="14"/>
      <c r="AB47" s="20">
        <f>SUM(AB41:AB46)</f>
        <v>0.5</v>
      </c>
      <c r="AD47" s="14"/>
      <c r="AF47" s="20">
        <f>SUM(AF41:AF46)</f>
        <v>0.5</v>
      </c>
      <c r="AH47" s="14"/>
      <c r="AJ47" s="20">
        <f>SUM(AJ41:AJ46)</f>
        <v>0.5</v>
      </c>
      <c r="AL47" s="14"/>
      <c r="AN47" s="20">
        <f>SUM(AN41:AN46)</f>
        <v>0.5</v>
      </c>
      <c r="AP47" s="14"/>
      <c r="AR47" s="20">
        <f>SUM(AR41:AR46)</f>
        <v>0.5</v>
      </c>
      <c r="AT47" s="14"/>
      <c r="AV47" s="20">
        <f>SUM(AV41:AV46)</f>
        <v>0.5</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74.210000000000008</v>
      </c>
      <c r="F49" s="21"/>
      <c r="G49" s="22"/>
      <c r="H49" s="25">
        <f>H22+H38+H41</f>
        <v>74.210000000000008</v>
      </c>
      <c r="J49" s="21"/>
      <c r="K49" s="22"/>
      <c r="L49" s="25">
        <f>L22+L38+L41</f>
        <v>74.210000000000008</v>
      </c>
      <c r="N49" s="21"/>
      <c r="O49" s="22"/>
      <c r="P49" s="25">
        <f>P22+P38+P41</f>
        <v>74.210000000000008</v>
      </c>
      <c r="R49" s="21"/>
      <c r="S49" s="22"/>
      <c r="T49" s="25">
        <f>T22+T38+T41</f>
        <v>74.210000000000008</v>
      </c>
      <c r="V49" s="21"/>
      <c r="W49" s="22"/>
      <c r="X49" s="25">
        <f>X22+X38+X41</f>
        <v>74.210000000000008</v>
      </c>
      <c r="Z49" s="21"/>
      <c r="AA49" s="22"/>
      <c r="AB49" s="25">
        <f>AB22+AB38+AB41</f>
        <v>74.210000000000008</v>
      </c>
      <c r="AD49" s="21"/>
      <c r="AE49" s="22"/>
      <c r="AF49" s="25">
        <f>AF22+AF38+AF41</f>
        <v>74.210000000000008</v>
      </c>
      <c r="AH49" s="21"/>
      <c r="AI49" s="22"/>
      <c r="AJ49" s="25">
        <f>AJ22+AJ38+AJ41</f>
        <v>74.210000000000008</v>
      </c>
      <c r="AL49" s="21"/>
      <c r="AM49" s="22"/>
      <c r="AN49" s="25">
        <f>AN22+AN38+AN41</f>
        <v>74.210000000000008</v>
      </c>
      <c r="AP49" s="21"/>
      <c r="AQ49" s="22"/>
      <c r="AR49" s="25">
        <f>AR22+AR38+AR41</f>
        <v>74.210000000000008</v>
      </c>
      <c r="AS49" s="106"/>
      <c r="AT49" s="21"/>
      <c r="AU49" s="22"/>
      <c r="AV49" s="25">
        <f>AV22+AV38+AV41</f>
        <v>74.210000000000008</v>
      </c>
    </row>
    <row r="51" spans="1:48" x14ac:dyDescent="0.3">
      <c r="A51" t="s">
        <v>62</v>
      </c>
    </row>
    <row r="52" spans="1:48" ht="15" thickBot="1" x14ac:dyDescent="0.35"/>
    <row r="53" spans="1:48" x14ac:dyDescent="0.3">
      <c r="A53" s="9" t="s">
        <v>64</v>
      </c>
      <c r="B53" s="10">
        <f>B5</f>
        <v>2029</v>
      </c>
    </row>
    <row r="54" spans="1:48" x14ac:dyDescent="0.3">
      <c r="A54" s="11" t="s">
        <v>5</v>
      </c>
      <c r="B54" s="39" t="s">
        <v>11</v>
      </c>
    </row>
    <row r="55" spans="1:48" x14ac:dyDescent="0.3">
      <c r="A55" s="11" t="s">
        <v>29</v>
      </c>
      <c r="B55" s="12">
        <f>Input!D12</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2029</v>
      </c>
      <c r="C61" s="143"/>
      <c r="D61" s="144"/>
      <c r="F61" s="142" t="str">
        <f>CONCATENATE("February"," ",$B$5)</f>
        <v>February 2029</v>
      </c>
      <c r="G61" s="143"/>
      <c r="H61" s="144"/>
      <c r="J61" s="142" t="str">
        <f>CONCATENATE("March"," ",$B$5)</f>
        <v>March 2029</v>
      </c>
      <c r="K61" s="143"/>
      <c r="L61" s="144"/>
      <c r="N61" s="142" t="str">
        <f>CONCATENATE("April"," ",$B$5)</f>
        <v>April 2029</v>
      </c>
      <c r="O61" s="143"/>
      <c r="P61" s="144"/>
      <c r="R61" s="142" t="str">
        <f>CONCATENATE("May"," ",$B$5)</f>
        <v>May 2029</v>
      </c>
      <c r="S61" s="143"/>
      <c r="T61" s="144"/>
      <c r="V61" s="142" t="str">
        <f>CONCATENATE("June"," ",$B$5)</f>
        <v>June 2029</v>
      </c>
      <c r="W61" s="143"/>
      <c r="X61" s="144"/>
      <c r="Z61" s="142" t="str">
        <f>CONCATENATE("July"," ",$B$5)</f>
        <v>July 2029</v>
      </c>
      <c r="AA61" s="143"/>
      <c r="AB61" s="144"/>
      <c r="AD61" s="142" t="str">
        <f>CONCATENATE("August"," ",$B$5)</f>
        <v>August 2029</v>
      </c>
      <c r="AE61" s="143"/>
      <c r="AF61" s="144"/>
      <c r="AH61" s="142" t="str">
        <f>CONCATENATE("September"," ",$B$5)</f>
        <v>September 2029</v>
      </c>
      <c r="AI61" s="143"/>
      <c r="AJ61" s="144"/>
      <c r="AL61" s="142" t="str">
        <f>CONCATENATE("October"," ",$B$5)</f>
        <v>October 2029</v>
      </c>
      <c r="AM61" s="143"/>
      <c r="AN61" s="144"/>
      <c r="AP61" s="142" t="str">
        <f>CONCATENATE("November"," ",$B$5)</f>
        <v>November 2029</v>
      </c>
      <c r="AQ61" s="143"/>
      <c r="AR61" s="144"/>
      <c r="AS61" s="102"/>
      <c r="AT61" s="142" t="str">
        <f>CONCATENATE("December"," ",$B$5)</f>
        <v>December 2029</v>
      </c>
      <c r="AU61" s="143"/>
      <c r="AV61" s="144"/>
    </row>
    <row r="62" spans="1:48" x14ac:dyDescent="0.3">
      <c r="A62" s="1" t="s">
        <v>4</v>
      </c>
      <c r="B62" s="14"/>
      <c r="D62" s="15">
        <f>INDEX(Input!$B$29:$BI$29,MATCH('Residential Bills_Yr 5_avg'!$B$54,Input!$A$29:$A$29,0),MATCH('Residential Bills_Yr 5_avg'!B$61,Input!$B$28:$BI$28,0))</f>
        <v>24.200000000000003</v>
      </c>
      <c r="F62" s="14"/>
      <c r="H62" s="15">
        <f>INDEX(Input!$B$29:$BI$29,MATCH('Residential Bills_Yr 5_avg'!$B$54,Input!$A$29:$A$29,0),MATCH('Residential Bills_Yr 5_avg'!F$61,Input!$B$28:$BI$28,0))</f>
        <v>24.200000000000003</v>
      </c>
      <c r="J62" s="14"/>
      <c r="L62" s="15">
        <f>INDEX(Input!$B$29:$BI$29,MATCH('Residential Bills_Yr 5_avg'!$B$54,Input!$A$29:$A$29,0),MATCH('Residential Bills_Yr 5_avg'!J$61,Input!$B$28:$BI$28,0))</f>
        <v>24.200000000000003</v>
      </c>
      <c r="N62" s="14"/>
      <c r="P62" s="15">
        <f>INDEX(Input!$B$29:$BI$29,MATCH('Residential Bills_Yr 5_avg'!$B$54,Input!$A$29:$A$29,0),MATCH('Residential Bills_Yr 5_avg'!N$61,Input!$B$28:$BI$28,0))</f>
        <v>24.200000000000003</v>
      </c>
      <c r="R62" s="14"/>
      <c r="T62" s="15">
        <f>INDEX(Input!$B$29:$BI$29,MATCH('Residential Bills_Yr 5_avg'!$B$54,Input!$A$29:$A$29,0),MATCH('Residential Bills_Yr 5_avg'!R$61,Input!$B$28:$BI$28,0))</f>
        <v>24.200000000000003</v>
      </c>
      <c r="V62" s="14"/>
      <c r="X62" s="15">
        <f>INDEX(Input!$B$29:$BI$29,MATCH('Residential Bills_Yr 5_avg'!$B$54,Input!$A$29:$A$29,0),MATCH('Residential Bills_Yr 5_avg'!V$61,Input!$B$28:$BI$28,0))</f>
        <v>24.200000000000003</v>
      </c>
      <c r="Z62" s="14"/>
      <c r="AB62" s="15">
        <f>INDEX(Input!$B$29:$BI$29,MATCH('Residential Bills_Yr 5_avg'!$B$54,Input!$A$29:$A$29,0),MATCH('Residential Bills_Yr 5_avg'!Z$61,Input!$B$28:$BI$28,0))</f>
        <v>24.200000000000003</v>
      </c>
      <c r="AD62" s="14"/>
      <c r="AF62" s="15">
        <f>INDEX(Input!$B$29:$BI$29,MATCH('Residential Bills_Yr 5_avg'!$B$54,Input!$A$29:$A$29,0),MATCH('Residential Bills_Yr 5_avg'!AD$61,Input!$B$28:$BI$28,0))</f>
        <v>24.200000000000003</v>
      </c>
      <c r="AH62" s="14"/>
      <c r="AJ62" s="15">
        <f>INDEX(Input!$B$29:$BI$29,MATCH('Residential Bills_Yr 5_avg'!$B$54,Input!$A$29:$A$29,0),MATCH('Residential Bills_Yr 5_avg'!AH$61,Input!$B$28:$BI$28,0))</f>
        <v>24.200000000000003</v>
      </c>
      <c r="AL62" s="14"/>
      <c r="AN62" s="15">
        <f>INDEX(Input!$B$29:$BI$29,MATCH('Residential Bills_Yr 5_avg'!$B$54,Input!$A$29:$A$29,0),MATCH('Residential Bills_Yr 5_avg'!AL$61,Input!$B$28:$BI$28,0))</f>
        <v>24.200000000000003</v>
      </c>
      <c r="AP62" s="14"/>
      <c r="AR62" s="15">
        <f>INDEX(Input!$B$29:$BI$29,MATCH('Residential Bills_Yr 5_avg'!$B$54,Input!$A$29:$A$29,0),MATCH('Residential Bills_Yr 5_avg'!AP$61,Input!$B$28:$BI$28,0))</f>
        <v>24.200000000000003</v>
      </c>
      <c r="AS62" s="7"/>
      <c r="AT62" s="14"/>
      <c r="AV62" s="15">
        <f>INDEX(Input!$B$29:$BI$29,MATCH('Residential Bills_Yr 5_avg'!$B$54,Input!$A$29:$A$29,0),MATCH('Residential Bills_Yr 5_avg'!AT$61,Input!$B$28:$BI$28,0))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5_avg'!$A65,Input!$A$22:$A$26,0),MATCH('Residential Bills_Yr 5_avg'!B$61,Input!$B$21:$BI$21,0))</f>
        <v>3.6863200000000003</v>
      </c>
      <c r="C65" s="3">
        <f>IF($B$55&gt;Input!F$109,Input!F$109,'Residential Bills_Yr 5_avg'!$B$55)</f>
        <v>6</v>
      </c>
      <c r="D65" s="15">
        <f>ROUND(IFERROR(B65*C65," "),2)</f>
        <v>22.12</v>
      </c>
      <c r="F65" s="19">
        <f>INDEX(Input!$B$22:$BI$26,MATCH('Residential Bills_Yr 5_avg'!$A65,Input!$A$22:$A$26,0),MATCH('Residential Bills_Yr 5_avg'!F$61,Input!$B$21:$BI$21,0))</f>
        <v>3.6863200000000003</v>
      </c>
      <c r="G65" s="3">
        <f>IF($B$55&gt;Input!G$109,Input!G$109,'Residential Bills_Yr 5_avg'!$B$55)</f>
        <v>6</v>
      </c>
      <c r="H65" s="15">
        <f>ROUND(IFERROR(F65*G65," "),2)</f>
        <v>22.12</v>
      </c>
      <c r="J65" s="19">
        <f>INDEX(Input!$B$22:$BI$26,MATCH('Residential Bills_Yr 5_avg'!$A65,Input!$A$22:$A$26,0),MATCH('Residential Bills_Yr 5_avg'!J$61,Input!$B$21:$BI$21,0))</f>
        <v>3.6863200000000003</v>
      </c>
      <c r="K65" s="3">
        <f>IF($B$55&gt;Input!H$109,Input!H$109,'Residential Bills_Yr 5_avg'!$B$55)</f>
        <v>6</v>
      </c>
      <c r="L65" s="15">
        <f>ROUND(IFERROR(J65*K65," "),2)</f>
        <v>22.12</v>
      </c>
      <c r="N65" s="19">
        <f>INDEX(Input!$B$22:$BI$26,MATCH('Residential Bills_Yr 5_avg'!$A65,Input!$A$22:$A$26,0),MATCH('Residential Bills_Yr 5_avg'!N$61,Input!$B$21:$BI$21,0))</f>
        <v>3.6863200000000003</v>
      </c>
      <c r="O65" s="3">
        <f>IF($B$55&gt;Input!I$109,Input!I$109,'Residential Bills_Yr 5_avg'!$B$55)</f>
        <v>6</v>
      </c>
      <c r="P65" s="15">
        <f>ROUND(IFERROR(N65*O65," "),2)</f>
        <v>22.12</v>
      </c>
      <c r="R65" s="19">
        <f>INDEX(Input!$B$22:$BI$26,MATCH('Residential Bills_Yr 5_avg'!$A65,Input!$A$22:$A$26,0),MATCH('Residential Bills_Yr 5_avg'!R$61,Input!$B$21:$BI$21,0))</f>
        <v>3.6863200000000003</v>
      </c>
      <c r="S65" s="3">
        <f>IF($B$55&gt;Input!J$109,Input!J$109,'Residential Bills_Yr 5_avg'!$B$55)</f>
        <v>6</v>
      </c>
      <c r="T65" s="15">
        <f>ROUND(IFERROR(R65*S65," "),2)</f>
        <v>22.12</v>
      </c>
      <c r="V65" s="19">
        <f>INDEX(Input!$B$22:$BI$26,MATCH('Residential Bills_Yr 5_avg'!$A65,Input!$A$22:$A$26,0),MATCH('Residential Bills_Yr 5_avg'!V$61,Input!$B$21:$BI$21,0))</f>
        <v>3.6863200000000003</v>
      </c>
      <c r="W65" s="3">
        <f>IF($B$55&gt;Input!K$109,Input!K$109,'Residential Bills_Yr 5_avg'!$B$55)</f>
        <v>6</v>
      </c>
      <c r="X65" s="15">
        <f>ROUND(IFERROR(V65*W65," "),2)</f>
        <v>22.12</v>
      </c>
      <c r="Z65" s="19">
        <f>INDEX(Input!$B$22:$BI$26,MATCH('Residential Bills_Yr 5_avg'!$A65,Input!$A$22:$A$26,0),MATCH('Residential Bills_Yr 5_avg'!Z$61,Input!$B$21:$BI$21,0))</f>
        <v>3.6863200000000003</v>
      </c>
      <c r="AA65" s="3">
        <f>IF($B$55&gt;Input!L$109,Input!L$109,'Residential Bills_Yr 5_avg'!$B$55)</f>
        <v>6</v>
      </c>
      <c r="AB65" s="15">
        <f>ROUND(IFERROR(Z65*AA65," "),2)</f>
        <v>22.12</v>
      </c>
      <c r="AD65" s="19">
        <f>INDEX(Input!$B$22:$BI$26,MATCH('Residential Bills_Yr 5_avg'!$A65,Input!$A$22:$A$26,0),MATCH('Residential Bills_Yr 5_avg'!AD$61,Input!$B$21:$BI$21,0))</f>
        <v>3.6863200000000003</v>
      </c>
      <c r="AE65" s="3">
        <f>IF($B$55&gt;Input!M$109,Input!M$109,'Residential Bills_Yr 5_avg'!$B$55)</f>
        <v>6</v>
      </c>
      <c r="AF65" s="15">
        <f>ROUND(IFERROR(AD65*AE65," "),2)</f>
        <v>22.12</v>
      </c>
      <c r="AH65" s="19">
        <f>INDEX(Input!$B$22:$BI$26,MATCH('Residential Bills_Yr 5_avg'!$A65,Input!$A$22:$A$26,0),MATCH('Residential Bills_Yr 5_avg'!AH$61,Input!$B$21:$BI$21,0))</f>
        <v>3.6863200000000003</v>
      </c>
      <c r="AI65" s="3">
        <f>IF($B$55&gt;Input!N$109,Input!N$109,'Residential Bills_Yr 5_avg'!$B$55)</f>
        <v>6</v>
      </c>
      <c r="AJ65" s="15">
        <f>ROUND(IFERROR(AH65*AI65," "),2)</f>
        <v>22.12</v>
      </c>
      <c r="AL65" s="19">
        <f>INDEX(Input!$B$22:$BI$26,MATCH('Residential Bills_Yr 5_avg'!$A65,Input!$A$22:$A$26,0),MATCH('Residential Bills_Yr 5_avg'!AL$61,Input!$B$21:$BI$21,0))</f>
        <v>3.6863200000000003</v>
      </c>
      <c r="AM65" s="3">
        <f>IF($B$55&gt;Input!O$109,Input!O$109,'Residential Bills_Yr 5_avg'!$B$55)</f>
        <v>6</v>
      </c>
      <c r="AN65" s="15">
        <f>ROUND(IFERROR(AL65*AM65," "),2)</f>
        <v>22.12</v>
      </c>
      <c r="AP65" s="19">
        <f>INDEX(Input!$B$22:$BI$26,MATCH('Residential Bills_Yr 5_avg'!$A65,Input!$A$22:$A$26,0),MATCH('Residential Bills_Yr 5_avg'!AP$61,Input!$B$21:$BI$21,0))</f>
        <v>3.6863200000000003</v>
      </c>
      <c r="AQ65" s="3">
        <f>IF($B$55&gt;Input!P$109,Input!P$109,'Residential Bills_Yr 5_avg'!$B$55)</f>
        <v>6</v>
      </c>
      <c r="AR65" s="15">
        <f>ROUND(IFERROR(AP65*AQ65," "),2)</f>
        <v>22.12</v>
      </c>
      <c r="AS65" s="7"/>
      <c r="AT65" s="19">
        <f>INDEX(Input!$B$22:$BI$26,MATCH('Residential Bills_Yr 5_avg'!$A65,Input!$A$22:$A$26,0),MATCH('Residential Bills_Yr 5_avg'!AT$61,Input!$B$21:$BI$21,0))</f>
        <v>3.6863200000000003</v>
      </c>
      <c r="AU65" s="3">
        <f>IF($B$55&gt;Input!Q$109,Input!Q$109,'Residential Bills_Yr 5_avg'!$B$55)</f>
        <v>6</v>
      </c>
      <c r="AV65" s="15">
        <f>ROUND(IFERROR(AT65*AU65," "),2)</f>
        <v>22.12</v>
      </c>
    </row>
    <row r="66" spans="1:48" x14ac:dyDescent="0.3">
      <c r="A66" t="str">
        <f>A18</f>
        <v>Tier 2</v>
      </c>
      <c r="B66" s="19">
        <f>INDEX(Input!$B$22:$BI$26,MATCH('Residential Bills_Yr 5_avg'!$A66,Input!$A$22:$A$26,0),MATCH('Residential Bills_Yr 5_avg'!B$61,Input!$B$21:$BI$21,0))</f>
        <v>6.3616299999999999</v>
      </c>
      <c r="C66" s="3">
        <f>IF(($B$55-C65)&gt;Input!F$110,Input!F$110,($B$55-C65))</f>
        <v>4</v>
      </c>
      <c r="D66" s="15">
        <f>ROUND(IFERROR(B66*C66," "),2)</f>
        <v>25.45</v>
      </c>
      <c r="F66" s="19">
        <f>INDEX(Input!$B$22:$BI$26,MATCH('Residential Bills_Yr 5_avg'!$A66,Input!$A$22:$A$26,0),MATCH('Residential Bills_Yr 5_avg'!F$61,Input!$B$21:$BI$21,0))</f>
        <v>6.3616299999999999</v>
      </c>
      <c r="G66" s="3">
        <f>IF(($B$55-G65)&gt;Input!G$110,Input!G$110,($B$55-G65))</f>
        <v>4</v>
      </c>
      <c r="H66" s="15">
        <f>ROUND(IFERROR(F66*G66," "),2)</f>
        <v>25.45</v>
      </c>
      <c r="J66" s="19">
        <f>INDEX(Input!$B$22:$BI$26,MATCH('Residential Bills_Yr 5_avg'!$A66,Input!$A$22:$A$26,0),MATCH('Residential Bills_Yr 5_avg'!J$61,Input!$B$21:$BI$21,0))</f>
        <v>6.3616299999999999</v>
      </c>
      <c r="K66" s="3">
        <f>IF(($B$55-K65)&gt;Input!H$110,Input!H$110,($B$55-K65))</f>
        <v>4</v>
      </c>
      <c r="L66" s="15">
        <f>ROUND(IFERROR(J66*K66," "),2)</f>
        <v>25.45</v>
      </c>
      <c r="N66" s="19">
        <f>INDEX(Input!$B$22:$BI$26,MATCH('Residential Bills_Yr 5_avg'!$A66,Input!$A$22:$A$26,0),MATCH('Residential Bills_Yr 5_avg'!N$61,Input!$B$21:$BI$21,0))</f>
        <v>6.3616299999999999</v>
      </c>
      <c r="O66" s="3">
        <f>IF(($B$55-O65)&gt;Input!I$110,Input!I$110,($B$55-O65))</f>
        <v>4</v>
      </c>
      <c r="P66" s="15">
        <f>ROUND(IFERROR(N66*O66," "),2)</f>
        <v>25.45</v>
      </c>
      <c r="R66" s="19">
        <f>INDEX(Input!$B$22:$BI$26,MATCH('Residential Bills_Yr 5_avg'!$A66,Input!$A$22:$A$26,0),MATCH('Residential Bills_Yr 5_avg'!R$61,Input!$B$21:$BI$21,0))</f>
        <v>6.3616299999999999</v>
      </c>
      <c r="S66" s="3">
        <f>IF(($B$55-S65)&gt;Input!J$110,Input!J$110,($B$55-S65))</f>
        <v>4</v>
      </c>
      <c r="T66" s="15">
        <f>ROUND(IFERROR(R66*S66," "),2)</f>
        <v>25.45</v>
      </c>
      <c r="V66" s="19">
        <f>INDEX(Input!$B$22:$BI$26,MATCH('Residential Bills_Yr 5_avg'!$A66,Input!$A$22:$A$26,0),MATCH('Residential Bills_Yr 5_avg'!V$61,Input!$B$21:$BI$21,0))</f>
        <v>6.3616299999999999</v>
      </c>
      <c r="W66" s="3">
        <f>IF(($B$55-W65)&gt;Input!K$110,Input!K$110,($B$55-S65))</f>
        <v>4</v>
      </c>
      <c r="X66" s="15">
        <f>ROUND(IFERROR(V66*W66," "),2)</f>
        <v>25.45</v>
      </c>
      <c r="Z66" s="19">
        <f>INDEX(Input!$B$22:$BI$26,MATCH('Residential Bills_Yr 5_avg'!$A66,Input!$A$22:$A$26,0),MATCH('Residential Bills_Yr 5_avg'!Z$61,Input!$B$21:$BI$21,0))</f>
        <v>6.3616299999999999</v>
      </c>
      <c r="AA66" s="3">
        <f>IF(($B$55-AA65)&gt;Input!L$110,Input!L$110,($B$55-AA65))</f>
        <v>4</v>
      </c>
      <c r="AB66" s="15">
        <f>ROUND(IFERROR(Z66*AA66," "),2)</f>
        <v>25.45</v>
      </c>
      <c r="AD66" s="19">
        <f>INDEX(Input!$B$22:$BI$26,MATCH('Residential Bills_Yr 5_avg'!$A66,Input!$A$22:$A$26,0),MATCH('Residential Bills_Yr 5_avg'!AD$61,Input!$B$21:$BI$21,0))</f>
        <v>6.3616299999999999</v>
      </c>
      <c r="AE66" s="3">
        <f>IF(($B$55-AE65)&gt;Input!M$110,Input!M$110,($B$55-AE65))</f>
        <v>4</v>
      </c>
      <c r="AF66" s="15">
        <f>ROUND(IFERROR(AD66*AE66," "),2)</f>
        <v>25.45</v>
      </c>
      <c r="AH66" s="19">
        <f>INDEX(Input!$B$22:$BI$26,MATCH('Residential Bills_Yr 5_avg'!$A66,Input!$A$22:$A$26,0),MATCH('Residential Bills_Yr 5_avg'!AH$61,Input!$B$21:$BI$21,0))</f>
        <v>6.3616299999999999</v>
      </c>
      <c r="AI66" s="3">
        <f>IF(($B$55-AI65)&gt;Input!N$110,Input!N$110,($B$55-AI65))</f>
        <v>4</v>
      </c>
      <c r="AJ66" s="15">
        <f>ROUND(IFERROR(AH66*AI66," "),2)</f>
        <v>25.45</v>
      </c>
      <c r="AL66" s="19">
        <f>INDEX(Input!$B$22:$BI$26,MATCH('Residential Bills_Yr 5_avg'!$A66,Input!$A$22:$A$26,0),MATCH('Residential Bills_Yr 5_avg'!AL$61,Input!$B$21:$BI$21,0))</f>
        <v>6.3616299999999999</v>
      </c>
      <c r="AM66" s="3">
        <f>IF(($B$55-AM65)&gt;Input!O$110,Input!O$110,($B$55-AM65))</f>
        <v>4</v>
      </c>
      <c r="AN66" s="15">
        <f>ROUND(IFERROR(AL66*AM66," "),2)</f>
        <v>25.45</v>
      </c>
      <c r="AP66" s="19">
        <f>INDEX(Input!$B$22:$BI$26,MATCH('Residential Bills_Yr 5_avg'!$A66,Input!$A$22:$A$26,0),MATCH('Residential Bills_Yr 5_avg'!AP$61,Input!$B$21:$BI$21,0))</f>
        <v>6.3616299999999999</v>
      </c>
      <c r="AQ66" s="3">
        <f>IF(($B$55-AQ65)&gt;Input!P$110,Input!P$110,($B$55-AQ65))</f>
        <v>4</v>
      </c>
      <c r="AR66" s="15">
        <f>ROUND(IFERROR(AP66*AQ66," "),2)</f>
        <v>25.45</v>
      </c>
      <c r="AS66" s="7"/>
      <c r="AT66" s="19">
        <f>INDEX(Input!$B$22:$BI$26,MATCH('Residential Bills_Yr 5_avg'!$A66,Input!$A$22:$A$26,0),MATCH('Residential Bills_Yr 5_avg'!AT$61,Input!$B$21:$BI$21,0))</f>
        <v>6.3616299999999999</v>
      </c>
      <c r="AU66" s="3">
        <f>IF(($B$55-AU65)&gt;Input!Q$110,Input!Q$110,($B$55-AU65))</f>
        <v>4</v>
      </c>
      <c r="AV66" s="15">
        <f>ROUND(IFERROR(AT66*AU66," "),2)</f>
        <v>25.45</v>
      </c>
    </row>
    <row r="67" spans="1:48" x14ac:dyDescent="0.3">
      <c r="A67" t="str">
        <f>A19</f>
        <v>Tier 3</v>
      </c>
      <c r="B67" s="19">
        <f>INDEX(Input!$B$22:$BI$26,MATCH('Residential Bills_Yr 5_avg'!$A67,Input!$A$22:$A$26,0),MATCH('Residential Bills_Yr 5_avg'!B$61,Input!$B$21:$BI$21,0))</f>
        <v>8.7829499999999996</v>
      </c>
      <c r="C67" s="3">
        <f>IF(OR(Input!F$107="Tier 4",Input!F$107="Tier 5"),IF(('Residential Bills_Yr 5_avg'!$B$55-'Residential Bills_Yr 5_avg'!C65-'Residential Bills_Yr 5_avg'!C66)&gt;Input!F83,Input!F83,('Residential Bills_Yr 5_avg'!$B$55-'Residential Bills_Yr 5_avg'!C65-'Residential Bills_Yr 5_avg'!C66)),('Residential Bills_Yr 5_avg'!$B$55-'Residential Bills_Yr 5_avg'!C65-'Residential Bills_Yr 5_avg'!C66))</f>
        <v>0</v>
      </c>
      <c r="D67" s="15">
        <f>ROUND(IFERROR(B67*C67," "),2)</f>
        <v>0</v>
      </c>
      <c r="F67" s="19">
        <f>INDEX(Input!$B$22:$BI$26,MATCH('Residential Bills_Yr 5_avg'!$A67,Input!$A$22:$A$26,0),MATCH('Residential Bills_Yr 5_avg'!F$61,Input!$B$21:$BI$21,0))</f>
        <v>8.7829499999999996</v>
      </c>
      <c r="G67" s="3">
        <f>IF(OR(Input!G$107="Tier 4",Input!G$107="Tier 5"),IF(('Residential Bills_Yr 5_avg'!$B$55-'Residential Bills_Yr 5_avg'!G65-'Residential Bills_Yr 5_avg'!G66)&gt;Input!G83,Input!G83,('Residential Bills_Yr 5_avg'!$B$55-'Residential Bills_Yr 5_avg'!G65-'Residential Bills_Yr 5_avg'!G66)),('Residential Bills_Yr 5_avg'!$B$55-'Residential Bills_Yr 5_avg'!G65-'Residential Bills_Yr 5_avg'!G66))</f>
        <v>0</v>
      </c>
      <c r="H67" s="15">
        <f>ROUND(IFERROR(F67*G67," "),2)</f>
        <v>0</v>
      </c>
      <c r="J67" s="19">
        <f>INDEX(Input!$B$22:$BI$26,MATCH('Residential Bills_Yr 5_avg'!$A67,Input!$A$22:$A$26,0),MATCH('Residential Bills_Yr 5_avg'!J$61,Input!$B$21:$BI$21,0))</f>
        <v>8.7829499999999996</v>
      </c>
      <c r="K67" s="3">
        <f>IF(OR(Input!H$107="Tier 4",Input!H$107="Tier 5"),IF(('Residential Bills_Yr 5_avg'!$B$55-'Residential Bills_Yr 5_avg'!K65-'Residential Bills_Yr 5_avg'!K66)&gt;Input!H83,Input!H83,('Residential Bills_Yr 5_avg'!$B$55-'Residential Bills_Yr 5_avg'!K65-'Residential Bills_Yr 5_avg'!K66)),('Residential Bills_Yr 5_avg'!$B$55-'Residential Bills_Yr 5_avg'!K65-'Residential Bills_Yr 5_avg'!K66))</f>
        <v>0</v>
      </c>
      <c r="L67" s="15">
        <f>ROUND(IFERROR(J67*K67," "),2)</f>
        <v>0</v>
      </c>
      <c r="N67" s="19">
        <f>INDEX(Input!$B$22:$BI$26,MATCH('Residential Bills_Yr 5_avg'!$A67,Input!$A$22:$A$26,0),MATCH('Residential Bills_Yr 5_avg'!N$61,Input!$B$21:$BI$21,0))</f>
        <v>8.7829499999999996</v>
      </c>
      <c r="O67" s="3">
        <f>IF(OR(Input!I$107="Tier 4",Input!I$107="Tier 5"),IF(('Residential Bills_Yr 5_avg'!$B$55-'Residential Bills_Yr 5_avg'!O65-'Residential Bills_Yr 5_avg'!O66)&gt;Input!I83,Input!I83,('Residential Bills_Yr 5_avg'!$B$55-'Residential Bills_Yr 5_avg'!O65-'Residential Bills_Yr 5_avg'!O66)),('Residential Bills_Yr 5_avg'!$B$55-'Residential Bills_Yr 5_avg'!O65-'Residential Bills_Yr 5_avg'!O66))</f>
        <v>0</v>
      </c>
      <c r="P67" s="15">
        <f>ROUND(IFERROR(N67*O67," "),2)</f>
        <v>0</v>
      </c>
      <c r="R67" s="19">
        <f>INDEX(Input!$B$22:$BI$26,MATCH('Residential Bills_Yr 5_avg'!$A67,Input!$A$22:$A$26,0),MATCH('Residential Bills_Yr 5_avg'!R$61,Input!$B$21:$BI$21,0))</f>
        <v>8.7829499999999996</v>
      </c>
      <c r="S67" s="3">
        <f>IF(OR(Input!J$107="Tier 4",Input!J$107="Tier 5"),IF(('Residential Bills_Yr 5_avg'!$B$55-'Residential Bills_Yr 5_avg'!S65-'Residential Bills_Yr 5_avg'!S66)&gt;Input!J83,Input!J83,('Residential Bills_Yr 5_avg'!$B$55-'Residential Bills_Yr 5_avg'!S65-'Residential Bills_Yr 5_avg'!S66)),('Residential Bills_Yr 5_avg'!$B$55-'Residential Bills_Yr 5_avg'!S65-'Residential Bills_Yr 5_avg'!S66))</f>
        <v>0</v>
      </c>
      <c r="T67" s="15">
        <f>ROUND(IFERROR(R67*S67," "),2)</f>
        <v>0</v>
      </c>
      <c r="V67" s="19">
        <f>INDEX(Input!$B$22:$BI$26,MATCH('Residential Bills_Yr 5_avg'!$A67,Input!$A$22:$A$26,0),MATCH('Residential Bills_Yr 5_avg'!V$61,Input!$B$21:$BI$21,0))</f>
        <v>8.7829499999999996</v>
      </c>
      <c r="W67" s="3">
        <f>IF(OR(Input!K$107="Tier 4",Input!K$107="Tier 5"),IF(('Residential Bills_Yr 5_avg'!$B$55-'Residential Bills_Yr 5_avg'!W65-'Residential Bills_Yr 5_avg'!W66)&gt;Input!K83,Input!K83,('Residential Bills_Yr 5_avg'!$B$55-'Residential Bills_Yr 5_avg'!W65-'Residential Bills_Yr 5_avg'!W66)),('Residential Bills_Yr 5_avg'!$B$55-'Residential Bills_Yr 5_avg'!W65-'Residential Bills_Yr 5_avg'!W66))</f>
        <v>0</v>
      </c>
      <c r="X67" s="15">
        <f>ROUND(IFERROR(V67*W67," "),2)</f>
        <v>0</v>
      </c>
      <c r="Z67" s="19">
        <f>INDEX(Input!$B$22:$BI$26,MATCH('Residential Bills_Yr 5_avg'!$A67,Input!$A$22:$A$26,0),MATCH('Residential Bills_Yr 5_avg'!Z$61,Input!$B$21:$BI$21,0))</f>
        <v>8.7829499999999996</v>
      </c>
      <c r="AA67" s="3">
        <f>IF(OR(Input!L$107="Tier 4",Input!L$107="Tier 5"),IF(('Residential Bills_Yr 5_avg'!$B$55-'Residential Bills_Yr 5_avg'!AA65-'Residential Bills_Yr 5_avg'!AA66)&gt;Input!L83,Input!L83,('Residential Bills_Yr 5_avg'!$B$55-'Residential Bills_Yr 5_avg'!AA65-'Residential Bills_Yr 5_avg'!AA66)),('Residential Bills_Yr 5_avg'!$B$55-'Residential Bills_Yr 5_avg'!AA65-'Residential Bills_Yr 5_avg'!AA66))</f>
        <v>0</v>
      </c>
      <c r="AB67" s="15">
        <f>ROUND(IFERROR(Z67*AA67," "),2)</f>
        <v>0</v>
      </c>
      <c r="AD67" s="19">
        <f>INDEX(Input!$B$22:$BI$26,MATCH('Residential Bills_Yr 5_avg'!$A67,Input!$A$22:$A$26,0),MATCH('Residential Bills_Yr 5_avg'!AD$61,Input!$B$21:$BI$21,0))</f>
        <v>8.7829499999999996</v>
      </c>
      <c r="AE67" s="3">
        <f>IF(OR(Input!M$107="Tier 4",Input!M$107="Tier 5"),IF(('Residential Bills_Yr 5_avg'!$B$55-'Residential Bills_Yr 5_avg'!AE65-'Residential Bills_Yr 5_avg'!AE66)&gt;Input!M83,Input!M83,('Residential Bills_Yr 5_avg'!$B$55-'Residential Bills_Yr 5_avg'!AE65-'Residential Bills_Yr 5_avg'!AE66)),('Residential Bills_Yr 5_avg'!$B$55-'Residential Bills_Yr 5_avg'!AE65-'Residential Bills_Yr 5_avg'!AE66))</f>
        <v>0</v>
      </c>
      <c r="AF67" s="15">
        <f>ROUND(IFERROR(AD67*AE67," "),2)</f>
        <v>0</v>
      </c>
      <c r="AH67" s="19">
        <f>INDEX(Input!$B$22:$BI$26,MATCH('Residential Bills_Yr 5_avg'!$A67,Input!$A$22:$A$26,0),MATCH('Residential Bills_Yr 5_avg'!AH$61,Input!$B$21:$BI$21,0))</f>
        <v>8.7829499999999996</v>
      </c>
      <c r="AI67" s="3">
        <f>IF(OR(Input!N$107="Tier 4",Input!N$107="Tier 5"),IF(('Residential Bills_Yr 5_avg'!$B$55-'Residential Bills_Yr 5_avg'!AI65-'Residential Bills_Yr 5_avg'!AI66)&gt;Input!N83,Input!N83,('Residential Bills_Yr 5_avg'!$B$55-'Residential Bills_Yr 5_avg'!AI65-'Residential Bills_Yr 5_avg'!AI66)),('Residential Bills_Yr 5_avg'!$B$55-'Residential Bills_Yr 5_avg'!AI65-'Residential Bills_Yr 5_avg'!AI66))</f>
        <v>0</v>
      </c>
      <c r="AJ67" s="15">
        <f>ROUND(IFERROR(AH67*AI67," "),2)</f>
        <v>0</v>
      </c>
      <c r="AL67" s="19">
        <f>INDEX(Input!$B$22:$BI$26,MATCH('Residential Bills_Yr 5_avg'!$A67,Input!$A$22:$A$26,0),MATCH('Residential Bills_Yr 5_avg'!AL$61,Input!$B$21:$BI$21,0))</f>
        <v>8.7829499999999996</v>
      </c>
      <c r="AM67" s="3">
        <f>IF(OR(Input!O$107="Tier 4",Input!O$107="Tier 5"),IF(('Residential Bills_Yr 5_avg'!$B$55-'Residential Bills_Yr 5_avg'!AM65-'Residential Bills_Yr 5_avg'!AM66)&gt;Input!O83,Input!O83,('Residential Bills_Yr 5_avg'!$B$55-'Residential Bills_Yr 5_avg'!AM65-'Residential Bills_Yr 5_avg'!AM66)),('Residential Bills_Yr 5_avg'!$B$55-'Residential Bills_Yr 5_avg'!AM65-'Residential Bills_Yr 5_avg'!AM66))</f>
        <v>0</v>
      </c>
      <c r="AN67" s="15">
        <f>ROUND(IFERROR(AL67*AM67," "),2)</f>
        <v>0</v>
      </c>
      <c r="AP67" s="19">
        <f>INDEX(Input!$B$22:$BI$26,MATCH('Residential Bills_Yr 5_avg'!$A67,Input!$A$22:$A$26,0),MATCH('Residential Bills_Yr 5_avg'!AP$61,Input!$B$21:$BI$21,0))</f>
        <v>8.7829499999999996</v>
      </c>
      <c r="AQ67" s="3">
        <f>IF(OR(Input!P$107="Tier 4",Input!P$107="Tier 5"),IF(('Residential Bills_Yr 5_avg'!$B$55-'Residential Bills_Yr 5_avg'!AQ65-'Residential Bills_Yr 5_avg'!AQ66)&gt;Input!P83,Input!P83,('Residential Bills_Yr 5_avg'!$B$55-'Residential Bills_Yr 5_avg'!AQ65-'Residential Bills_Yr 5_avg'!AQ66)),('Residential Bills_Yr 5_avg'!$B$55-'Residential Bills_Yr 5_avg'!AQ65-'Residential Bills_Yr 5_avg'!AQ66))</f>
        <v>0</v>
      </c>
      <c r="AR67" s="15">
        <f>ROUND(IFERROR(AP67*AQ67," "),2)</f>
        <v>0</v>
      </c>
      <c r="AS67" s="7"/>
      <c r="AT67" s="19">
        <f>INDEX(Input!$B$22:$BI$26,MATCH('Residential Bills_Yr 5_avg'!$A67,Input!$A$22:$A$26,0),MATCH('Residential Bills_Yr 5_avg'!AT$61,Input!$B$21:$BI$21,0))</f>
        <v>8.7829499999999996</v>
      </c>
      <c r="AU67" s="3">
        <f>IF(OR(Input!Q$107="Tier 4",Input!Q$107="Tier 5"),IF(('Residential Bills_Yr 5_avg'!$B$55-'Residential Bills_Yr 5_avg'!AU65-'Residential Bills_Yr 5_avg'!AU66)&gt;Input!Q83,Input!Q83,('Residential Bills_Yr 5_avg'!$B$55-'Residential Bills_Yr 5_avg'!AU65-'Residential Bills_Yr 5_avg'!AU66)),('Residential Bills_Yr 5_avg'!$B$55-'Residential Bills_Yr 5_avg'!AU65-'Residential Bills_Yr 5_avg'!AU66))</f>
        <v>0</v>
      </c>
      <c r="AV67" s="15">
        <f>ROUND(IFERROR(AT67*AU67," "),2)</f>
        <v>0</v>
      </c>
    </row>
    <row r="68" spans="1:48" ht="14.4" hidden="1" customHeight="1" x14ac:dyDescent="0.3">
      <c r="A68" t="str">
        <f>A20</f>
        <v>Tier 4</v>
      </c>
      <c r="B68" s="19">
        <f>INDEX(Input!$B$22:$BI$26,MATCH('Residential Bills_Yr 5_avg'!$A68,Input!$A$22:$A$26,0),MATCH('Residential Bills_Yr 5_avg'!B$61,Input!$B$21:$BI$21,0))</f>
        <v>0</v>
      </c>
      <c r="C68" s="3" t="str">
        <f>IF(Input!F$107="Tier 4",($B$55-C65-C66-C67),IF(Input!F$107="Tier 5",IF(('Residential Bills_Yr 5_avg'!$B$55-'Residential Bills_Yr 5_avg'!C65-'Residential Bills_Yr 5_avg'!C66-'Residential Bills_Yr 5_avg'!C67)&gt;Input!F127,Input!F127,('Residential Bills_Yr 5_avg'!$B$55-'Residential Bills_Yr 5_avg'!C65-'Residential Bills_Yr 5_avg'!C66-'Residential Bills_Yr 5_avg'!C67))," "))</f>
        <v xml:space="preserve"> </v>
      </c>
      <c r="D68" s="15" t="str">
        <f t="shared" ref="D68:D69" si="48">IFERROR(B68*C68," ")</f>
        <v xml:space="preserve"> </v>
      </c>
      <c r="F68" s="19">
        <f>INDEX(Input!$B$22:$BI$26,MATCH('Residential Bills_Yr 5_avg'!$A68,Input!$A$22:$A$26,0),MATCH('Residential Bills_Yr 5_avg'!F$61,Input!$B$21:$BI$21,0))</f>
        <v>0</v>
      </c>
      <c r="G68" s="3" t="str">
        <f>IF(Input!G$107="Tier 4",($B$55-G65-G66-G67),IF(Input!G$107="Tier 5",IF(('Residential Bills_Yr 5_avg'!$B$55-'Residential Bills_Yr 5_avg'!G65-'Residential Bills_Yr 5_avg'!G66-'Residential Bills_Yr 5_avg'!G67)&gt;Input!G127,Input!G127,('Residential Bills_Yr 5_avg'!$B$55-'Residential Bills_Yr 5_avg'!G65-'Residential Bills_Yr 5_avg'!G66-'Residential Bills_Yr 5_avg'!G67))," "))</f>
        <v xml:space="preserve"> </v>
      </c>
      <c r="H68" s="15" t="str">
        <f t="shared" ref="H68:H69" si="49">IFERROR(F68*G68," ")</f>
        <v xml:space="preserve"> </v>
      </c>
      <c r="J68" s="19">
        <f>INDEX(Input!$B$22:$BI$26,MATCH('Residential Bills_Yr 5_avg'!$A68,Input!$A$22:$A$26,0),MATCH('Residential Bills_Yr 5_avg'!J$61,Input!$B$21:$BI$21,0))</f>
        <v>0</v>
      </c>
      <c r="K68" s="3" t="str">
        <f>IF(Input!H$107="Tier 4",($B$55-K65-K66-K67),IF(Input!H$107="Tier 5",IF(('Residential Bills_Yr 5_avg'!$B$55-'Residential Bills_Yr 5_avg'!K65-'Residential Bills_Yr 5_avg'!K66-'Residential Bills_Yr 5_avg'!K67)&gt;Input!H127,Input!H127,('Residential Bills_Yr 5_avg'!$B$55-'Residential Bills_Yr 5_avg'!K65-'Residential Bills_Yr 5_avg'!K66-'Residential Bills_Yr 5_avg'!K67))," "))</f>
        <v xml:space="preserve"> </v>
      </c>
      <c r="L68" s="15" t="str">
        <f t="shared" ref="L68:L69" si="50">IFERROR(J68*K68," ")</f>
        <v xml:space="preserve"> </v>
      </c>
      <c r="N68" s="19">
        <f>INDEX(Input!$B$22:$BI$26,MATCH('Residential Bills_Yr 5_avg'!$A68,Input!$A$22:$A$26,0),MATCH('Residential Bills_Yr 5_avg'!N$61,Input!$B$21:$BI$21,0))</f>
        <v>0</v>
      </c>
      <c r="O68" s="3" t="str">
        <f>IF(Input!I$107="Tier 4",($B$55-O65-O66-O67),IF(Input!I$107="Tier 5",IF(('Residential Bills_Yr 5_avg'!$B$55-'Residential Bills_Yr 5_avg'!O65-'Residential Bills_Yr 5_avg'!O66-'Residential Bills_Yr 5_avg'!O67)&gt;Input!I127,Input!I127,('Residential Bills_Yr 5_avg'!$B$55-'Residential Bills_Yr 5_avg'!O65-'Residential Bills_Yr 5_avg'!O66-'Residential Bills_Yr 5_avg'!O67))," "))</f>
        <v xml:space="preserve"> </v>
      </c>
      <c r="P68" s="15" t="str">
        <f t="shared" ref="P68:P69" si="51">IFERROR(N68*O68," ")</f>
        <v xml:space="preserve"> </v>
      </c>
      <c r="R68" s="19">
        <f>INDEX(Input!$B$22:$BI$26,MATCH('Residential Bills_Yr 5_avg'!$A68,Input!$A$22:$A$26,0),MATCH('Residential Bills_Yr 5_avg'!R$61,Input!$B$21:$BI$21,0))</f>
        <v>0</v>
      </c>
      <c r="S68" s="3" t="str">
        <f>IF(Input!J$107="Tier 4",($B$55-S65-S66-S67),IF(Input!J$107="Tier 5",IF(('Residential Bills_Yr 5_avg'!$B$55-'Residential Bills_Yr 5_avg'!S65-'Residential Bills_Yr 5_avg'!S66-'Residential Bills_Yr 5_avg'!S67)&gt;Input!J127,Input!J127,('Residential Bills_Yr 5_avg'!$B$55-'Residential Bills_Yr 5_avg'!S65-'Residential Bills_Yr 5_avg'!S66-'Residential Bills_Yr 5_avg'!S67))," "))</f>
        <v xml:space="preserve"> </v>
      </c>
      <c r="T68" s="15" t="str">
        <f t="shared" ref="T68:T69" si="52">IFERROR(R68*S68," ")</f>
        <v xml:space="preserve"> </v>
      </c>
      <c r="V68" s="19">
        <f>INDEX(Input!$B$22:$BI$26,MATCH('Residential Bills_Yr 5_avg'!$A68,Input!$A$22:$A$26,0),MATCH('Residential Bills_Yr 5_avg'!V$61,Input!$B$21:$BI$21,0))</f>
        <v>0</v>
      </c>
      <c r="W68" s="3" t="str">
        <f>IF(Input!K$107="Tier 4",($B$55-W65-W66-W67),IF(Input!K$107="Tier 5",IF(('Residential Bills_Yr 5_avg'!$B$55-'Residential Bills_Yr 5_avg'!W65-'Residential Bills_Yr 5_avg'!W66-'Residential Bills_Yr 5_avg'!W67)&gt;Input!K127,Input!K127,('Residential Bills_Yr 5_avg'!$B$55-'Residential Bills_Yr 5_avg'!W65-'Residential Bills_Yr 5_avg'!W66-'Residential Bills_Yr 5_avg'!W67))," "))</f>
        <v xml:space="preserve"> </v>
      </c>
      <c r="X68" s="15" t="str">
        <f t="shared" ref="X68:X69" si="53">IFERROR(V68*W68," ")</f>
        <v xml:space="preserve"> </v>
      </c>
      <c r="Z68" s="19">
        <f>INDEX(Input!$B$22:$BI$26,MATCH('Residential Bills_Yr 5_avg'!$A68,Input!$A$22:$A$26,0),MATCH('Residential Bills_Yr 5_avg'!Z$61,Input!$B$21:$BI$21,0))</f>
        <v>0</v>
      </c>
      <c r="AA68" s="3" t="str">
        <f>IF(Input!L$107="Tier 4",($B$55-AA65-AA66-AA67),IF(Input!L$107="Tier 5",IF(('Residential Bills_Yr 5_avg'!$B$55-'Residential Bills_Yr 5_avg'!AA65-'Residential Bills_Yr 5_avg'!AA66-'Residential Bills_Yr 5_avg'!AA67)&gt;Input!L127,Input!L127,('Residential Bills_Yr 5_avg'!$B$55-'Residential Bills_Yr 5_avg'!AA65-'Residential Bills_Yr 5_avg'!AA66-'Residential Bills_Yr 5_avg'!AA67))," "))</f>
        <v xml:space="preserve"> </v>
      </c>
      <c r="AB68" s="15" t="str">
        <f t="shared" ref="AB68:AB69" si="54">IFERROR(Z68*AA68," ")</f>
        <v xml:space="preserve"> </v>
      </c>
      <c r="AD68" s="19">
        <f>INDEX(Input!$B$22:$BI$26,MATCH('Residential Bills_Yr 5_avg'!$A68,Input!$A$22:$A$26,0),MATCH('Residential Bills_Yr 5_avg'!AD$61,Input!$B$21:$BI$21,0))</f>
        <v>0</v>
      </c>
      <c r="AE68" s="3" t="str">
        <f>IF(Input!M$107="Tier 4",($B$55-AE65-AE66-AE67),IF(Input!M$107="Tier 5",IF(('Residential Bills_Yr 5_avg'!$B$55-'Residential Bills_Yr 5_avg'!AE65-'Residential Bills_Yr 5_avg'!AE66-'Residential Bills_Yr 5_avg'!AE67)&gt;Input!M127,Input!M127,('Residential Bills_Yr 5_avg'!$B$55-'Residential Bills_Yr 5_avg'!AE65-'Residential Bills_Yr 5_avg'!AE66-'Residential Bills_Yr 5_avg'!AE67))," "))</f>
        <v xml:space="preserve"> </v>
      </c>
      <c r="AF68" s="15" t="str">
        <f t="shared" ref="AF68:AF69" si="55">IFERROR(AD68*AE68," ")</f>
        <v xml:space="preserve"> </v>
      </c>
      <c r="AH68" s="19">
        <f>INDEX(Input!$B$22:$BI$26,MATCH('Residential Bills_Yr 5_avg'!$A68,Input!$A$22:$A$26,0),MATCH('Residential Bills_Yr 5_avg'!AH$61,Input!$B$21:$BI$21,0))</f>
        <v>0</v>
      </c>
      <c r="AI68" s="3" t="str">
        <f>IF(Input!N$107="Tier 4",($B$55-AI65-AI66-AI67),IF(Input!N$107="Tier 5",IF(('Residential Bills_Yr 5_avg'!$B$55-'Residential Bills_Yr 5_avg'!AI65-'Residential Bills_Yr 5_avg'!AI66-'Residential Bills_Yr 5_avg'!AI67)&gt;Input!N127,Input!N127,('Residential Bills_Yr 5_avg'!$B$55-'Residential Bills_Yr 5_avg'!AI65-'Residential Bills_Yr 5_avg'!AI66-'Residential Bills_Yr 5_avg'!AI67))," "))</f>
        <v xml:space="preserve"> </v>
      </c>
      <c r="AJ68" s="15" t="str">
        <f t="shared" ref="AJ68:AJ69" si="56">IFERROR(AH68*AI68," ")</f>
        <v xml:space="preserve"> </v>
      </c>
      <c r="AL68" s="19">
        <f>INDEX(Input!$B$22:$BI$26,MATCH('Residential Bills_Yr 5_avg'!$A68,Input!$A$22:$A$26,0),MATCH('Residential Bills_Yr 5_avg'!AL$61,Input!$B$21:$BI$21,0))</f>
        <v>0</v>
      </c>
      <c r="AM68" s="3" t="str">
        <f>IF(Input!O$107="Tier 4",($B$55-AM65-AM66-AM67),IF(Input!O$107="Tier 5",IF(('Residential Bills_Yr 5_avg'!$B$55-'Residential Bills_Yr 5_avg'!AM65-'Residential Bills_Yr 5_avg'!AM66-'Residential Bills_Yr 5_avg'!AM67)&gt;Input!O127,Input!O127,('Residential Bills_Yr 5_avg'!$B$55-'Residential Bills_Yr 5_avg'!AM65-'Residential Bills_Yr 5_avg'!AM66-'Residential Bills_Yr 5_avg'!AM67))," "))</f>
        <v xml:space="preserve"> </v>
      </c>
      <c r="AN68" s="15" t="str">
        <f t="shared" ref="AN68:AN69" si="57">IFERROR(AL68*AM68," ")</f>
        <v xml:space="preserve"> </v>
      </c>
      <c r="AP68" s="19">
        <f>INDEX(Input!$B$22:$BI$26,MATCH('Residential Bills_Yr 5_avg'!$A68,Input!$A$22:$A$26,0),MATCH('Residential Bills_Yr 5_avg'!AP$61,Input!$B$21:$BI$21,0))</f>
        <v>0</v>
      </c>
      <c r="AQ68" s="3" t="str">
        <f>IF(Input!P$107="Tier 4",($B$55-AQ65-AQ66-AQ67),IF(Input!P$107="Tier 5",IF(('Residential Bills_Yr 5_avg'!$B$55-'Residential Bills_Yr 5_avg'!AQ65-'Residential Bills_Yr 5_avg'!AQ66-'Residential Bills_Yr 5_avg'!AQ67)&gt;Input!P127,Input!P127,('Residential Bills_Yr 5_avg'!$B$55-'Residential Bills_Yr 5_avg'!AQ65-'Residential Bills_Yr 5_avg'!AQ66-'Residential Bills_Yr 5_avg'!AQ67))," "))</f>
        <v xml:space="preserve"> </v>
      </c>
      <c r="AR68" s="15" t="str">
        <f t="shared" ref="AR68:AR69" si="58">IFERROR(AP68*AQ68," ")</f>
        <v xml:space="preserve"> </v>
      </c>
      <c r="AS68" s="7"/>
      <c r="AT68" s="19">
        <f>INDEX(Input!$B$22:$BI$26,MATCH('Residential Bills_Yr 5_avg'!$A68,Input!$A$22:$A$26,0),MATCH('Residential Bills_Yr 5_avg'!AT$61,Input!$B$21:$BI$21,0))</f>
        <v>0</v>
      </c>
      <c r="AU68" s="3" t="str">
        <f>IF(Input!Q$107="Tier 4",($B$55-AU65-AU66-AU67),IF(Input!Q$107="Tier 5",IF(('Residential Bills_Yr 5_avg'!$B$55-'Residential Bills_Yr 5_avg'!AU65-'Residential Bills_Yr 5_avg'!AU66-'Residential Bills_Yr 5_avg'!AU67)&gt;Input!Q127,Input!Q127,('Residential Bills_Yr 5_avg'!$B$55-'Residential Bills_Yr 5_avg'!AU65-'Residential Bills_Yr 5_avg'!AU66-'Residential Bills_Yr 5_avg'!AU67))," "))</f>
        <v xml:space="preserve"> </v>
      </c>
      <c r="AV68" s="15" t="str">
        <f t="shared" ref="AV68:AV69" si="59">IFERROR(AT68*AU68," ")</f>
        <v xml:space="preserve"> </v>
      </c>
    </row>
    <row r="69" spans="1:48" ht="14.4" hidden="1" customHeight="1" x14ac:dyDescent="0.3">
      <c r="A69" t="str">
        <f>A21</f>
        <v>Tier 5</v>
      </c>
      <c r="B69" s="19">
        <f>INDEX(Input!$B$22:$BI$26,MATCH('Residential Bills_Yr 5_avg'!$A69,Input!$A$22:$A$26,0),MATCH('Residential Bills_Yr 5_avg'!B$61,Input!$B$21:$BI$21,0))</f>
        <v>0</v>
      </c>
      <c r="C69" s="3" t="str">
        <f>IF(Input!F$107="Tier 5",('Residential Bills_Yr 5_avg'!$B$55-'Residential Bills_Yr 5_avg'!C65-'Residential Bills_Yr 5_avg'!C66-'Residential Bills_Yr 5_avg'!C67-'Residential Bills_Yr 5_avg'!C68)," ")</f>
        <v xml:space="preserve"> </v>
      </c>
      <c r="D69" s="15" t="str">
        <f t="shared" si="48"/>
        <v xml:space="preserve"> </v>
      </c>
      <c r="F69" s="19">
        <f>INDEX(Input!$B$22:$BI$26,MATCH('Residential Bills_Yr 5_avg'!$A69,Input!$A$22:$A$26,0),MATCH('Residential Bills_Yr 5_avg'!F$61,Input!$B$21:$BI$21,0))</f>
        <v>0</v>
      </c>
      <c r="G69" s="3" t="str">
        <f>IF(Input!G$107="Tier 5",('Residential Bills_Yr 5_avg'!$B$55-'Residential Bills_Yr 5_avg'!G65-'Residential Bills_Yr 5_avg'!G66-'Residential Bills_Yr 5_avg'!G67-'Residential Bills_Yr 5_avg'!G68)," ")</f>
        <v xml:space="preserve"> </v>
      </c>
      <c r="H69" s="15" t="str">
        <f t="shared" si="49"/>
        <v xml:space="preserve"> </v>
      </c>
      <c r="J69" s="19">
        <f>INDEX(Input!$B$22:$BI$26,MATCH('Residential Bills_Yr 5_avg'!$A69,Input!$A$22:$A$26,0),MATCH('Residential Bills_Yr 5_avg'!J$61,Input!$B$21:$BI$21,0))</f>
        <v>0</v>
      </c>
      <c r="K69" s="3" t="str">
        <f>IF(Input!H$107="Tier 5",('Residential Bills_Yr 5_avg'!$B$55-'Residential Bills_Yr 5_avg'!K$17-'Residential Bills_Yr 5_avg'!K$18-'Residential Bills_Yr 5_avg'!K$19-'Residential Bills_Yr 5_avg'!K$20)," ")</f>
        <v xml:space="preserve"> </v>
      </c>
      <c r="L69" s="15" t="str">
        <f t="shared" si="50"/>
        <v xml:space="preserve"> </v>
      </c>
      <c r="N69" s="19">
        <f>INDEX(Input!$B$22:$BI$26,MATCH('Residential Bills_Yr 5_avg'!$A69,Input!$A$22:$A$26,0),MATCH('Residential Bills_Yr 5_avg'!N$61,Input!$B$21:$BI$21,0))</f>
        <v>0</v>
      </c>
      <c r="O69" s="3" t="str">
        <f>IF(Input!I$107="Tier 5",('Residential Bills_Yr 5_avg'!$B$55-'Residential Bills_Yr 5_avg'!O$17-'Residential Bills_Yr 5_avg'!O$18-'Residential Bills_Yr 5_avg'!O$19-'Residential Bills_Yr 5_avg'!O$20)," ")</f>
        <v xml:space="preserve"> </v>
      </c>
      <c r="P69" s="15" t="str">
        <f t="shared" si="51"/>
        <v xml:space="preserve"> </v>
      </c>
      <c r="R69" s="19">
        <f>INDEX(Input!$B$22:$BI$26,MATCH('Residential Bills_Yr 5_avg'!$A69,Input!$A$22:$A$26,0),MATCH('Residential Bills_Yr 5_avg'!R$61,Input!$B$21:$BI$21,0))</f>
        <v>0</v>
      </c>
      <c r="S69" s="3" t="str">
        <f>IF(Input!J$107="Tier 5",('Residential Bills_Yr 5_avg'!$B$55-'Residential Bills_Yr 5_avg'!S$17-'Residential Bills_Yr 5_avg'!S$18-'Residential Bills_Yr 5_avg'!S$19-'Residential Bills_Yr 5_avg'!S$20)," ")</f>
        <v xml:space="preserve"> </v>
      </c>
      <c r="T69" s="15" t="str">
        <f t="shared" si="52"/>
        <v xml:space="preserve"> </v>
      </c>
      <c r="V69" s="19">
        <f>INDEX(Input!$B$22:$BI$26,MATCH('Residential Bills_Yr 5_avg'!$A69,Input!$A$22:$A$26,0),MATCH('Residential Bills_Yr 5_avg'!V$61,Input!$B$21:$BI$21,0))</f>
        <v>0</v>
      </c>
      <c r="W69" s="3" t="str">
        <f>IF(Input!K$107="Tier 5",('Residential Bills_Yr 5_avg'!$B$55-'Residential Bills_Yr 5_avg'!W$17-'Residential Bills_Yr 5_avg'!W$18-'Residential Bills_Yr 5_avg'!W$19-'Residential Bills_Yr 5_avg'!W$20)," ")</f>
        <v xml:space="preserve"> </v>
      </c>
      <c r="X69" s="15" t="str">
        <f t="shared" si="53"/>
        <v xml:space="preserve"> </v>
      </c>
      <c r="Z69" s="19">
        <f>INDEX(Input!$B$22:$BI$26,MATCH('Residential Bills_Yr 5_avg'!$A69,Input!$A$22:$A$26,0),MATCH('Residential Bills_Yr 5_avg'!Z$61,Input!$B$21:$BI$21,0))</f>
        <v>0</v>
      </c>
      <c r="AA69" s="3" t="str">
        <f>IF(Input!L$107="Tier 5",('Residential Bills_Yr 5_avg'!$B$55-'Residential Bills_Yr 5_avg'!AA$17-'Residential Bills_Yr 5_avg'!AA$18-'Residential Bills_Yr 5_avg'!AA$19-'Residential Bills_Yr 5_avg'!AA$20)," ")</f>
        <v xml:space="preserve"> </v>
      </c>
      <c r="AB69" s="15" t="str">
        <f t="shared" si="54"/>
        <v xml:space="preserve"> </v>
      </c>
      <c r="AD69" s="19">
        <f>INDEX(Input!$B$22:$BI$26,MATCH('Residential Bills_Yr 5_avg'!$A69,Input!$A$22:$A$26,0),MATCH('Residential Bills_Yr 5_avg'!AD$61,Input!$B$21:$BI$21,0))</f>
        <v>0</v>
      </c>
      <c r="AE69" s="3" t="str">
        <f>IF(Input!M$107="Tier 5",('Residential Bills_Yr 5_avg'!$B$55-'Residential Bills_Yr 5_avg'!AE$17-'Residential Bills_Yr 5_avg'!AE$18-'Residential Bills_Yr 5_avg'!AE$19-'Residential Bills_Yr 5_avg'!AE$20)," ")</f>
        <v xml:space="preserve"> </v>
      </c>
      <c r="AF69" s="15" t="str">
        <f t="shared" si="55"/>
        <v xml:space="preserve"> </v>
      </c>
      <c r="AH69" s="19">
        <f>INDEX(Input!$B$22:$BI$26,MATCH('Residential Bills_Yr 5_avg'!$A69,Input!$A$22:$A$26,0),MATCH('Residential Bills_Yr 5_avg'!AH$61,Input!$B$21:$BI$21,0))</f>
        <v>0</v>
      </c>
      <c r="AI69" s="3" t="str">
        <f>IF(Input!N$107="Tier 5",('Residential Bills_Yr 5_avg'!$B$55-'Residential Bills_Yr 5_avg'!AI$17-'Residential Bills_Yr 5_avg'!AI$18-'Residential Bills_Yr 5_avg'!AI$19-'Residential Bills_Yr 5_avg'!AI$20)," ")</f>
        <v xml:space="preserve"> </v>
      </c>
      <c r="AJ69" s="15" t="str">
        <f t="shared" si="56"/>
        <v xml:space="preserve"> </v>
      </c>
      <c r="AL69" s="19">
        <f>INDEX(Input!$B$22:$BI$26,MATCH('Residential Bills_Yr 5_avg'!$A69,Input!$A$22:$A$26,0),MATCH('Residential Bills_Yr 5_avg'!AL$61,Input!$B$21:$BI$21,0))</f>
        <v>0</v>
      </c>
      <c r="AM69" s="3" t="str">
        <f>IF(Input!O$107="Tier 5",('Residential Bills_Yr 5_avg'!$B$55-'Residential Bills_Yr 5_avg'!AM$17-'Residential Bills_Yr 5_avg'!AM$18-'Residential Bills_Yr 5_avg'!AM$19-'Residential Bills_Yr 5_avg'!AM$20)," ")</f>
        <v xml:space="preserve"> </v>
      </c>
      <c r="AN69" s="15" t="str">
        <f t="shared" si="57"/>
        <v xml:space="preserve"> </v>
      </c>
      <c r="AP69" s="19">
        <f>INDEX(Input!$B$22:$BI$26,MATCH('Residential Bills_Yr 5_avg'!$A69,Input!$A$22:$A$26,0),MATCH('Residential Bills_Yr 5_avg'!AP$61,Input!$B$21:$BI$21,0))</f>
        <v>0</v>
      </c>
      <c r="AQ69" s="3" t="str">
        <f>IF(Input!P$107="Tier 5",('Residential Bills_Yr 5_avg'!$B$55-'Residential Bills_Yr 5_avg'!AQ$17-'Residential Bills_Yr 5_avg'!AQ$18-'Residential Bills_Yr 5_avg'!AQ$19-'Residential Bills_Yr 5_avg'!AQ$20)," ")</f>
        <v xml:space="preserve"> </v>
      </c>
      <c r="AR69" s="15" t="str">
        <f t="shared" si="58"/>
        <v xml:space="preserve"> </v>
      </c>
      <c r="AS69" s="7"/>
      <c r="AT69" s="19">
        <f>INDEX(Input!$B$22:$BI$26,MATCH('Residential Bills_Yr 5_avg'!$A69,Input!$A$22:$A$26,0),MATCH('Residential Bills_Yr 5_avg'!AT$61,Input!$B$21:$BI$21,0))</f>
        <v>0</v>
      </c>
      <c r="AU69" s="3" t="str">
        <f>IF(Input!Q$107="Tier 5",('Residential Bills_Yr 5_avg'!$B$55-'Residential Bills_Yr 5_avg'!AU$17-'Residential Bills_Yr 5_avg'!AU$18-'Residential Bills_Yr 5_avg'!AU$19-'Residential Bills_Yr 5_avg'!AU$20)," ")</f>
        <v xml:space="preserve"> </v>
      </c>
      <c r="AV69" s="15" t="str">
        <f t="shared" si="59"/>
        <v xml:space="preserve"> </v>
      </c>
    </row>
    <row r="70" spans="1:48" x14ac:dyDescent="0.3">
      <c r="A70" t="s">
        <v>27</v>
      </c>
      <c r="B70" s="14"/>
      <c r="C70" s="3">
        <f>SUM(C65:C69)</f>
        <v>10</v>
      </c>
      <c r="D70" s="20">
        <f>SUM(D65:D69)+D62</f>
        <v>71.77000000000001</v>
      </c>
      <c r="F70" s="14"/>
      <c r="G70" s="3">
        <f>SUM(G65:G69)</f>
        <v>10</v>
      </c>
      <c r="H70" s="20">
        <f>SUM(H65:H69)+H62</f>
        <v>71.77000000000001</v>
      </c>
      <c r="J70" s="14"/>
      <c r="K70" s="3">
        <f>SUM(K65:K69)</f>
        <v>10</v>
      </c>
      <c r="L70" s="20">
        <f>SUM(L65:L69)+L62</f>
        <v>71.77000000000001</v>
      </c>
      <c r="N70" s="14"/>
      <c r="O70" s="3">
        <f>SUM(O65:O69)</f>
        <v>10</v>
      </c>
      <c r="P70" s="20">
        <f>SUM(P65:P69)+P62</f>
        <v>71.77000000000001</v>
      </c>
      <c r="R70" s="14"/>
      <c r="S70" s="3">
        <f>SUM(S65:S69)</f>
        <v>10</v>
      </c>
      <c r="T70" s="20">
        <f>SUM(T65:T69)+T62</f>
        <v>71.77000000000001</v>
      </c>
      <c r="V70" s="14"/>
      <c r="W70" s="3">
        <f>SUM(W65:W69)</f>
        <v>10</v>
      </c>
      <c r="X70" s="20">
        <f>SUM(X65:X69)+X62</f>
        <v>71.77000000000001</v>
      </c>
      <c r="Z70" s="14"/>
      <c r="AA70" s="3">
        <f>SUM(AA65:AA69)</f>
        <v>10</v>
      </c>
      <c r="AB70" s="20">
        <f>SUM(AB65:AB69)+AB62</f>
        <v>71.77000000000001</v>
      </c>
      <c r="AD70" s="14"/>
      <c r="AE70" s="3">
        <f>SUM(AE65:AE69)</f>
        <v>10</v>
      </c>
      <c r="AF70" s="20">
        <f>SUM(AF65:AF69)+AF62</f>
        <v>71.77000000000001</v>
      </c>
      <c r="AH70" s="14"/>
      <c r="AI70" s="3">
        <f>SUM(AI65:AI69)</f>
        <v>10</v>
      </c>
      <c r="AJ70" s="20">
        <f>SUM(AJ65:AJ69)+AJ62</f>
        <v>71.77000000000001</v>
      </c>
      <c r="AL70" s="14"/>
      <c r="AM70" s="3">
        <f>SUM(AM65:AM69)</f>
        <v>10</v>
      </c>
      <c r="AN70" s="20">
        <f>SUM(AN65:AN69)+AN62</f>
        <v>71.77000000000001</v>
      </c>
      <c r="AP70" s="14"/>
      <c r="AQ70" s="3">
        <f>SUM(AQ65:AQ69)</f>
        <v>10</v>
      </c>
      <c r="AR70" s="20">
        <f>SUM(AR65:AR69)+AR62</f>
        <v>71.77000000000001</v>
      </c>
      <c r="AS70" s="46"/>
      <c r="AT70" s="14"/>
      <c r="AU70" s="3">
        <f>SUM(AU65:AU69)</f>
        <v>10</v>
      </c>
      <c r="AV70" s="20">
        <f>SUM(AV65:AV69)+AV62</f>
        <v>71.77000000000001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INDEX(Input!$C$49:$BJ$61,MATCH($A73,Input!$A$49:$A$61,0),MATCH(B$61,Input!$C$48:$BJ$48,0))</f>
        <v>-11</v>
      </c>
      <c r="C73" s="24" t="str">
        <f>IF(VLOOKUP($A73,Input!$A$49:$B$61,2,FALSE)="Percentage",D$70,IF(VLOOKUP($A73,Input!$A$49:$B$61,2,FALSE)="Fixed","Fixed",(C$70)))</f>
        <v>Fixed</v>
      </c>
      <c r="D73" s="15">
        <f t="shared" ref="D73:D85" si="61">ROUND(IF(C73="Fixed",B73,(B73*C73)),2)</f>
        <v>-11</v>
      </c>
      <c r="F73" s="104">
        <f>INDEX(Input!$C$49:$BJ$61,MATCH($A73,Input!$A$49:$A$61,0),MATCH(F$61,Input!$C$48:$BJ$48,0))</f>
        <v>-11</v>
      </c>
      <c r="G73" s="24" t="str">
        <f>IF(VLOOKUP($A73,Input!$A$49:$B$61,2,FALSE)="Percentage",H$70,IF(VLOOKUP($A73,Input!$A$49:$B$61,2,FALSE)="Fixed","Fixed",(G$70)))</f>
        <v>Fixed</v>
      </c>
      <c r="H73" s="15">
        <f t="shared" ref="H73:H85" si="62">ROUND(IF(G73="Fixed",F73,(F73*G73)),2)</f>
        <v>-11</v>
      </c>
      <c r="J73" s="104">
        <f>INDEX(Input!$C$49:$BJ$61,MATCH($A73,Input!$A$49:$A$61,0),MATCH(J$61,Input!$C$48:$BJ$48,0))</f>
        <v>-11</v>
      </c>
      <c r="K73" s="24" t="str">
        <f>IF(VLOOKUP($A73,Input!$A$49:$B$61,2,FALSE)="Percentage",L$70,IF(VLOOKUP($A73,Input!$A$49:$B$61,2,FALSE)="Fixed","Fixed",(K$70)))</f>
        <v>Fixed</v>
      </c>
      <c r="L73" s="15">
        <f t="shared" ref="L73:L85" si="63">ROUND(IF(K73="Fixed",J73,(J73*K73)),2)</f>
        <v>-11</v>
      </c>
      <c r="N73" s="104">
        <f>INDEX(Input!$C$49:$BJ$61,MATCH($A73,Input!$A$49:$A$61,0),MATCH(N$61,Input!$C$48:$BJ$48,0))</f>
        <v>-11</v>
      </c>
      <c r="O73" s="24" t="str">
        <f>IF(VLOOKUP($A73,Input!$A$49:$B$61,2,FALSE)="Percentage",P$70,IF(VLOOKUP($A73,Input!$A$49:$B$61,2,FALSE)="Fixed","Fixed",(O$70)))</f>
        <v>Fixed</v>
      </c>
      <c r="P73" s="15">
        <f t="shared" ref="P73:P85" si="64">ROUND(IF(O73="Fixed",N73,(N73*O73)),2)</f>
        <v>-11</v>
      </c>
      <c r="R73" s="104">
        <f>INDEX(Input!$C$49:$BJ$61,MATCH($A73,Input!$A$49:$A$61,0),MATCH(R$61,Input!$C$48:$BJ$48,0))</f>
        <v>-11</v>
      </c>
      <c r="S73" s="24" t="str">
        <f>IF(VLOOKUP($A73,Input!$A$49:$B$61,2,FALSE)="Percentage",T$70,IF(VLOOKUP($A73,Input!$A$49:$B$61,2,FALSE)="Fixed","Fixed",(S$70)))</f>
        <v>Fixed</v>
      </c>
      <c r="T73" s="15">
        <f t="shared" ref="T73:T85" si="65">ROUND(IF(S73="Fixed",R73,(R73*S73)),2)</f>
        <v>-11</v>
      </c>
      <c r="V73" s="104">
        <f>INDEX(Input!$C$49:$BJ$61,MATCH($A73,Input!$A$49:$A$61,0),MATCH(V$61,Input!$C$48:$BJ$48,0))</f>
        <v>-11</v>
      </c>
      <c r="W73" s="24" t="str">
        <f>IF(VLOOKUP($A73,Input!$A$49:$B$61,2,FALSE)="Percentage",X$70,IF(VLOOKUP($A73,Input!$A$49:$B$61,2,FALSE)="Fixed","Fixed",(W$70)))</f>
        <v>Fixed</v>
      </c>
      <c r="X73" s="15">
        <f t="shared" ref="X73:X85" si="66">ROUND(IF(W73="Fixed",V73,(V73*W73)),2)</f>
        <v>-11</v>
      </c>
      <c r="Z73" s="104">
        <f>INDEX(Input!$C$49:$BJ$61,MATCH($A73,Input!$A$49:$A$61,0),MATCH(Z$61,Input!$C$48:$BJ$48,0))</f>
        <v>-11</v>
      </c>
      <c r="AA73" s="24" t="str">
        <f>IF(VLOOKUP($A73,Input!$A$49:$B$61,2,FALSE)="Percentage",AB$70,IF(VLOOKUP($A73,Input!$A$49:$B$61,2,FALSE)="Fixed","Fixed",(AA$70)))</f>
        <v>Fixed</v>
      </c>
      <c r="AB73" s="15">
        <f t="shared" ref="AB73:AB85" si="67">ROUND(IF(AA73="Fixed",Z73,(Z73*AA73)),2)</f>
        <v>-11</v>
      </c>
      <c r="AD73" s="104">
        <f>INDEX(Input!$C$49:$BJ$61,MATCH($A73,Input!$A$49:$A$61,0),MATCH(AD$61,Input!$C$48:$BJ$48,0))</f>
        <v>-11</v>
      </c>
      <c r="AE73" s="24" t="str">
        <f>IF(VLOOKUP($A73,Input!$A$49:$B$61,2,FALSE)="Percentage",AF$70,IF(VLOOKUP($A73,Input!$A$49:$B$61,2,FALSE)="Fixed","Fixed",(AE$70)))</f>
        <v>Fixed</v>
      </c>
      <c r="AF73" s="15">
        <f t="shared" ref="AF73:AF85" si="68">ROUND(IF(AE73="Fixed",AD73,(AD73*AE73)),2)</f>
        <v>-11</v>
      </c>
      <c r="AH73" s="104">
        <f>INDEX(Input!$C$49:$BJ$61,MATCH($A73,Input!$A$49:$A$61,0),MATCH(AH$61,Input!$C$48:$BJ$48,0))</f>
        <v>-11</v>
      </c>
      <c r="AI73" s="24" t="str">
        <f>IF(VLOOKUP($A73,Input!$A$49:$B$61,2,FALSE)="Percentage",AJ$70,IF(VLOOKUP($A73,Input!$A$49:$B$61,2,FALSE)="Fixed","Fixed",(AI$70)))</f>
        <v>Fixed</v>
      </c>
      <c r="AJ73" s="15">
        <f t="shared" ref="AJ73:AJ85" si="69">ROUND(IF(AI73="Fixed",AH73,(AH73*AI73)),2)</f>
        <v>-11</v>
      </c>
      <c r="AL73" s="104">
        <f>INDEX(Input!$C$49:$BJ$61,MATCH($A73,Input!$A$49:$A$61,0),MATCH(AL$61,Input!$C$48:$BJ$48,0))</f>
        <v>-11</v>
      </c>
      <c r="AM73" s="24" t="str">
        <f>IF(VLOOKUP($A73,Input!$A$49:$B$61,2,FALSE)="Percentage",AN$70,IF(VLOOKUP($A73,Input!$A$49:$B$61,2,FALSE)="Fixed","Fixed",(AM$70)))</f>
        <v>Fixed</v>
      </c>
      <c r="AN73" s="15">
        <f t="shared" ref="AN73:AN85" si="70">ROUND(IF(AM73="Fixed",AL73,(AL73*AM73)),2)</f>
        <v>-11</v>
      </c>
      <c r="AP73" s="104">
        <f>INDEX(Input!$C$49:$BJ$61,MATCH($A73,Input!$A$49:$A$61,0),MATCH(AP$61,Input!$C$48:$BJ$48,0))</f>
        <v>-11</v>
      </c>
      <c r="AQ73" s="24" t="str">
        <f>IF(VLOOKUP($A73,Input!$A$49:$B$61,2,FALSE)="Percentage",AR$70,IF(VLOOKUP($A73,Input!$A$49:$B$61,2,FALSE)="Fixed","Fixed",(AQ$70)))</f>
        <v>Fixed</v>
      </c>
      <c r="AR73" s="15">
        <f t="shared" ref="AR73:AR85" si="71">ROUND(IF(AQ73="Fixed",AP73,(AP73*AQ73)),2)</f>
        <v>-11</v>
      </c>
      <c r="AS73" s="7"/>
      <c r="AT73" s="104">
        <f>INDEX(Input!$C$49:$BJ$61,MATCH($A73,Input!$A$49:$A$61,0),MATCH(AT$61,Input!$C$48:$BJ$48,0))</f>
        <v>-11</v>
      </c>
      <c r="AU73" s="24" t="str">
        <f>IF(VLOOKUP($A73,Input!$A$49:$B$61,2,FALSE)="Percentage",AV$70,IF(VLOOKUP($A73,Input!$A$49:$B$61,2,FALSE)="Fixed","Fixed",(AU$70)))</f>
        <v>Fixed</v>
      </c>
      <c r="AV73" s="15">
        <f t="shared" ref="AV73:AV85" si="72">ROUND(IF(AU73="Fixed",AT73,(AT73*AU73)),2)</f>
        <v>-11</v>
      </c>
    </row>
    <row r="74" spans="1:48" x14ac:dyDescent="0.3">
      <c r="A74" t="str">
        <f t="shared" si="60"/>
        <v>WRAM/MCBA</v>
      </c>
      <c r="B74" s="104">
        <f>INDEX(Input!$C$49:$BJ$61,MATCH($A74,Input!$A$49:$A$61,0),MATCH(B$61,Input!$C$48:$BJ$48,0))</f>
        <v>0</v>
      </c>
      <c r="C74" s="24">
        <f>IF(VLOOKUP($A74,Input!$A$49:$B$61,2,FALSE)="Percentage",D$70,IF(VLOOKUP($A74,Input!$A$49:$B$61,2,FALSE)="Fixed","Fixed",(C$70)))</f>
        <v>10</v>
      </c>
      <c r="D74" s="15">
        <f t="shared" si="61"/>
        <v>0</v>
      </c>
      <c r="F74" s="104">
        <f>INDEX(Input!$C$49:$BJ$61,MATCH($A74,Input!$A$49:$A$61,0),MATCH(F$61,Input!$C$48:$BJ$48,0))</f>
        <v>0</v>
      </c>
      <c r="G74" s="24">
        <f>IF(VLOOKUP($A74,Input!$A$49:$B$61,2,FALSE)="Percentage",H$70,IF(VLOOKUP($A74,Input!$A$49:$B$61,2,FALSE)="Fixed","Fixed",(G$70)))</f>
        <v>10</v>
      </c>
      <c r="H74" s="15">
        <f t="shared" si="62"/>
        <v>0</v>
      </c>
      <c r="J74" s="104">
        <f>INDEX(Input!$C$49:$BJ$61,MATCH($A74,Input!$A$49:$A$61,0),MATCH(J$61,Input!$C$48:$BJ$48,0))</f>
        <v>0</v>
      </c>
      <c r="K74" s="24">
        <f>IF(VLOOKUP($A74,Input!$A$49:$B$61,2,FALSE)="Percentage",L$70,IF(VLOOKUP($A74,Input!$A$49:$B$61,2,FALSE)="Fixed","Fixed",(K$70)))</f>
        <v>10</v>
      </c>
      <c r="L74" s="15">
        <f t="shared" si="63"/>
        <v>0</v>
      </c>
      <c r="N74" s="104">
        <f>INDEX(Input!$C$49:$BJ$61,MATCH($A74,Input!$A$49:$A$61,0),MATCH(N$61,Input!$C$48:$BJ$48,0))</f>
        <v>0</v>
      </c>
      <c r="O74" s="24">
        <f>IF(VLOOKUP($A74,Input!$A$49:$B$61,2,FALSE)="Percentage",P$70,IF(VLOOKUP($A74,Input!$A$49:$B$61,2,FALSE)="Fixed","Fixed",(O$70)))</f>
        <v>10</v>
      </c>
      <c r="P74" s="15">
        <f t="shared" si="64"/>
        <v>0</v>
      </c>
      <c r="R74" s="104">
        <f>INDEX(Input!$C$49:$BJ$61,MATCH($A74,Input!$A$49:$A$61,0),MATCH(R$61,Input!$C$48:$BJ$48,0))</f>
        <v>0</v>
      </c>
      <c r="S74" s="24">
        <f>IF(VLOOKUP($A74,Input!$A$49:$B$61,2,FALSE)="Percentage",T$70,IF(VLOOKUP($A74,Input!$A$49:$B$61,2,FALSE)="Fixed","Fixed",(S$70)))</f>
        <v>10</v>
      </c>
      <c r="T74" s="15">
        <f t="shared" si="65"/>
        <v>0</v>
      </c>
      <c r="V74" s="104">
        <f>INDEX(Input!$C$49:$BJ$61,MATCH($A74,Input!$A$49:$A$61,0),MATCH(V$61,Input!$C$48:$BJ$48,0))</f>
        <v>0</v>
      </c>
      <c r="W74" s="24">
        <f>IF(VLOOKUP($A74,Input!$A$49:$B$61,2,FALSE)="Percentage",X$70,IF(VLOOKUP($A74,Input!$A$49:$B$61,2,FALSE)="Fixed","Fixed",(W$70)))</f>
        <v>10</v>
      </c>
      <c r="X74" s="15">
        <f t="shared" si="66"/>
        <v>0</v>
      </c>
      <c r="Z74" s="104">
        <f>INDEX(Input!$C$49:$BJ$61,MATCH($A74,Input!$A$49:$A$61,0),MATCH(Z$61,Input!$C$48:$BJ$48,0))</f>
        <v>0</v>
      </c>
      <c r="AA74" s="24">
        <f>IF(VLOOKUP($A74,Input!$A$49:$B$61,2,FALSE)="Percentage",AB$70,IF(VLOOKUP($A74,Input!$A$49:$B$61,2,FALSE)="Fixed","Fixed",(AA$70)))</f>
        <v>10</v>
      </c>
      <c r="AB74" s="15">
        <f t="shared" si="67"/>
        <v>0</v>
      </c>
      <c r="AD74" s="104">
        <f>INDEX(Input!$C$49:$BJ$61,MATCH($A74,Input!$A$49:$A$61,0),MATCH(AD$61,Input!$C$48:$BJ$48,0))</f>
        <v>0</v>
      </c>
      <c r="AE74" s="24">
        <f>IF(VLOOKUP($A74,Input!$A$49:$B$61,2,FALSE)="Percentage",AF$70,IF(VLOOKUP($A74,Input!$A$49:$B$61,2,FALSE)="Fixed","Fixed",(AE$70)))</f>
        <v>10</v>
      </c>
      <c r="AF74" s="15">
        <f t="shared" si="68"/>
        <v>0</v>
      </c>
      <c r="AH74" s="104">
        <f>INDEX(Input!$C$49:$BJ$61,MATCH($A74,Input!$A$49:$A$61,0),MATCH(AH$61,Input!$C$48:$BJ$48,0))</f>
        <v>0</v>
      </c>
      <c r="AI74" s="24">
        <f>IF(VLOOKUP($A74,Input!$A$49:$B$61,2,FALSE)="Percentage",AJ$70,IF(VLOOKUP($A74,Input!$A$49:$B$61,2,FALSE)="Fixed","Fixed",(AI$70)))</f>
        <v>10</v>
      </c>
      <c r="AJ74" s="15">
        <f t="shared" si="69"/>
        <v>0</v>
      </c>
      <c r="AL74" s="104">
        <f>INDEX(Input!$C$49:$BJ$61,MATCH($A74,Input!$A$49:$A$61,0),MATCH(AL$61,Input!$C$48:$BJ$48,0))</f>
        <v>0</v>
      </c>
      <c r="AM74" s="24">
        <f>IF(VLOOKUP($A74,Input!$A$49:$B$61,2,FALSE)="Percentage",AN$70,IF(VLOOKUP($A74,Input!$A$49:$B$61,2,FALSE)="Fixed","Fixed",(AM$70)))</f>
        <v>10</v>
      </c>
      <c r="AN74" s="15">
        <f t="shared" si="70"/>
        <v>0</v>
      </c>
      <c r="AP74" s="104">
        <f>INDEX(Input!$C$49:$BJ$61,MATCH($A74,Input!$A$49:$A$61,0),MATCH(AP$61,Input!$C$48:$BJ$48,0))</f>
        <v>0</v>
      </c>
      <c r="AQ74" s="24">
        <f>IF(VLOOKUP($A74,Input!$A$49:$B$61,2,FALSE)="Percentage",AR$70,IF(VLOOKUP($A74,Input!$A$49:$B$61,2,FALSE)="Fixed","Fixed",(AQ$70)))</f>
        <v>10</v>
      </c>
      <c r="AR74" s="15">
        <f t="shared" si="71"/>
        <v>0</v>
      </c>
      <c r="AS74" s="7"/>
      <c r="AT74" s="104">
        <f>INDEX(Input!$C$49:$BJ$61,MATCH($A74,Input!$A$49:$A$61,0),MATCH(AT$61,Input!$C$48:$BJ$48,0))</f>
        <v>0</v>
      </c>
      <c r="AU74" s="24">
        <f>IF(VLOOKUP($A74,Input!$A$49:$B$61,2,FALSE)="Percentage",AV$70,IF(VLOOKUP($A74,Input!$A$49:$B$61,2,FALSE)="Fixed","Fixed",(AU$70)))</f>
        <v>10</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71.77000000000001</v>
      </c>
      <c r="D75" s="15">
        <f t="shared" si="61"/>
        <v>0</v>
      </c>
      <c r="F75" s="104">
        <f>INDEX(Input!$C$49:$BJ$61,MATCH($A75,Input!$A$49:$A$61,0),MATCH(F$61,Input!$C$48:$BJ$48,0))</f>
        <v>0</v>
      </c>
      <c r="G75" s="24">
        <f>IF(VLOOKUP($A75,Input!$A$49:$B$61,2,FALSE)="Percentage",H$70,IF(VLOOKUP($A75,Input!$A$49:$B$61,2,FALSE)="Fixed","Fixed",(G$70)))</f>
        <v>71.77000000000001</v>
      </c>
      <c r="H75" s="15">
        <f t="shared" si="62"/>
        <v>0</v>
      </c>
      <c r="J75" s="104">
        <f>INDEX(Input!$C$49:$BJ$61,MATCH($A75,Input!$A$49:$A$61,0),MATCH(J$61,Input!$C$48:$BJ$48,0))</f>
        <v>0</v>
      </c>
      <c r="K75" s="24">
        <f>IF(VLOOKUP($A75,Input!$A$49:$B$61,2,FALSE)="Percentage",L$70,IF(VLOOKUP($A75,Input!$A$49:$B$61,2,FALSE)="Fixed","Fixed",(K$70)))</f>
        <v>71.77000000000001</v>
      </c>
      <c r="L75" s="15">
        <f t="shared" si="63"/>
        <v>0</v>
      </c>
      <c r="N75" s="104">
        <f>INDEX(Input!$C$49:$BJ$61,MATCH($A75,Input!$A$49:$A$61,0),MATCH(N$61,Input!$C$48:$BJ$48,0))</f>
        <v>0</v>
      </c>
      <c r="O75" s="24">
        <f>IF(VLOOKUP($A75,Input!$A$49:$B$61,2,FALSE)="Percentage",P$70,IF(VLOOKUP($A75,Input!$A$49:$B$61,2,FALSE)="Fixed","Fixed",(O$70)))</f>
        <v>71.77000000000001</v>
      </c>
      <c r="P75" s="15">
        <f t="shared" si="64"/>
        <v>0</v>
      </c>
      <c r="R75" s="104">
        <f>INDEX(Input!$C$49:$BJ$61,MATCH($A75,Input!$A$49:$A$61,0),MATCH(R$61,Input!$C$48:$BJ$48,0))</f>
        <v>0</v>
      </c>
      <c r="S75" s="24">
        <f>IF(VLOOKUP($A75,Input!$A$49:$B$61,2,FALSE)="Percentage",T$70,IF(VLOOKUP($A75,Input!$A$49:$B$61,2,FALSE)="Fixed","Fixed",(S$70)))</f>
        <v>71.77000000000001</v>
      </c>
      <c r="T75" s="15">
        <f t="shared" si="65"/>
        <v>0</v>
      </c>
      <c r="V75" s="104">
        <f>INDEX(Input!$C$49:$BJ$61,MATCH($A75,Input!$A$49:$A$61,0),MATCH(V$61,Input!$C$48:$BJ$48,0))</f>
        <v>0</v>
      </c>
      <c r="W75" s="24">
        <f>IF(VLOOKUP($A75,Input!$A$49:$B$61,2,FALSE)="Percentage",X$70,IF(VLOOKUP($A75,Input!$A$49:$B$61,2,FALSE)="Fixed","Fixed",(W$70)))</f>
        <v>71.77000000000001</v>
      </c>
      <c r="X75" s="15">
        <f t="shared" si="66"/>
        <v>0</v>
      </c>
      <c r="Z75" s="104">
        <f>INDEX(Input!$C$49:$BJ$61,MATCH($A75,Input!$A$49:$A$61,0),MATCH(Z$61,Input!$C$48:$BJ$48,0))</f>
        <v>0</v>
      </c>
      <c r="AA75" s="24">
        <f>IF(VLOOKUP($A75,Input!$A$49:$B$61,2,FALSE)="Percentage",AB$70,IF(VLOOKUP($A75,Input!$A$49:$B$61,2,FALSE)="Fixed","Fixed",(AA$70)))</f>
        <v>71.77000000000001</v>
      </c>
      <c r="AB75" s="15">
        <f t="shared" si="67"/>
        <v>0</v>
      </c>
      <c r="AD75" s="104">
        <f>INDEX(Input!$C$49:$BJ$61,MATCH($A75,Input!$A$49:$A$61,0),MATCH(AD$61,Input!$C$48:$BJ$48,0))</f>
        <v>0</v>
      </c>
      <c r="AE75" s="24">
        <f>IF(VLOOKUP($A75,Input!$A$49:$B$61,2,FALSE)="Percentage",AF$70,IF(VLOOKUP($A75,Input!$A$49:$B$61,2,FALSE)="Fixed","Fixed",(AE$70)))</f>
        <v>71.77000000000001</v>
      </c>
      <c r="AF75" s="15">
        <f t="shared" si="68"/>
        <v>0</v>
      </c>
      <c r="AH75" s="104">
        <f>INDEX(Input!$C$49:$BJ$61,MATCH($A75,Input!$A$49:$A$61,0),MATCH(AH$61,Input!$C$48:$BJ$48,0))</f>
        <v>0</v>
      </c>
      <c r="AI75" s="24">
        <f>IF(VLOOKUP($A75,Input!$A$49:$B$61,2,FALSE)="Percentage",AJ$70,IF(VLOOKUP($A75,Input!$A$49:$B$61,2,FALSE)="Fixed","Fixed",(AI$70)))</f>
        <v>71.77000000000001</v>
      </c>
      <c r="AJ75" s="15">
        <f t="shared" si="69"/>
        <v>0</v>
      </c>
      <c r="AL75" s="104">
        <f>INDEX(Input!$C$49:$BJ$61,MATCH($A75,Input!$A$49:$A$61,0),MATCH(AL$61,Input!$C$48:$BJ$48,0))</f>
        <v>0</v>
      </c>
      <c r="AM75" s="24">
        <f>IF(VLOOKUP($A75,Input!$A$49:$B$61,2,FALSE)="Percentage",AN$70,IF(VLOOKUP($A75,Input!$A$49:$B$61,2,FALSE)="Fixed","Fixed",(AM$70)))</f>
        <v>71.77000000000001</v>
      </c>
      <c r="AN75" s="15">
        <f t="shared" si="70"/>
        <v>0</v>
      </c>
      <c r="AP75" s="104">
        <f>INDEX(Input!$C$49:$BJ$61,MATCH($A75,Input!$A$49:$A$61,0),MATCH(AP$61,Input!$C$48:$BJ$48,0))</f>
        <v>0</v>
      </c>
      <c r="AQ75" s="24">
        <f>IF(VLOOKUP($A75,Input!$A$49:$B$61,2,FALSE)="Percentage",AR$70,IF(VLOOKUP($A75,Input!$A$49:$B$61,2,FALSE)="Fixed","Fixed",(AQ$70)))</f>
        <v>71.77000000000001</v>
      </c>
      <c r="AR75" s="15">
        <f t="shared" si="71"/>
        <v>0</v>
      </c>
      <c r="AS75" s="7"/>
      <c r="AT75" s="104">
        <f>INDEX(Input!$C$49:$BJ$61,MATCH($A75,Input!$A$49:$A$61,0),MATCH(AT$61,Input!$C$48:$BJ$48,0))</f>
        <v>0</v>
      </c>
      <c r="AU75" s="24">
        <f>IF(VLOOKUP($A75,Input!$A$49:$B$61,2,FALSE)="Percentage",AV$70,IF(VLOOKUP($A75,Input!$A$49:$B$61,2,FALSE)="Fixed","Fixed",(AU$70)))</f>
        <v>71.77000000000001</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10</v>
      </c>
      <c r="D77" s="15">
        <f t="shared" si="61"/>
        <v>0</v>
      </c>
      <c r="F77" s="104">
        <f>INDEX(Input!$C$49:$BJ$61,MATCH($A77,Input!$A$49:$A$61,0),MATCH(F$61,Input!$C$48:$BJ$48,0))</f>
        <v>0</v>
      </c>
      <c r="G77" s="24">
        <f>IF(VLOOKUP($A77,Input!$A$49:$B$61,2,FALSE)="Percentage",H$70,IF(VLOOKUP($A77,Input!$A$49:$B$61,2,FALSE)="Fixed","Fixed",(G$70)))</f>
        <v>10</v>
      </c>
      <c r="H77" s="15">
        <f t="shared" si="62"/>
        <v>0</v>
      </c>
      <c r="J77" s="104">
        <f>INDEX(Input!$C$49:$BJ$61,MATCH($A77,Input!$A$49:$A$61,0),MATCH(J$61,Input!$C$48:$BJ$48,0))</f>
        <v>0</v>
      </c>
      <c r="K77" s="24">
        <f>IF(VLOOKUP($A77,Input!$A$49:$B$61,2,FALSE)="Percentage",L$70,IF(VLOOKUP($A77,Input!$A$49:$B$61,2,FALSE)="Fixed","Fixed",(K$70)))</f>
        <v>10</v>
      </c>
      <c r="L77" s="15">
        <f t="shared" si="63"/>
        <v>0</v>
      </c>
      <c r="N77" s="104">
        <f>INDEX(Input!$C$49:$BJ$61,MATCH($A77,Input!$A$49:$A$61,0),MATCH(N$61,Input!$C$48:$BJ$48,0))</f>
        <v>0</v>
      </c>
      <c r="O77" s="24">
        <f>IF(VLOOKUP($A77,Input!$A$49:$B$61,2,FALSE)="Percentage",P$70,IF(VLOOKUP($A77,Input!$A$49:$B$61,2,FALSE)="Fixed","Fixed",(O$70)))</f>
        <v>10</v>
      </c>
      <c r="P77" s="15">
        <f t="shared" si="64"/>
        <v>0</v>
      </c>
      <c r="R77" s="104">
        <f>INDEX(Input!$C$49:$BJ$61,MATCH($A77,Input!$A$49:$A$61,0),MATCH(R$61,Input!$C$48:$BJ$48,0))</f>
        <v>0</v>
      </c>
      <c r="S77" s="24">
        <f>IF(VLOOKUP($A77,Input!$A$49:$B$61,2,FALSE)="Percentage",T$70,IF(VLOOKUP($A77,Input!$A$49:$B$61,2,FALSE)="Fixed","Fixed",(S$70)))</f>
        <v>10</v>
      </c>
      <c r="T77" s="15">
        <f t="shared" si="65"/>
        <v>0</v>
      </c>
      <c r="V77" s="104">
        <f>INDEX(Input!$C$49:$BJ$61,MATCH($A77,Input!$A$49:$A$61,0),MATCH(V$61,Input!$C$48:$BJ$48,0))</f>
        <v>0</v>
      </c>
      <c r="W77" s="24">
        <f>IF(VLOOKUP($A77,Input!$A$49:$B$61,2,FALSE)="Percentage",X$70,IF(VLOOKUP($A77,Input!$A$49:$B$61,2,FALSE)="Fixed","Fixed",(W$70)))</f>
        <v>10</v>
      </c>
      <c r="X77" s="15">
        <f t="shared" si="66"/>
        <v>0</v>
      </c>
      <c r="Z77" s="104">
        <f>INDEX(Input!$C$49:$BJ$61,MATCH($A77,Input!$A$49:$A$61,0),MATCH(Z$61,Input!$C$48:$BJ$48,0))</f>
        <v>0</v>
      </c>
      <c r="AA77" s="24">
        <f>IF(VLOOKUP($A77,Input!$A$49:$B$61,2,FALSE)="Percentage",AB$70,IF(VLOOKUP($A77,Input!$A$49:$B$61,2,FALSE)="Fixed","Fixed",(AA$70)))</f>
        <v>10</v>
      </c>
      <c r="AB77" s="15">
        <f t="shared" si="67"/>
        <v>0</v>
      </c>
      <c r="AD77" s="104">
        <f>INDEX(Input!$C$49:$BJ$61,MATCH($A77,Input!$A$49:$A$61,0),MATCH(AD$61,Input!$C$48:$BJ$48,0))</f>
        <v>0</v>
      </c>
      <c r="AE77" s="24">
        <f>IF(VLOOKUP($A77,Input!$A$49:$B$61,2,FALSE)="Percentage",AF$70,IF(VLOOKUP($A77,Input!$A$49:$B$61,2,FALSE)="Fixed","Fixed",(AE$70)))</f>
        <v>10</v>
      </c>
      <c r="AF77" s="15">
        <f t="shared" si="68"/>
        <v>0</v>
      </c>
      <c r="AH77" s="104">
        <f>INDEX(Input!$C$49:$BJ$61,MATCH($A77,Input!$A$49:$A$61,0),MATCH(AH$61,Input!$C$48:$BJ$48,0))</f>
        <v>0</v>
      </c>
      <c r="AI77" s="24">
        <f>IF(VLOOKUP($A77,Input!$A$49:$B$61,2,FALSE)="Percentage",AJ$70,IF(VLOOKUP($A77,Input!$A$49:$B$61,2,FALSE)="Fixed","Fixed",(AI$70)))</f>
        <v>10</v>
      </c>
      <c r="AJ77" s="15">
        <f t="shared" si="69"/>
        <v>0</v>
      </c>
      <c r="AL77" s="104">
        <f>INDEX(Input!$C$49:$BJ$61,MATCH($A77,Input!$A$49:$A$61,0),MATCH(AL$61,Input!$C$48:$BJ$48,0))</f>
        <v>0</v>
      </c>
      <c r="AM77" s="24">
        <f>IF(VLOOKUP($A77,Input!$A$49:$B$61,2,FALSE)="Percentage",AN$70,IF(VLOOKUP($A77,Input!$A$49:$B$61,2,FALSE)="Fixed","Fixed",(AM$70)))</f>
        <v>10</v>
      </c>
      <c r="AN77" s="15">
        <f t="shared" si="70"/>
        <v>0</v>
      </c>
      <c r="AP77" s="104">
        <f>INDEX(Input!$C$49:$BJ$61,MATCH($A77,Input!$A$49:$A$61,0),MATCH(AP$61,Input!$C$48:$BJ$48,0))</f>
        <v>0</v>
      </c>
      <c r="AQ77" s="24">
        <f>IF(VLOOKUP($A77,Input!$A$49:$B$61,2,FALSE)="Percentage",AR$70,IF(VLOOKUP($A77,Input!$A$49:$B$61,2,FALSE)="Fixed","Fixed",(AQ$70)))</f>
        <v>10</v>
      </c>
      <c r="AR77" s="15">
        <f t="shared" si="71"/>
        <v>0</v>
      </c>
      <c r="AS77" s="7"/>
      <c r="AT77" s="104">
        <f>INDEX(Input!$C$49:$BJ$61,MATCH($A77,Input!$A$49:$A$61,0),MATCH(AT$61,Input!$C$48:$BJ$48,0))</f>
        <v>0</v>
      </c>
      <c r="AU77" s="24">
        <f>IF(VLOOKUP($A77,Input!$A$49:$B$61,2,FALSE)="Percentage",AV$70,IF(VLOOKUP($A77,Input!$A$49:$B$61,2,FALSE)="Fixed","Fixed",(AU$70)))</f>
        <v>10</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10</v>
      </c>
      <c r="D80" s="15">
        <f t="shared" si="61"/>
        <v>0</v>
      </c>
      <c r="F80" s="104">
        <f>INDEX(Input!$C$49:$BJ$61,MATCH($A80,Input!$A$49:$A$61,0),MATCH(F$61,Input!$C$48:$BJ$48,0))</f>
        <v>0</v>
      </c>
      <c r="G80" s="24">
        <f>IF(VLOOKUP($A80,Input!$A$49:$B$61,2,FALSE)="Percentage",H$70,IF(VLOOKUP($A80,Input!$A$49:$B$61,2,FALSE)="Fixed","Fixed",(G$70)))</f>
        <v>10</v>
      </c>
      <c r="H80" s="15">
        <f t="shared" si="62"/>
        <v>0</v>
      </c>
      <c r="J80" s="104">
        <f>INDEX(Input!$C$49:$BJ$61,MATCH($A80,Input!$A$49:$A$61,0),MATCH(J$61,Input!$C$48:$BJ$48,0))</f>
        <v>0</v>
      </c>
      <c r="K80" s="24">
        <f>IF(VLOOKUP($A80,Input!$A$49:$B$61,2,FALSE)="Percentage",L$70,IF(VLOOKUP($A80,Input!$A$49:$B$61,2,FALSE)="Fixed","Fixed",(K$70)))</f>
        <v>10</v>
      </c>
      <c r="L80" s="15">
        <f t="shared" si="63"/>
        <v>0</v>
      </c>
      <c r="N80" s="104">
        <f>INDEX(Input!$C$49:$BJ$61,MATCH($A80,Input!$A$49:$A$61,0),MATCH(N$61,Input!$C$48:$BJ$48,0))</f>
        <v>0</v>
      </c>
      <c r="O80" s="24">
        <f>IF(VLOOKUP($A80,Input!$A$49:$B$61,2,FALSE)="Percentage",P$70,IF(VLOOKUP($A80,Input!$A$49:$B$61,2,FALSE)="Fixed","Fixed",(O$70)))</f>
        <v>10</v>
      </c>
      <c r="P80" s="15">
        <f t="shared" si="64"/>
        <v>0</v>
      </c>
      <c r="R80" s="104">
        <f>INDEX(Input!$C$49:$BJ$61,MATCH($A80,Input!$A$49:$A$61,0),MATCH(R$61,Input!$C$48:$BJ$48,0))</f>
        <v>0</v>
      </c>
      <c r="S80" s="24">
        <f>IF(VLOOKUP($A80,Input!$A$49:$B$61,2,FALSE)="Percentage",T$70,IF(VLOOKUP($A80,Input!$A$49:$B$61,2,FALSE)="Fixed","Fixed",(S$70)))</f>
        <v>10</v>
      </c>
      <c r="T80" s="15">
        <f t="shared" si="65"/>
        <v>0</v>
      </c>
      <c r="V80" s="104">
        <f>INDEX(Input!$C$49:$BJ$61,MATCH($A80,Input!$A$49:$A$61,0),MATCH(V$61,Input!$C$48:$BJ$48,0))</f>
        <v>0</v>
      </c>
      <c r="W80" s="24">
        <f>IF(VLOOKUP($A80,Input!$A$49:$B$61,2,FALSE)="Percentage",X$70,IF(VLOOKUP($A80,Input!$A$49:$B$61,2,FALSE)="Fixed","Fixed",(W$70)))</f>
        <v>10</v>
      </c>
      <c r="X80" s="15">
        <f t="shared" si="66"/>
        <v>0</v>
      </c>
      <c r="Z80" s="104">
        <f>INDEX(Input!$C$49:$BJ$61,MATCH($A80,Input!$A$49:$A$61,0),MATCH(Z$61,Input!$C$48:$BJ$48,0))</f>
        <v>0</v>
      </c>
      <c r="AA80" s="24">
        <f>IF(VLOOKUP($A80,Input!$A$49:$B$61,2,FALSE)="Percentage",AB$70,IF(VLOOKUP($A80,Input!$A$49:$B$61,2,FALSE)="Fixed","Fixed",(AA$70)))</f>
        <v>10</v>
      </c>
      <c r="AB80" s="15">
        <f t="shared" si="67"/>
        <v>0</v>
      </c>
      <c r="AD80" s="104">
        <f>INDEX(Input!$C$49:$BJ$61,MATCH($A80,Input!$A$49:$A$61,0),MATCH(AD$61,Input!$C$48:$BJ$48,0))</f>
        <v>0</v>
      </c>
      <c r="AE80" s="24">
        <f>IF(VLOOKUP($A80,Input!$A$49:$B$61,2,FALSE)="Percentage",AF$70,IF(VLOOKUP($A80,Input!$A$49:$B$61,2,FALSE)="Fixed","Fixed",(AE$70)))</f>
        <v>10</v>
      </c>
      <c r="AF80" s="15">
        <f t="shared" si="68"/>
        <v>0</v>
      </c>
      <c r="AH80" s="104">
        <f>INDEX(Input!$C$49:$BJ$61,MATCH($A80,Input!$A$49:$A$61,0),MATCH(AH$61,Input!$C$48:$BJ$48,0))</f>
        <v>0</v>
      </c>
      <c r="AI80" s="24">
        <f>IF(VLOOKUP($A80,Input!$A$49:$B$61,2,FALSE)="Percentage",AJ$70,IF(VLOOKUP($A80,Input!$A$49:$B$61,2,FALSE)="Fixed","Fixed",(AI$70)))</f>
        <v>10</v>
      </c>
      <c r="AJ80" s="15">
        <f t="shared" si="69"/>
        <v>0</v>
      </c>
      <c r="AL80" s="104">
        <f>INDEX(Input!$C$49:$BJ$61,MATCH($A80,Input!$A$49:$A$61,0),MATCH(AL$61,Input!$C$48:$BJ$48,0))</f>
        <v>0</v>
      </c>
      <c r="AM80" s="24">
        <f>IF(VLOOKUP($A80,Input!$A$49:$B$61,2,FALSE)="Percentage",AN$70,IF(VLOOKUP($A80,Input!$A$49:$B$61,2,FALSE)="Fixed","Fixed",(AM$70)))</f>
        <v>10</v>
      </c>
      <c r="AN80" s="15">
        <f t="shared" si="70"/>
        <v>0</v>
      </c>
      <c r="AP80" s="104">
        <f>INDEX(Input!$C$49:$BJ$61,MATCH($A80,Input!$A$49:$A$61,0),MATCH(AP$61,Input!$C$48:$BJ$48,0))</f>
        <v>0</v>
      </c>
      <c r="AQ80" s="24">
        <f>IF(VLOOKUP($A80,Input!$A$49:$B$61,2,FALSE)="Percentage",AR$70,IF(VLOOKUP($A80,Input!$A$49:$B$61,2,FALSE)="Fixed","Fixed",(AQ$70)))</f>
        <v>10</v>
      </c>
      <c r="AR80" s="15">
        <f t="shared" si="71"/>
        <v>0</v>
      </c>
      <c r="AS80" s="7"/>
      <c r="AT80" s="104">
        <f>INDEX(Input!$C$49:$BJ$61,MATCH($A80,Input!$A$49:$A$61,0),MATCH(AT$61,Input!$C$48:$BJ$48,0))</f>
        <v>0</v>
      </c>
      <c r="AU80" s="24">
        <f>IF(VLOOKUP($A80,Input!$A$49:$B$61,2,FALSE)="Percentage",AV$70,IF(VLOOKUP($A80,Input!$A$49:$B$61,2,FALSE)="Fixed","Fixed",(AU$70)))</f>
        <v>10</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10</v>
      </c>
      <c r="D82" s="15">
        <f t="shared" si="61"/>
        <v>0</v>
      </c>
      <c r="F82" s="104">
        <f>INDEX(Input!$C$49:$BJ$61,MATCH($A82,Input!$A$49:$A$61,0),MATCH(F$61,Input!$C$48:$BJ$48,0))</f>
        <v>0</v>
      </c>
      <c r="G82" s="24">
        <f>IF(VLOOKUP($A82,Input!$A$49:$B$61,2,FALSE)="Percentage",H$70,IF(VLOOKUP($A82,Input!$A$49:$B$61,2,FALSE)="Fixed","Fixed",(G$70)))</f>
        <v>10</v>
      </c>
      <c r="H82" s="15">
        <f t="shared" si="62"/>
        <v>0</v>
      </c>
      <c r="J82" s="104">
        <f>INDEX(Input!$C$49:$BJ$61,MATCH($A82,Input!$A$49:$A$61,0),MATCH(J$61,Input!$C$48:$BJ$48,0))</f>
        <v>0</v>
      </c>
      <c r="K82" s="24">
        <f>IF(VLOOKUP($A82,Input!$A$49:$B$61,2,FALSE)="Percentage",L$70,IF(VLOOKUP($A82,Input!$A$49:$B$61,2,FALSE)="Fixed","Fixed",(K$70)))</f>
        <v>10</v>
      </c>
      <c r="L82" s="15">
        <f t="shared" si="63"/>
        <v>0</v>
      </c>
      <c r="N82" s="104">
        <f>INDEX(Input!$C$49:$BJ$61,MATCH($A82,Input!$A$49:$A$61,0),MATCH(N$61,Input!$C$48:$BJ$48,0))</f>
        <v>0</v>
      </c>
      <c r="O82" s="24">
        <f>IF(VLOOKUP($A82,Input!$A$49:$B$61,2,FALSE)="Percentage",P$70,IF(VLOOKUP($A82,Input!$A$49:$B$61,2,FALSE)="Fixed","Fixed",(O$70)))</f>
        <v>10</v>
      </c>
      <c r="P82" s="15">
        <f t="shared" si="64"/>
        <v>0</v>
      </c>
      <c r="R82" s="104">
        <f>INDEX(Input!$C$49:$BJ$61,MATCH($A82,Input!$A$49:$A$61,0),MATCH(R$61,Input!$C$48:$BJ$48,0))</f>
        <v>0</v>
      </c>
      <c r="S82" s="24">
        <f>IF(VLOOKUP($A82,Input!$A$49:$B$61,2,FALSE)="Percentage",T$70,IF(VLOOKUP($A82,Input!$A$49:$B$61,2,FALSE)="Fixed","Fixed",(S$70)))</f>
        <v>10</v>
      </c>
      <c r="T82" s="15">
        <f t="shared" si="65"/>
        <v>0</v>
      </c>
      <c r="V82" s="104">
        <f>INDEX(Input!$C$49:$BJ$61,MATCH($A82,Input!$A$49:$A$61,0),MATCH(V$61,Input!$C$48:$BJ$48,0))</f>
        <v>0</v>
      </c>
      <c r="W82" s="24">
        <f>IF(VLOOKUP($A82,Input!$A$49:$B$61,2,FALSE)="Percentage",X$70,IF(VLOOKUP($A82,Input!$A$49:$B$61,2,FALSE)="Fixed","Fixed",(W$70)))</f>
        <v>10</v>
      </c>
      <c r="X82" s="15">
        <f t="shared" si="66"/>
        <v>0</v>
      </c>
      <c r="Z82" s="104">
        <f>INDEX(Input!$C$49:$BJ$61,MATCH($A82,Input!$A$49:$A$61,0),MATCH(Z$61,Input!$C$48:$BJ$48,0))</f>
        <v>0</v>
      </c>
      <c r="AA82" s="24">
        <f>IF(VLOOKUP($A82,Input!$A$49:$B$61,2,FALSE)="Percentage",AB$70,IF(VLOOKUP($A82,Input!$A$49:$B$61,2,FALSE)="Fixed","Fixed",(AA$70)))</f>
        <v>10</v>
      </c>
      <c r="AB82" s="15">
        <f t="shared" si="67"/>
        <v>0</v>
      </c>
      <c r="AD82" s="104">
        <f>INDEX(Input!$C$49:$BJ$61,MATCH($A82,Input!$A$49:$A$61,0),MATCH(AD$61,Input!$C$48:$BJ$48,0))</f>
        <v>0</v>
      </c>
      <c r="AE82" s="24">
        <f>IF(VLOOKUP($A82,Input!$A$49:$B$61,2,FALSE)="Percentage",AF$70,IF(VLOOKUP($A82,Input!$A$49:$B$61,2,FALSE)="Fixed","Fixed",(AE$70)))</f>
        <v>10</v>
      </c>
      <c r="AF82" s="15">
        <f t="shared" si="68"/>
        <v>0</v>
      </c>
      <c r="AH82" s="104">
        <f>INDEX(Input!$C$49:$BJ$61,MATCH($A82,Input!$A$49:$A$61,0),MATCH(AH$61,Input!$C$48:$BJ$48,0))</f>
        <v>0</v>
      </c>
      <c r="AI82" s="24">
        <f>IF(VLOOKUP($A82,Input!$A$49:$B$61,2,FALSE)="Percentage",AJ$70,IF(VLOOKUP($A82,Input!$A$49:$B$61,2,FALSE)="Fixed","Fixed",(AI$70)))</f>
        <v>10</v>
      </c>
      <c r="AJ82" s="15">
        <f t="shared" si="69"/>
        <v>0</v>
      </c>
      <c r="AL82" s="104">
        <f>INDEX(Input!$C$49:$BJ$61,MATCH($A82,Input!$A$49:$A$61,0),MATCH(AL$61,Input!$C$48:$BJ$48,0))</f>
        <v>0</v>
      </c>
      <c r="AM82" s="24">
        <f>IF(VLOOKUP($A82,Input!$A$49:$B$61,2,FALSE)="Percentage",AN$70,IF(VLOOKUP($A82,Input!$A$49:$B$61,2,FALSE)="Fixed","Fixed",(AM$70)))</f>
        <v>10</v>
      </c>
      <c r="AN82" s="15">
        <f t="shared" si="70"/>
        <v>0</v>
      </c>
      <c r="AP82" s="104">
        <f>INDEX(Input!$C$49:$BJ$61,MATCH($A82,Input!$A$49:$A$61,0),MATCH(AP$61,Input!$C$48:$BJ$48,0))</f>
        <v>0</v>
      </c>
      <c r="AQ82" s="24">
        <f>IF(VLOOKUP($A82,Input!$A$49:$B$61,2,FALSE)="Percentage",AR$70,IF(VLOOKUP($A82,Input!$A$49:$B$61,2,FALSE)="Fixed","Fixed",(AQ$70)))</f>
        <v>10</v>
      </c>
      <c r="AR82" s="15">
        <f t="shared" si="71"/>
        <v>0</v>
      </c>
      <c r="AS82" s="7"/>
      <c r="AT82" s="104">
        <f>INDEX(Input!$C$49:$BJ$61,MATCH($A82,Input!$A$49:$A$61,0),MATCH(AT$61,Input!$C$48:$BJ$48,0))</f>
        <v>0</v>
      </c>
      <c r="AU82" s="24">
        <f>IF(VLOOKUP($A82,Input!$A$49:$B$61,2,FALSE)="Percentage",AV$70,IF(VLOOKUP($A82,Input!$A$49:$B$61,2,FALSE)="Fixed","Fixed",(AU$70)))</f>
        <v>10</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10</v>
      </c>
      <c r="D85" s="15">
        <f t="shared" si="61"/>
        <v>0</v>
      </c>
      <c r="F85" s="104">
        <f>INDEX(Input!$C$49:$BJ$61,MATCH($A85,Input!$A$49:$A$61,0),MATCH(F$61,Input!$C$48:$BJ$48,0))</f>
        <v>0</v>
      </c>
      <c r="G85" s="24">
        <f>IF(VLOOKUP($A85,Input!$A$49:$B$61,2,FALSE)="Percentage",H$70,IF(VLOOKUP($A85,Input!$A$49:$B$61,2,FALSE)="Fixed","Fixed",(G$70)))</f>
        <v>10</v>
      </c>
      <c r="H85" s="15">
        <f t="shared" si="62"/>
        <v>0</v>
      </c>
      <c r="J85" s="104">
        <f>INDEX(Input!$C$49:$BJ$61,MATCH($A85,Input!$A$49:$A$61,0),MATCH(J$61,Input!$C$48:$BJ$48,0))</f>
        <v>0</v>
      </c>
      <c r="K85" s="24">
        <f>IF(VLOOKUP($A85,Input!$A$49:$B$61,2,FALSE)="Percentage",L$70,IF(VLOOKUP($A85,Input!$A$49:$B$61,2,FALSE)="Fixed","Fixed",(K$70)))</f>
        <v>10</v>
      </c>
      <c r="L85" s="15">
        <f t="shared" si="63"/>
        <v>0</v>
      </c>
      <c r="N85" s="104">
        <f>INDEX(Input!$C$49:$BJ$61,MATCH($A85,Input!$A$49:$A$61,0),MATCH(N$61,Input!$C$48:$BJ$48,0))</f>
        <v>0</v>
      </c>
      <c r="O85" s="24">
        <f>IF(VLOOKUP($A85,Input!$A$49:$B$61,2,FALSE)="Percentage",P$70,IF(VLOOKUP($A85,Input!$A$49:$B$61,2,FALSE)="Fixed","Fixed",(O$70)))</f>
        <v>10</v>
      </c>
      <c r="P85" s="15">
        <f t="shared" si="64"/>
        <v>0</v>
      </c>
      <c r="R85" s="104">
        <f>INDEX(Input!$C$49:$BJ$61,MATCH($A85,Input!$A$49:$A$61,0),MATCH(R$61,Input!$C$48:$BJ$48,0))</f>
        <v>0</v>
      </c>
      <c r="S85" s="24">
        <f>IF(VLOOKUP($A85,Input!$A$49:$B$61,2,FALSE)="Percentage",T$70,IF(VLOOKUP($A85,Input!$A$49:$B$61,2,FALSE)="Fixed","Fixed",(S$70)))</f>
        <v>10</v>
      </c>
      <c r="T85" s="15">
        <f t="shared" si="65"/>
        <v>0</v>
      </c>
      <c r="V85" s="104">
        <f>INDEX(Input!$C$49:$BJ$61,MATCH($A85,Input!$A$49:$A$61,0),MATCH(V$61,Input!$C$48:$BJ$48,0))</f>
        <v>0</v>
      </c>
      <c r="W85" s="24">
        <f>IF(VLOOKUP($A85,Input!$A$49:$B$61,2,FALSE)="Percentage",X$70,IF(VLOOKUP($A85,Input!$A$49:$B$61,2,FALSE)="Fixed","Fixed",(W$70)))</f>
        <v>10</v>
      </c>
      <c r="X85" s="15">
        <f t="shared" si="66"/>
        <v>0</v>
      </c>
      <c r="Z85" s="104">
        <f>INDEX(Input!$C$49:$BJ$61,MATCH($A85,Input!$A$49:$A$61,0),MATCH(Z$61,Input!$C$48:$BJ$48,0))</f>
        <v>0</v>
      </c>
      <c r="AA85" s="24">
        <f>IF(VLOOKUP($A85,Input!$A$49:$B$61,2,FALSE)="Percentage",AB$70,IF(VLOOKUP($A85,Input!$A$49:$B$61,2,FALSE)="Fixed","Fixed",(AA$70)))</f>
        <v>10</v>
      </c>
      <c r="AB85" s="15">
        <f t="shared" si="67"/>
        <v>0</v>
      </c>
      <c r="AD85" s="104">
        <f>INDEX(Input!$C$49:$BJ$61,MATCH($A85,Input!$A$49:$A$61,0),MATCH(AD$61,Input!$C$48:$BJ$48,0))</f>
        <v>0</v>
      </c>
      <c r="AE85" s="24">
        <f>IF(VLOOKUP($A85,Input!$A$49:$B$61,2,FALSE)="Percentage",AF$70,IF(VLOOKUP($A85,Input!$A$49:$B$61,2,FALSE)="Fixed","Fixed",(AE$70)))</f>
        <v>10</v>
      </c>
      <c r="AF85" s="15">
        <f t="shared" si="68"/>
        <v>0</v>
      </c>
      <c r="AH85" s="104">
        <f>INDEX(Input!$C$49:$BJ$61,MATCH($A85,Input!$A$49:$A$61,0),MATCH(AH$61,Input!$C$48:$BJ$48,0))</f>
        <v>0</v>
      </c>
      <c r="AI85" s="24">
        <f>IF(VLOOKUP($A85,Input!$A$49:$B$61,2,FALSE)="Percentage",AJ$70,IF(VLOOKUP($A85,Input!$A$49:$B$61,2,FALSE)="Fixed","Fixed",(AI$70)))</f>
        <v>10</v>
      </c>
      <c r="AJ85" s="15">
        <f t="shared" si="69"/>
        <v>0</v>
      </c>
      <c r="AL85" s="104">
        <f>INDEX(Input!$C$49:$BJ$61,MATCH($A85,Input!$A$49:$A$61,0),MATCH(AL$61,Input!$C$48:$BJ$48,0))</f>
        <v>0</v>
      </c>
      <c r="AM85" s="24">
        <f>IF(VLOOKUP($A85,Input!$A$49:$B$61,2,FALSE)="Percentage",AN$70,IF(VLOOKUP($A85,Input!$A$49:$B$61,2,FALSE)="Fixed","Fixed",(AM$70)))</f>
        <v>10</v>
      </c>
      <c r="AN85" s="15">
        <f t="shared" si="70"/>
        <v>0</v>
      </c>
      <c r="AP85" s="104">
        <f>INDEX(Input!$C$49:$BJ$61,MATCH($A85,Input!$A$49:$A$61,0),MATCH(AP$61,Input!$C$48:$BJ$48,0))</f>
        <v>0</v>
      </c>
      <c r="AQ85" s="24">
        <f>IF(VLOOKUP($A85,Input!$A$49:$B$61,2,FALSE)="Percentage",AR$70,IF(VLOOKUP($A85,Input!$A$49:$B$61,2,FALSE)="Fixed","Fixed",(AQ$70)))</f>
        <v>10</v>
      </c>
      <c r="AR85" s="15">
        <f t="shared" si="71"/>
        <v>0</v>
      </c>
      <c r="AS85" s="7"/>
      <c r="AT85" s="104">
        <f>INDEX(Input!$C$49:$BJ$61,MATCH($A85,Input!$A$49:$A$61,0),MATCH(AT$61,Input!$C$48:$BJ$48,0))</f>
        <v>0</v>
      </c>
      <c r="AU85" s="24">
        <f>IF(VLOOKUP($A85,Input!$A$49:$B$61,2,FALSE)="Percentage",AV$70,IF(VLOOKUP($A85,Input!$A$49:$B$61,2,FALSE)="Fixed","Fixed",(AU$70)))</f>
        <v>10</v>
      </c>
      <c r="AV85" s="15">
        <f t="shared" si="72"/>
        <v>0</v>
      </c>
    </row>
    <row r="86" spans="1:48" x14ac:dyDescent="0.3">
      <c r="A86" t="s">
        <v>27</v>
      </c>
      <c r="B86" s="14"/>
      <c r="D86" s="20">
        <f>SUM(D73:D85)</f>
        <v>-11</v>
      </c>
      <c r="F86" s="14"/>
      <c r="H86" s="20">
        <f>SUM(H73:H85)</f>
        <v>-11</v>
      </c>
      <c r="J86" s="14"/>
      <c r="L86" s="20">
        <f>SUM(L73:L85)</f>
        <v>-11</v>
      </c>
      <c r="N86" s="14"/>
      <c r="P86" s="20">
        <f>SUM(P73:P85)</f>
        <v>-11</v>
      </c>
      <c r="R86" s="14"/>
      <c r="T86" s="20">
        <f>SUM(T73:T85)</f>
        <v>-11</v>
      </c>
      <c r="V86" s="14"/>
      <c r="X86" s="20">
        <f>SUM(X73:X85)</f>
        <v>-11</v>
      </c>
      <c r="Z86" s="14"/>
      <c r="AB86" s="20">
        <f>SUM(AB73:AB85)</f>
        <v>-11</v>
      </c>
      <c r="AD86" s="14"/>
      <c r="AF86" s="20">
        <f>SUM(AF73:AF85)</f>
        <v>-11</v>
      </c>
      <c r="AH86" s="14"/>
      <c r="AJ86" s="20">
        <f>SUM(AJ73:AJ85)</f>
        <v>-11</v>
      </c>
      <c r="AL86" s="14"/>
      <c r="AN86" s="20">
        <f>SUM(AN73:AN85)</f>
        <v>-11</v>
      </c>
      <c r="AP86" s="14"/>
      <c r="AR86" s="20">
        <f>SUM(AR73:AR85)</f>
        <v>-11</v>
      </c>
      <c r="AS86" s="14"/>
      <c r="AT86" s="14"/>
      <c r="AU86" s="46"/>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60.77000000000001</v>
      </c>
      <c r="D89" s="15">
        <f>ROUND(B89*C89,2)</f>
        <v>0.41</v>
      </c>
      <c r="F89" s="23" cm="1">
        <f t="array" ref="F89">SUMPRODUCT(($A89=Input!$A$64:$A$69)*(F$13=Input!$B$63:$BI$63)*(Input!$B$64:$BI$69))</f>
        <v>6.7999999999999996E-3</v>
      </c>
      <c r="G89" s="7">
        <f>H86+H70</f>
        <v>60.77000000000001</v>
      </c>
      <c r="H89" s="15">
        <f>ROUND(F89*G89,2)</f>
        <v>0.41</v>
      </c>
      <c r="J89" s="23" cm="1">
        <f t="array" ref="J89">SUMPRODUCT(($A89=Input!$A$64:$A$69)*(J$13=Input!$B$63:$BI$63)*(Input!$B$64:$BI$69))</f>
        <v>6.7999999999999996E-3</v>
      </c>
      <c r="K89" s="7">
        <f>L86+L70</f>
        <v>60.77000000000001</v>
      </c>
      <c r="L89" s="15">
        <f>ROUND(J89*K89,2)</f>
        <v>0.41</v>
      </c>
      <c r="N89" s="23" cm="1">
        <f t="array" ref="N89">SUMPRODUCT(($A89=Input!$A$64:$A$69)*(N$13=Input!$B$63:$BI$63)*(Input!$B$64:$BI$69))</f>
        <v>6.7999999999999996E-3</v>
      </c>
      <c r="O89" s="7">
        <f>P86+P70</f>
        <v>60.77000000000001</v>
      </c>
      <c r="P89" s="15">
        <f>ROUND(N89*O89,2)</f>
        <v>0.41</v>
      </c>
      <c r="R89" s="23" cm="1">
        <f t="array" ref="R89">SUMPRODUCT(($A89=Input!$A$64:$A$69)*(R$13=Input!$B$63:$BI$63)*(Input!$B$64:$BI$69))</f>
        <v>6.7999999999999996E-3</v>
      </c>
      <c r="S89" s="7">
        <f>T86+T70</f>
        <v>60.77000000000001</v>
      </c>
      <c r="T89" s="15">
        <f>ROUND(R89*S89,2)</f>
        <v>0.41</v>
      </c>
      <c r="V89" s="23" cm="1">
        <f t="array" ref="V89">SUMPRODUCT(($A89=Input!$A$64:$A$69)*(V$13=Input!$B$63:$BI$63)*(Input!$B$64:$BI$69))</f>
        <v>6.7999999999999996E-3</v>
      </c>
      <c r="W89" s="7">
        <f>X86+X70</f>
        <v>60.77000000000001</v>
      </c>
      <c r="X89" s="15">
        <f>ROUND(V89*W89,2)</f>
        <v>0.41</v>
      </c>
      <c r="Z89" s="23" cm="1">
        <f t="array" ref="Z89">SUMPRODUCT(($A89=Input!$A$64:$A$69)*(Z$13=Input!$B$63:$BI$63)*(Input!$B$64:$BI$69))</f>
        <v>6.7999999999999996E-3</v>
      </c>
      <c r="AA89" s="7">
        <f>AB86+AB70</f>
        <v>60.77000000000001</v>
      </c>
      <c r="AB89" s="15">
        <f>ROUND(Z89*AA89,2)</f>
        <v>0.41</v>
      </c>
      <c r="AD89" s="23" cm="1">
        <f t="array" ref="AD89">SUMPRODUCT(($A89=Input!$A$64:$A$69)*(AD$13=Input!$B$63:$BI$63)*(Input!$B$64:$BI$69))</f>
        <v>6.7999999999999996E-3</v>
      </c>
      <c r="AE89" s="7">
        <f>AF86+AF70</f>
        <v>60.77000000000001</v>
      </c>
      <c r="AF89" s="15">
        <f>ROUND(AD89*AE89,2)</f>
        <v>0.41</v>
      </c>
      <c r="AH89" s="23" cm="1">
        <f t="array" ref="AH89">SUMPRODUCT(($A89=Input!$A$64:$A$69)*(AH$13=Input!$B$63:$BI$63)*(Input!$B$64:$BI$69))</f>
        <v>6.7999999999999996E-3</v>
      </c>
      <c r="AI89" s="7">
        <f>AJ86+AJ70</f>
        <v>60.77000000000001</v>
      </c>
      <c r="AJ89" s="15">
        <f>ROUND(AH89*AI89,2)</f>
        <v>0.41</v>
      </c>
      <c r="AL89" s="23" cm="1">
        <f t="array" ref="AL89">SUMPRODUCT(($A89=Input!$A$64:$A$69)*(AL$13=Input!$B$63:$BI$63)*(Input!$B$64:$BI$69))</f>
        <v>6.7999999999999996E-3</v>
      </c>
      <c r="AM89" s="7">
        <f>AN86+AN70</f>
        <v>60.77000000000001</v>
      </c>
      <c r="AN89" s="15">
        <f>ROUND(AL89*AM89,2)</f>
        <v>0.41</v>
      </c>
      <c r="AP89" s="23" cm="1">
        <f t="array" ref="AP89">SUMPRODUCT(($A89=Input!$A$64:$A$69)*(AP$13=Input!$B$63:$BI$63)*(Input!$B$64:$BI$69))</f>
        <v>6.7999999999999996E-3</v>
      </c>
      <c r="AQ89" s="7">
        <f>AR86+AR70</f>
        <v>60.77000000000001</v>
      </c>
      <c r="AR89" s="15">
        <f>ROUND(AP89*AQ89,2)</f>
        <v>0.41</v>
      </c>
      <c r="AS89" s="7"/>
      <c r="AT89" s="23" cm="1">
        <f t="array" ref="AT89">SUMPRODUCT(($A89=Input!$A$64:$A$69)*(AT$13=Input!$B$63:$BI$63)*(Input!$B$64:$BI$69))</f>
        <v>6.7999999999999996E-3</v>
      </c>
      <c r="AU89" s="7">
        <f>AV86+AV70</f>
        <v>60.77000000000001</v>
      </c>
      <c r="AV89" s="15">
        <f>ROUND(AT89*AU89,2)</f>
        <v>0.41</v>
      </c>
    </row>
    <row r="90" spans="1:48" ht="14.4" hidden="1" customHeight="1" x14ac:dyDescent="0.3">
      <c r="A90">
        <f>+Input!A109</f>
        <v>0</v>
      </c>
      <c r="B90" s="23" cm="1">
        <f t="array" ref="B90">SUMPRODUCT(($A90=Input!$A$64:$A$69)*(B$13=Input!$B$63:$BI$63)*(Input!$B$64:$BI$69))</f>
        <v>0</v>
      </c>
      <c r="C90" s="7">
        <f>C89</f>
        <v>60.77000000000001</v>
      </c>
      <c r="D90" s="15">
        <f t="shared" ref="D90:D94" si="73">ROUND(B90*C90,2)</f>
        <v>0</v>
      </c>
      <c r="F90" s="23" cm="1">
        <f t="array" ref="F90">SUMPRODUCT(($A90=Input!$A$64:$A$69)*(F$13=Input!$B$63:$BI$63)*(Input!$B$64:$BI$69))</f>
        <v>0</v>
      </c>
      <c r="G90" s="7">
        <f>G89</f>
        <v>60.77000000000001</v>
      </c>
      <c r="H90" s="15">
        <f t="shared" ref="H90:H94" si="74">ROUND(F90*G90,2)</f>
        <v>0</v>
      </c>
      <c r="J90" s="23" cm="1">
        <f t="array" ref="J90">SUMPRODUCT(($A90=Input!$A$64:$A$69)*(J$13=Input!$B$63:$BI$63)*(Input!$B$64:$BI$69))</f>
        <v>0</v>
      </c>
      <c r="K90" s="7">
        <f>K89</f>
        <v>60.77000000000001</v>
      </c>
      <c r="L90" s="15">
        <f t="shared" ref="L90:L94" si="75">ROUND(J90*K90,2)</f>
        <v>0</v>
      </c>
      <c r="N90" s="23" cm="1">
        <f t="array" ref="N90">SUMPRODUCT(($A90=Input!$A$64:$A$69)*(N$13=Input!$B$63:$BI$63)*(Input!$B$64:$BI$69))</f>
        <v>0</v>
      </c>
      <c r="O90" s="7">
        <f>O89</f>
        <v>60.77000000000001</v>
      </c>
      <c r="P90" s="15">
        <f t="shared" ref="P90:P94" si="76">ROUND(N90*O90,2)</f>
        <v>0</v>
      </c>
      <c r="R90" s="23" cm="1">
        <f t="array" ref="R90">SUMPRODUCT(($A90=Input!$A$64:$A$69)*(R$13=Input!$B$63:$BI$63)*(Input!$B$64:$BI$69))</f>
        <v>0</v>
      </c>
      <c r="S90" s="7">
        <f>S89</f>
        <v>60.77000000000001</v>
      </c>
      <c r="T90" s="15">
        <f t="shared" ref="T90:T94" si="77">ROUND(R90*S90,2)</f>
        <v>0</v>
      </c>
      <c r="V90" s="23" cm="1">
        <f t="array" ref="V90">SUMPRODUCT(($A90=Input!$A$64:$A$69)*(V$13=Input!$B$63:$BI$63)*(Input!$B$64:$BI$69))</f>
        <v>0</v>
      </c>
      <c r="W90" s="7">
        <f>W89</f>
        <v>60.77000000000001</v>
      </c>
      <c r="X90" s="15">
        <f t="shared" ref="X90:X94" si="78">ROUND(V90*W90,2)</f>
        <v>0</v>
      </c>
      <c r="Z90" s="23" cm="1">
        <f t="array" ref="Z90">SUMPRODUCT(($A90=Input!$A$64:$A$69)*(Z$13=Input!$B$63:$BI$63)*(Input!$B$64:$BI$69))</f>
        <v>0</v>
      </c>
      <c r="AA90" s="7">
        <f>AA89</f>
        <v>60.77000000000001</v>
      </c>
      <c r="AB90" s="15">
        <f t="shared" ref="AB90:AB94" si="79">ROUND(Z90*AA90,2)</f>
        <v>0</v>
      </c>
      <c r="AD90" s="23" cm="1">
        <f t="array" ref="AD90">SUMPRODUCT(($A90=Input!$A$64:$A$69)*(AD$13=Input!$B$63:$BI$63)*(Input!$B$64:$BI$69))</f>
        <v>0</v>
      </c>
      <c r="AE90" s="7">
        <f>AE89</f>
        <v>60.77000000000001</v>
      </c>
      <c r="AF90" s="15">
        <f t="shared" ref="AF90:AF94" si="80">ROUND(AD90*AE90,2)</f>
        <v>0</v>
      </c>
      <c r="AH90" s="23" cm="1">
        <f t="array" ref="AH90">SUMPRODUCT(($A90=Input!$A$64:$A$69)*(AH$13=Input!$B$63:$BI$63)*(Input!$B$64:$BI$69))</f>
        <v>0</v>
      </c>
      <c r="AI90" s="7">
        <f>AI89</f>
        <v>60.77000000000001</v>
      </c>
      <c r="AJ90" s="15">
        <f t="shared" ref="AJ90:AJ94" si="81">ROUND(AH90*AI90,2)</f>
        <v>0</v>
      </c>
      <c r="AL90" s="23" cm="1">
        <f t="array" ref="AL90">SUMPRODUCT(($A90=Input!$A$64:$A$69)*(AL$13=Input!$B$63:$BI$63)*(Input!$B$64:$BI$69))</f>
        <v>0</v>
      </c>
      <c r="AM90" s="7">
        <f>AM89</f>
        <v>60.77000000000001</v>
      </c>
      <c r="AN90" s="15">
        <f t="shared" ref="AN90:AN94" si="82">ROUND(AL90*AM90,2)</f>
        <v>0</v>
      </c>
      <c r="AP90" s="23" cm="1">
        <f t="array" ref="AP90">SUMPRODUCT(($A90=Input!$A$64:$A$69)*(AP$13=Input!$B$63:$BI$63)*(Input!$B$64:$BI$69))</f>
        <v>0</v>
      </c>
      <c r="AQ90" s="7">
        <f>AQ89</f>
        <v>60.77000000000001</v>
      </c>
      <c r="AR90" s="15">
        <f t="shared" ref="AR90:AR94" si="83">ROUND(AP90*AQ90,2)</f>
        <v>0</v>
      </c>
      <c r="AT90" s="23" cm="1">
        <f t="array" ref="AT90">SUMPRODUCT(($A90=Input!$A$64:$A$69)*(AT$13=Input!$B$63:$BI$63)*(Input!$B$64:$BI$69))</f>
        <v>0</v>
      </c>
      <c r="AU90" s="7">
        <f>AU89</f>
        <v>60.77000000000001</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60.77000000000001</v>
      </c>
      <c r="D91" s="15">
        <f t="shared" si="73"/>
        <v>0</v>
      </c>
      <c r="F91" s="23" cm="1">
        <f t="array" ref="F91">SUMPRODUCT(($A91=Input!$A$64:$A$69)*(F$13=Input!$B$63:$BI$63)*(Input!$B$64:$BI$69))</f>
        <v>0</v>
      </c>
      <c r="G91" s="7">
        <f t="shared" ref="G91:G94" si="86">G90</f>
        <v>60.77000000000001</v>
      </c>
      <c r="H91" s="15">
        <f t="shared" si="74"/>
        <v>0</v>
      </c>
      <c r="J91" s="23" cm="1">
        <f t="array" ref="J91">SUMPRODUCT(($A91=Input!$A$64:$A$69)*(J$13=Input!$B$63:$BI$63)*(Input!$B$64:$BI$69))</f>
        <v>0</v>
      </c>
      <c r="K91" s="7">
        <f t="shared" ref="K91:K94" si="87">K90</f>
        <v>60.77000000000001</v>
      </c>
      <c r="L91" s="15">
        <f t="shared" si="75"/>
        <v>0</v>
      </c>
      <c r="N91" s="23" cm="1">
        <f t="array" ref="N91">SUMPRODUCT(($A91=Input!$A$64:$A$69)*(N$13=Input!$B$63:$BI$63)*(Input!$B$64:$BI$69))</f>
        <v>0</v>
      </c>
      <c r="O91" s="7">
        <f t="shared" ref="O91:O94" si="88">O90</f>
        <v>60.77000000000001</v>
      </c>
      <c r="P91" s="15">
        <f t="shared" si="76"/>
        <v>0</v>
      </c>
      <c r="R91" s="23" cm="1">
        <f t="array" ref="R91">SUMPRODUCT(($A91=Input!$A$64:$A$69)*(R$13=Input!$B$63:$BI$63)*(Input!$B$64:$BI$69))</f>
        <v>0</v>
      </c>
      <c r="S91" s="7">
        <f t="shared" ref="S91:S94" si="89">S90</f>
        <v>60.77000000000001</v>
      </c>
      <c r="T91" s="15">
        <f t="shared" si="77"/>
        <v>0</v>
      </c>
      <c r="V91" s="23" cm="1">
        <f t="array" ref="V91">SUMPRODUCT(($A91=Input!$A$64:$A$69)*(V$13=Input!$B$63:$BI$63)*(Input!$B$64:$BI$69))</f>
        <v>0</v>
      </c>
      <c r="W91" s="7">
        <f t="shared" ref="W91:W94" si="90">W90</f>
        <v>60.77000000000001</v>
      </c>
      <c r="X91" s="15">
        <f t="shared" si="78"/>
        <v>0</v>
      </c>
      <c r="Z91" s="23" cm="1">
        <f t="array" ref="Z91">SUMPRODUCT(($A91=Input!$A$64:$A$69)*(Z$13=Input!$B$63:$BI$63)*(Input!$B$64:$BI$69))</f>
        <v>0</v>
      </c>
      <c r="AA91" s="7">
        <f t="shared" ref="AA91:AA94" si="91">AA90</f>
        <v>60.77000000000001</v>
      </c>
      <c r="AB91" s="15">
        <f t="shared" si="79"/>
        <v>0</v>
      </c>
      <c r="AD91" s="23" cm="1">
        <f t="array" ref="AD91">SUMPRODUCT(($A91=Input!$A$64:$A$69)*(AD$13=Input!$B$63:$BI$63)*(Input!$B$64:$BI$69))</f>
        <v>0</v>
      </c>
      <c r="AE91" s="7">
        <f t="shared" ref="AE91:AE94" si="92">AE90</f>
        <v>60.77000000000001</v>
      </c>
      <c r="AF91" s="15">
        <f t="shared" si="80"/>
        <v>0</v>
      </c>
      <c r="AH91" s="23" cm="1">
        <f t="array" ref="AH91">SUMPRODUCT(($A91=Input!$A$64:$A$69)*(AH$13=Input!$B$63:$BI$63)*(Input!$B$64:$BI$69))</f>
        <v>0</v>
      </c>
      <c r="AI91" s="7">
        <f t="shared" ref="AI91:AI94" si="93">AI90</f>
        <v>60.77000000000001</v>
      </c>
      <c r="AJ91" s="15">
        <f t="shared" si="81"/>
        <v>0</v>
      </c>
      <c r="AL91" s="23" cm="1">
        <f t="array" ref="AL91">SUMPRODUCT(($A91=Input!$A$64:$A$69)*(AL$13=Input!$B$63:$BI$63)*(Input!$B$64:$BI$69))</f>
        <v>0</v>
      </c>
      <c r="AM91" s="7">
        <f t="shared" ref="AM91:AM94" si="94">AM90</f>
        <v>60.77000000000001</v>
      </c>
      <c r="AN91" s="15">
        <f t="shared" si="82"/>
        <v>0</v>
      </c>
      <c r="AP91" s="23" cm="1">
        <f t="array" ref="AP91">SUMPRODUCT(($A91=Input!$A$64:$A$69)*(AP$13=Input!$B$63:$BI$63)*(Input!$B$64:$BI$69))</f>
        <v>0</v>
      </c>
      <c r="AQ91" s="7">
        <f t="shared" ref="AQ91:AQ94" si="95">AQ90</f>
        <v>60.77000000000001</v>
      </c>
      <c r="AR91" s="15">
        <f t="shared" si="83"/>
        <v>0</v>
      </c>
      <c r="AT91" s="23" cm="1">
        <f t="array" ref="AT91">SUMPRODUCT(($A91=Input!$A$64:$A$69)*(AT$13=Input!$B$63:$BI$63)*(Input!$B$64:$BI$69))</f>
        <v>0</v>
      </c>
      <c r="AU91" s="7">
        <f t="shared" ref="AU91:AU94" si="96">AU90</f>
        <v>60.77000000000001</v>
      </c>
      <c r="AV91" s="15">
        <f t="shared" si="84"/>
        <v>0</v>
      </c>
    </row>
    <row r="92" spans="1:48" ht="14.4" hidden="1" customHeight="1" x14ac:dyDescent="0.3">
      <c r="A92">
        <f>+Input!A111</f>
        <v>0</v>
      </c>
      <c r="B92" s="23" cm="1">
        <f t="array" ref="B92">SUMPRODUCT(($A92=Input!$A$64:$A$69)*(B$13=Input!$B$63:$BI$63)*(Input!$B$64:$BI$69))</f>
        <v>0</v>
      </c>
      <c r="C92" s="7">
        <f t="shared" si="85"/>
        <v>60.77000000000001</v>
      </c>
      <c r="D92" s="15">
        <f t="shared" si="73"/>
        <v>0</v>
      </c>
      <c r="F92" s="23" cm="1">
        <f t="array" ref="F92">SUMPRODUCT(($A92=Input!$A$64:$A$69)*(F$13=Input!$B$63:$BI$63)*(Input!$B$64:$BI$69))</f>
        <v>0</v>
      </c>
      <c r="G92" s="7">
        <f t="shared" si="86"/>
        <v>60.77000000000001</v>
      </c>
      <c r="H92" s="15">
        <f t="shared" si="74"/>
        <v>0</v>
      </c>
      <c r="J92" s="23" cm="1">
        <f t="array" ref="J92">SUMPRODUCT(($A92=Input!$A$64:$A$69)*(J$13=Input!$B$63:$BI$63)*(Input!$B$64:$BI$69))</f>
        <v>0</v>
      </c>
      <c r="K92" s="7">
        <f t="shared" si="87"/>
        <v>60.77000000000001</v>
      </c>
      <c r="L92" s="15">
        <f t="shared" si="75"/>
        <v>0</v>
      </c>
      <c r="N92" s="23" cm="1">
        <f t="array" ref="N92">SUMPRODUCT(($A92=Input!$A$64:$A$69)*(N$13=Input!$B$63:$BI$63)*(Input!$B$64:$BI$69))</f>
        <v>0</v>
      </c>
      <c r="O92" s="7">
        <f t="shared" si="88"/>
        <v>60.77000000000001</v>
      </c>
      <c r="P92" s="15">
        <f t="shared" si="76"/>
        <v>0</v>
      </c>
      <c r="R92" s="23" cm="1">
        <f t="array" ref="R92">SUMPRODUCT(($A92=Input!$A$64:$A$69)*(R$13=Input!$B$63:$BI$63)*(Input!$B$64:$BI$69))</f>
        <v>0</v>
      </c>
      <c r="S92" s="7">
        <f t="shared" si="89"/>
        <v>60.77000000000001</v>
      </c>
      <c r="T92" s="15">
        <f t="shared" si="77"/>
        <v>0</v>
      </c>
      <c r="V92" s="23" cm="1">
        <f t="array" ref="V92">SUMPRODUCT(($A92=Input!$A$64:$A$69)*(V$13=Input!$B$63:$BI$63)*(Input!$B$64:$BI$69))</f>
        <v>0</v>
      </c>
      <c r="W92" s="7">
        <f t="shared" si="90"/>
        <v>60.77000000000001</v>
      </c>
      <c r="X92" s="15">
        <f t="shared" si="78"/>
        <v>0</v>
      </c>
      <c r="Z92" s="23" cm="1">
        <f t="array" ref="Z92">SUMPRODUCT(($A92=Input!$A$64:$A$69)*(Z$13=Input!$B$63:$BI$63)*(Input!$B$64:$BI$69))</f>
        <v>0</v>
      </c>
      <c r="AA92" s="7">
        <f t="shared" si="91"/>
        <v>60.77000000000001</v>
      </c>
      <c r="AB92" s="15">
        <f t="shared" si="79"/>
        <v>0</v>
      </c>
      <c r="AD92" s="23" cm="1">
        <f t="array" ref="AD92">SUMPRODUCT(($A92=Input!$A$64:$A$69)*(AD$13=Input!$B$63:$BI$63)*(Input!$B$64:$BI$69))</f>
        <v>0</v>
      </c>
      <c r="AE92" s="7">
        <f t="shared" si="92"/>
        <v>60.77000000000001</v>
      </c>
      <c r="AF92" s="15">
        <f t="shared" si="80"/>
        <v>0</v>
      </c>
      <c r="AH92" s="23" cm="1">
        <f t="array" ref="AH92">SUMPRODUCT(($A92=Input!$A$64:$A$69)*(AH$13=Input!$B$63:$BI$63)*(Input!$B$64:$BI$69))</f>
        <v>0</v>
      </c>
      <c r="AI92" s="7">
        <f t="shared" si="93"/>
        <v>60.77000000000001</v>
      </c>
      <c r="AJ92" s="15">
        <f t="shared" si="81"/>
        <v>0</v>
      </c>
      <c r="AL92" s="23" cm="1">
        <f t="array" ref="AL92">SUMPRODUCT(($A92=Input!$A$64:$A$69)*(AL$13=Input!$B$63:$BI$63)*(Input!$B$64:$BI$69))</f>
        <v>0</v>
      </c>
      <c r="AM92" s="7">
        <f t="shared" si="94"/>
        <v>60.77000000000001</v>
      </c>
      <c r="AN92" s="15">
        <f t="shared" si="82"/>
        <v>0</v>
      </c>
      <c r="AP92" s="23" cm="1">
        <f t="array" ref="AP92">SUMPRODUCT(($A92=Input!$A$64:$A$69)*(AP$13=Input!$B$63:$BI$63)*(Input!$B$64:$BI$69))</f>
        <v>0</v>
      </c>
      <c r="AQ92" s="7">
        <f t="shared" si="95"/>
        <v>60.77000000000001</v>
      </c>
      <c r="AR92" s="15">
        <f t="shared" si="83"/>
        <v>0</v>
      </c>
      <c r="AT92" s="23" cm="1">
        <f t="array" ref="AT92">SUMPRODUCT(($A92=Input!$A$64:$A$69)*(AT$13=Input!$B$63:$BI$63)*(Input!$B$64:$BI$69))</f>
        <v>0</v>
      </c>
      <c r="AU92" s="7">
        <f t="shared" si="96"/>
        <v>60.77000000000001</v>
      </c>
      <c r="AV92" s="15">
        <f t="shared" si="84"/>
        <v>0</v>
      </c>
    </row>
    <row r="93" spans="1:48" ht="14.4" hidden="1" customHeight="1" x14ac:dyDescent="0.3">
      <c r="A93">
        <f>+Input!A112</f>
        <v>0</v>
      </c>
      <c r="B93" s="23" cm="1">
        <f t="array" ref="B93">SUMPRODUCT(($A93=Input!$A$64:$A$69)*(B$13=Input!$B$63:$BI$63)*(Input!$B$64:$BI$69))</f>
        <v>0</v>
      </c>
      <c r="C93" s="7">
        <f t="shared" si="85"/>
        <v>60.77000000000001</v>
      </c>
      <c r="D93" s="15">
        <f t="shared" si="73"/>
        <v>0</v>
      </c>
      <c r="F93" s="23" cm="1">
        <f t="array" ref="F93">SUMPRODUCT(($A93=Input!$A$64:$A$69)*(F$13=Input!$B$63:$BI$63)*(Input!$B$64:$BI$69))</f>
        <v>0</v>
      </c>
      <c r="G93" s="7">
        <f t="shared" si="86"/>
        <v>60.77000000000001</v>
      </c>
      <c r="H93" s="15">
        <f t="shared" si="74"/>
        <v>0</v>
      </c>
      <c r="J93" s="23" cm="1">
        <f t="array" ref="J93">SUMPRODUCT(($A93=Input!$A$64:$A$69)*(J$13=Input!$B$63:$BI$63)*(Input!$B$64:$BI$69))</f>
        <v>0</v>
      </c>
      <c r="K93" s="7">
        <f t="shared" si="87"/>
        <v>60.77000000000001</v>
      </c>
      <c r="L93" s="15">
        <f t="shared" si="75"/>
        <v>0</v>
      </c>
      <c r="N93" s="23" cm="1">
        <f t="array" ref="N93">SUMPRODUCT(($A93=Input!$A$64:$A$69)*(N$13=Input!$B$63:$BI$63)*(Input!$B$64:$BI$69))</f>
        <v>0</v>
      </c>
      <c r="O93" s="7">
        <f t="shared" si="88"/>
        <v>60.77000000000001</v>
      </c>
      <c r="P93" s="15">
        <f t="shared" si="76"/>
        <v>0</v>
      </c>
      <c r="R93" s="23" cm="1">
        <f t="array" ref="R93">SUMPRODUCT(($A93=Input!$A$64:$A$69)*(R$13=Input!$B$63:$BI$63)*(Input!$B$64:$BI$69))</f>
        <v>0</v>
      </c>
      <c r="S93" s="7">
        <f t="shared" si="89"/>
        <v>60.77000000000001</v>
      </c>
      <c r="T93" s="15">
        <f t="shared" si="77"/>
        <v>0</v>
      </c>
      <c r="V93" s="23" cm="1">
        <f t="array" ref="V93">SUMPRODUCT(($A93=Input!$A$64:$A$69)*(V$13=Input!$B$63:$BI$63)*(Input!$B$64:$BI$69))</f>
        <v>0</v>
      </c>
      <c r="W93" s="7">
        <f t="shared" si="90"/>
        <v>60.77000000000001</v>
      </c>
      <c r="X93" s="15">
        <f t="shared" si="78"/>
        <v>0</v>
      </c>
      <c r="Z93" s="23" cm="1">
        <f t="array" ref="Z93">SUMPRODUCT(($A93=Input!$A$64:$A$69)*(Z$13=Input!$B$63:$BI$63)*(Input!$B$64:$BI$69))</f>
        <v>0</v>
      </c>
      <c r="AA93" s="7">
        <f t="shared" si="91"/>
        <v>60.77000000000001</v>
      </c>
      <c r="AB93" s="15">
        <f t="shared" si="79"/>
        <v>0</v>
      </c>
      <c r="AD93" s="23" cm="1">
        <f t="array" ref="AD93">SUMPRODUCT(($A93=Input!$A$64:$A$69)*(AD$13=Input!$B$63:$BI$63)*(Input!$B$64:$BI$69))</f>
        <v>0</v>
      </c>
      <c r="AE93" s="7">
        <f t="shared" si="92"/>
        <v>60.77000000000001</v>
      </c>
      <c r="AF93" s="15">
        <f t="shared" si="80"/>
        <v>0</v>
      </c>
      <c r="AH93" s="23" cm="1">
        <f t="array" ref="AH93">SUMPRODUCT(($A93=Input!$A$64:$A$69)*(AH$13=Input!$B$63:$BI$63)*(Input!$B$64:$BI$69))</f>
        <v>0</v>
      </c>
      <c r="AI93" s="7">
        <f t="shared" si="93"/>
        <v>60.77000000000001</v>
      </c>
      <c r="AJ93" s="15">
        <f t="shared" si="81"/>
        <v>0</v>
      </c>
      <c r="AL93" s="23" cm="1">
        <f t="array" ref="AL93">SUMPRODUCT(($A93=Input!$A$64:$A$69)*(AL$13=Input!$B$63:$BI$63)*(Input!$B$64:$BI$69))</f>
        <v>0</v>
      </c>
      <c r="AM93" s="7">
        <f t="shared" si="94"/>
        <v>60.77000000000001</v>
      </c>
      <c r="AN93" s="15">
        <f t="shared" si="82"/>
        <v>0</v>
      </c>
      <c r="AP93" s="23" cm="1">
        <f t="array" ref="AP93">SUMPRODUCT(($A93=Input!$A$64:$A$69)*(AP$13=Input!$B$63:$BI$63)*(Input!$B$64:$BI$69))</f>
        <v>0</v>
      </c>
      <c r="AQ93" s="7">
        <f t="shared" si="95"/>
        <v>60.77000000000001</v>
      </c>
      <c r="AR93" s="15">
        <f t="shared" si="83"/>
        <v>0</v>
      </c>
      <c r="AT93" s="23" cm="1">
        <f t="array" ref="AT93">SUMPRODUCT(($A93=Input!$A$64:$A$69)*(AT$13=Input!$B$63:$BI$63)*(Input!$B$64:$BI$69))</f>
        <v>0</v>
      </c>
      <c r="AU93" s="7">
        <f t="shared" si="96"/>
        <v>60.77000000000001</v>
      </c>
      <c r="AV93" s="15">
        <f t="shared" si="84"/>
        <v>0</v>
      </c>
    </row>
    <row r="94" spans="1:48" ht="14.4" hidden="1" customHeight="1" x14ac:dyDescent="0.3">
      <c r="A94">
        <f>+Input!A113</f>
        <v>0</v>
      </c>
      <c r="B94" s="23" cm="1">
        <f t="array" ref="B94">SUMPRODUCT(($A94=Input!$A$64:$A$69)*(B$13=Input!$B$63:$BI$63)*(Input!$B$64:$BI$69))</f>
        <v>0</v>
      </c>
      <c r="C94" s="7">
        <f t="shared" si="85"/>
        <v>60.77000000000001</v>
      </c>
      <c r="D94" s="15">
        <f t="shared" si="73"/>
        <v>0</v>
      </c>
      <c r="F94" s="23" cm="1">
        <f t="array" ref="F94">SUMPRODUCT(($A94=Input!$A$64:$A$69)*(F$13=Input!$B$63:$BI$63)*(Input!$B$64:$BI$69))</f>
        <v>0</v>
      </c>
      <c r="G94" s="7">
        <f t="shared" si="86"/>
        <v>60.77000000000001</v>
      </c>
      <c r="H94" s="15">
        <f t="shared" si="74"/>
        <v>0</v>
      </c>
      <c r="J94" s="23" cm="1">
        <f t="array" ref="J94">SUMPRODUCT(($A94=Input!$A$64:$A$69)*(J$13=Input!$B$63:$BI$63)*(Input!$B$64:$BI$69))</f>
        <v>0</v>
      </c>
      <c r="K94" s="7">
        <f t="shared" si="87"/>
        <v>60.77000000000001</v>
      </c>
      <c r="L94" s="15">
        <f t="shared" si="75"/>
        <v>0</v>
      </c>
      <c r="N94" s="23" cm="1">
        <f t="array" ref="N94">SUMPRODUCT(($A94=Input!$A$64:$A$69)*(N$13=Input!$B$63:$BI$63)*(Input!$B$64:$BI$69))</f>
        <v>0</v>
      </c>
      <c r="O94" s="7">
        <f t="shared" si="88"/>
        <v>60.77000000000001</v>
      </c>
      <c r="P94" s="15">
        <f t="shared" si="76"/>
        <v>0</v>
      </c>
      <c r="R94" s="23" cm="1">
        <f t="array" ref="R94">SUMPRODUCT(($A94=Input!$A$64:$A$69)*(R$13=Input!$B$63:$BI$63)*(Input!$B$64:$BI$69))</f>
        <v>0</v>
      </c>
      <c r="S94" s="7">
        <f t="shared" si="89"/>
        <v>60.77000000000001</v>
      </c>
      <c r="T94" s="15">
        <f t="shared" si="77"/>
        <v>0</v>
      </c>
      <c r="V94" s="23" cm="1">
        <f t="array" ref="V94">SUMPRODUCT(($A94=Input!$A$64:$A$69)*(V$13=Input!$B$63:$BI$63)*(Input!$B$64:$BI$69))</f>
        <v>0</v>
      </c>
      <c r="W94" s="7">
        <f t="shared" si="90"/>
        <v>60.77000000000001</v>
      </c>
      <c r="X94" s="15">
        <f t="shared" si="78"/>
        <v>0</v>
      </c>
      <c r="Z94" s="23" cm="1">
        <f t="array" ref="Z94">SUMPRODUCT(($A94=Input!$A$64:$A$69)*(Z$13=Input!$B$63:$BI$63)*(Input!$B$64:$BI$69))</f>
        <v>0</v>
      </c>
      <c r="AA94" s="7">
        <f t="shared" si="91"/>
        <v>60.77000000000001</v>
      </c>
      <c r="AB94" s="15">
        <f t="shared" si="79"/>
        <v>0</v>
      </c>
      <c r="AD94" s="23" cm="1">
        <f t="array" ref="AD94">SUMPRODUCT(($A94=Input!$A$64:$A$69)*(AD$13=Input!$B$63:$BI$63)*(Input!$B$64:$BI$69))</f>
        <v>0</v>
      </c>
      <c r="AE94" s="7">
        <f t="shared" si="92"/>
        <v>60.77000000000001</v>
      </c>
      <c r="AF94" s="15">
        <f t="shared" si="80"/>
        <v>0</v>
      </c>
      <c r="AH94" s="23" cm="1">
        <f t="array" ref="AH94">SUMPRODUCT(($A94=Input!$A$64:$A$69)*(AH$13=Input!$B$63:$BI$63)*(Input!$B$64:$BI$69))</f>
        <v>0</v>
      </c>
      <c r="AI94" s="7">
        <f t="shared" si="93"/>
        <v>60.77000000000001</v>
      </c>
      <c r="AJ94" s="15">
        <f t="shared" si="81"/>
        <v>0</v>
      </c>
      <c r="AL94" s="23" cm="1">
        <f t="array" ref="AL94">SUMPRODUCT(($A94=Input!$A$64:$A$69)*(AL$13=Input!$B$63:$BI$63)*(Input!$B$64:$BI$69))</f>
        <v>0</v>
      </c>
      <c r="AM94" s="7">
        <f t="shared" si="94"/>
        <v>60.77000000000001</v>
      </c>
      <c r="AN94" s="15">
        <f t="shared" si="82"/>
        <v>0</v>
      </c>
      <c r="AP94" s="23" cm="1">
        <f t="array" ref="AP94">SUMPRODUCT(($A94=Input!$A$64:$A$69)*(AP$13=Input!$B$63:$BI$63)*(Input!$B$64:$BI$69))</f>
        <v>0</v>
      </c>
      <c r="AQ94" s="7">
        <f t="shared" si="95"/>
        <v>60.77000000000001</v>
      </c>
      <c r="AR94" s="15">
        <f t="shared" si="83"/>
        <v>0</v>
      </c>
      <c r="AT94" s="23" cm="1">
        <f t="array" ref="AT94">SUMPRODUCT(($A94=Input!$A$64:$A$69)*(AT$13=Input!$B$63:$BI$63)*(Input!$B$64:$BI$69))</f>
        <v>0</v>
      </c>
      <c r="AU94" s="7">
        <f t="shared" si="96"/>
        <v>60.77000000000001</v>
      </c>
      <c r="AV94" s="15">
        <f t="shared" si="84"/>
        <v>0</v>
      </c>
    </row>
    <row r="95" spans="1:48" x14ac:dyDescent="0.3">
      <c r="A95" t="s">
        <v>27</v>
      </c>
      <c r="B95" s="14"/>
      <c r="D95" s="20">
        <f>SUM(D89:D94)</f>
        <v>0.41</v>
      </c>
      <c r="F95" s="14"/>
      <c r="H95" s="20">
        <f>SUM(H89:H94)</f>
        <v>0.41</v>
      </c>
      <c r="J95" s="14"/>
      <c r="L95" s="20">
        <f>SUM(L89:L94)</f>
        <v>0.41</v>
      </c>
      <c r="N95" s="14"/>
      <c r="P95" s="20">
        <f>SUM(P89:P94)</f>
        <v>0.41</v>
      </c>
      <c r="R95" s="14"/>
      <c r="T95" s="20">
        <f>SUM(T89:T94)</f>
        <v>0.41</v>
      </c>
      <c r="V95" s="14"/>
      <c r="X95" s="20">
        <f>SUM(X89:X94)</f>
        <v>0.41</v>
      </c>
      <c r="Z95" s="14"/>
      <c r="AB95" s="20">
        <f>SUM(AB89:AB94)</f>
        <v>0.41</v>
      </c>
      <c r="AD95" s="14"/>
      <c r="AF95" s="20">
        <f>SUM(AF89:AF94)</f>
        <v>0.41</v>
      </c>
      <c r="AH95" s="14"/>
      <c r="AJ95" s="20">
        <f>SUM(AJ89:AJ94)</f>
        <v>0.41</v>
      </c>
      <c r="AL95" s="14"/>
      <c r="AN95" s="20">
        <f>SUM(AN89:AN94)</f>
        <v>0.41</v>
      </c>
      <c r="AP95" s="14"/>
      <c r="AR95" s="20">
        <f>SUM(AR89:AR94)</f>
        <v>0.41</v>
      </c>
      <c r="AT95" s="14"/>
      <c r="AV95" s="20">
        <f>SUM(AV89:AV94)</f>
        <v>0.41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61.180000000000007</v>
      </c>
      <c r="F97" s="21"/>
      <c r="G97" s="22"/>
      <c r="H97" s="25">
        <f>H70+H86+H89</f>
        <v>61.180000000000007</v>
      </c>
      <c r="J97" s="21"/>
      <c r="K97" s="22"/>
      <c r="L97" s="25">
        <f>L70+L86+L89</f>
        <v>61.180000000000007</v>
      </c>
      <c r="N97" s="21"/>
      <c r="O97" s="22"/>
      <c r="P97" s="25">
        <f>P70+P86+P89</f>
        <v>61.180000000000007</v>
      </c>
      <c r="R97" s="21"/>
      <c r="S97" s="22"/>
      <c r="T97" s="25">
        <f>T70+T86+T89</f>
        <v>61.180000000000007</v>
      </c>
      <c r="V97" s="21"/>
      <c r="W97" s="22"/>
      <c r="X97" s="25">
        <f>X70+X86+X89</f>
        <v>61.180000000000007</v>
      </c>
      <c r="Z97" s="21"/>
      <c r="AA97" s="22"/>
      <c r="AB97" s="25">
        <f>AB70+AB86+AB89</f>
        <v>61.180000000000007</v>
      </c>
      <c r="AD97" s="21"/>
      <c r="AE97" s="22"/>
      <c r="AF97" s="25">
        <f>AF70+AF86+AF89</f>
        <v>61.180000000000007</v>
      </c>
      <c r="AH97" s="21"/>
      <c r="AI97" s="22"/>
      <c r="AJ97" s="25">
        <f>AJ70+AJ86+AJ89</f>
        <v>61.180000000000007</v>
      </c>
      <c r="AL97" s="21"/>
      <c r="AM97" s="22"/>
      <c r="AN97" s="25">
        <f>AN70+AN86+AN89</f>
        <v>61.180000000000007</v>
      </c>
      <c r="AP97" s="21"/>
      <c r="AQ97" s="22"/>
      <c r="AR97" s="25">
        <f>AR70+AR86+AR89</f>
        <v>61.180000000000007</v>
      </c>
      <c r="AS97" s="106"/>
      <c r="AT97" s="21"/>
      <c r="AU97" s="22"/>
      <c r="AV97" s="25">
        <f>AV70+AV86+AV89</f>
        <v>61.180000000000007</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3182322-6118-4EA0-9748-E4D0B3E3CF50}">
            <xm:f>OR(Input!$B33="Fixed",Input!$B33="Volumetric")</xm:f>
            <x14:dxf>
              <numFmt numFmtId="170" formatCode="&quot;$&quot;#,##0.000"/>
            </x14:dxf>
          </x14:cfRule>
          <x14:cfRule type="expression" priority="4" id="{9D30530D-4C60-407B-A58B-908C585B01C2}">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B4CD8422-7F86-4C40-A866-23F288F027DF}">
            <xm:f>OR(Input!$B49="Fixed",Input!$B49="Volumetric")</xm:f>
            <x14:dxf>
              <numFmt numFmtId="170" formatCode="&quot;$&quot;#,##0.000"/>
            </x14:dxf>
          </x14:cfRule>
          <x14:cfRule type="expression" priority="2" id="{FF1ABCEA-0B48-4235-9541-2300ABE9F90F}">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67C31D7-8D77-42EF-A32E-2BD3EDAA9DBC}">
          <x14:formula1>
            <xm:f>Input!$A$73:$A$79</xm:f>
          </x14:formula1>
          <xm:sqref>B60 B12</xm:sqref>
        </x14:dataValidation>
        <x14:dataValidation type="list" allowBlank="1" showInputMessage="1" showErrorMessage="1" xr:uid="{29EAA4A0-E954-4417-882A-99EEF3AAE926}">
          <x14:formula1>
            <xm:f>Input!$A$29:$A$29</xm:f>
          </x14:formula1>
          <xm:sqref>B6 B54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AV99"/>
  <sheetViews>
    <sheetView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441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Input!$B$8</f>
        <v>2025</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2025</v>
      </c>
      <c r="C13" s="143"/>
      <c r="D13" s="144"/>
      <c r="F13" s="142" t="str">
        <f>CONCATENATE("February"," ",$B$5)</f>
        <v>February 2025</v>
      </c>
      <c r="G13" s="143"/>
      <c r="H13" s="144"/>
      <c r="J13" s="142" t="str">
        <f>CONCATENATE("March"," ",$B$5)</f>
        <v>March 2025</v>
      </c>
      <c r="K13" s="143"/>
      <c r="L13" s="144"/>
      <c r="N13" s="142" t="str">
        <f>CONCATENATE("April"," ",$B$5)</f>
        <v>April 2025</v>
      </c>
      <c r="O13" s="143"/>
      <c r="P13" s="144"/>
      <c r="R13" s="142" t="str">
        <f>CONCATENATE("May"," ",$B$5)</f>
        <v>May 2025</v>
      </c>
      <c r="S13" s="143"/>
      <c r="T13" s="144"/>
      <c r="V13" s="142" t="str">
        <f>CONCATENATE("June"," ",$B$5)</f>
        <v>June 2025</v>
      </c>
      <c r="W13" s="143"/>
      <c r="X13" s="144"/>
      <c r="Z13" s="142" t="str">
        <f>CONCATENATE("July"," ",$B$5)</f>
        <v>July 2025</v>
      </c>
      <c r="AA13" s="143"/>
      <c r="AB13" s="144"/>
      <c r="AD13" s="142" t="str">
        <f>CONCATENATE("August"," ",$B$5)</f>
        <v>August 2025</v>
      </c>
      <c r="AE13" s="143"/>
      <c r="AF13" s="144"/>
      <c r="AH13" s="142" t="str">
        <f>CONCATENATE("September"," ",$B$5)</f>
        <v>September 2025</v>
      </c>
      <c r="AI13" s="143"/>
      <c r="AJ13" s="144"/>
      <c r="AL13" s="142" t="str">
        <f>CONCATENATE("October"," ",$B$5)</f>
        <v>October 2025</v>
      </c>
      <c r="AM13" s="143"/>
      <c r="AN13" s="144"/>
      <c r="AP13" s="142" t="str">
        <f>CONCATENATE("November"," ",$B$5)</f>
        <v>November 2025</v>
      </c>
      <c r="AQ13" s="143"/>
      <c r="AR13" s="144"/>
      <c r="AS13" s="102"/>
      <c r="AT13" s="142" t="str">
        <f>CONCATENATE("December"," ",$B$5)</f>
        <v>December 2025</v>
      </c>
      <c r="AU13" s="143"/>
      <c r="AV13" s="144"/>
    </row>
    <row r="14" spans="1:48" x14ac:dyDescent="0.3">
      <c r="A14" s="1" t="s">
        <v>4</v>
      </c>
      <c r="B14" s="14"/>
      <c r="D14" s="15">
        <f>INDEX(Input!$B$29:$AK$29,MATCH('Residential Bills_Yr 1_6 Units'!$B$6,Input!$A$29:$A$29,0),MATCH('Residential Bills_Yr 1_6 Units'!B$13,Input!$B$28:$AK$28,0))</f>
        <v>15.39</v>
      </c>
      <c r="F14" s="14"/>
      <c r="H14" s="15">
        <f>INDEX(Input!$B$29:$AK$29,MATCH('Residential Bills_Yr 1_6 Units'!$B$6,Input!$A$29:$A$29,0),MATCH('Residential Bills_Yr 1_6 Units'!F$13,Input!$B$28:$AK$28,0))</f>
        <v>15.39</v>
      </c>
      <c r="J14" s="14"/>
      <c r="L14" s="15">
        <f>INDEX(Input!$B$29:$AK$29,MATCH('Residential Bills_Yr 1_6 Units'!$B$6,Input!$A$29:$A$29,0),MATCH('Residential Bills_Yr 1_6 Units'!J$13,Input!$B$28:$AK$28,0))</f>
        <v>15.39</v>
      </c>
      <c r="N14" s="14"/>
      <c r="P14" s="15">
        <f>INDEX(Input!$B$29:$AK$29,MATCH('Residential Bills_Yr 1_6 Units'!$B$6,Input!$A$29:$A$29,0),MATCH('Residential Bills_Yr 1_6 Units'!N$13,Input!$B$28:$AK$28,0))</f>
        <v>15.39</v>
      </c>
      <c r="R14" s="14"/>
      <c r="T14" s="15">
        <f>INDEX(Input!$B$29:$AK$29,MATCH('Residential Bills_Yr 1_6 Units'!$B$6,Input!$A$29:$A$29,0),MATCH('Residential Bills_Yr 1_6 Units'!R$13,Input!$B$28:$AK$28,0))</f>
        <v>15.39</v>
      </c>
      <c r="V14" s="14"/>
      <c r="X14" s="15">
        <f>INDEX(Input!$B$29:$AK$29,MATCH('Residential Bills_Yr 1_6 Units'!$B$6,Input!$A$29:$A$29,0),MATCH('Residential Bills_Yr 1_6 Units'!V$13,Input!$B$28:$AK$28,0))</f>
        <v>15.39</v>
      </c>
      <c r="Z14" s="14"/>
      <c r="AB14" s="15">
        <f>INDEX(Input!$B$29:$AK$29,MATCH('Residential Bills_Yr 1_6 Units'!$B$6,Input!$A$29:$A$29,0),MATCH('Residential Bills_Yr 1_6 Units'!Z$13,Input!$B$28:$AK$28,0))</f>
        <v>20.68</v>
      </c>
      <c r="AD14" s="14"/>
      <c r="AF14" s="15">
        <f>INDEX(Input!$B$29:$AK$29,MATCH('Residential Bills_Yr 1_6 Units'!$B$6,Input!$A$29:$A$29,0),MATCH('Residential Bills_Yr 1_6 Units'!AD$13,Input!$B$28:$AK$28,0))</f>
        <v>20.68</v>
      </c>
      <c r="AH14" s="14"/>
      <c r="AJ14" s="15">
        <f>INDEX(Input!$B$29:$AK$29,MATCH('Residential Bills_Yr 1_6 Units'!$B$6,Input!$A$29:$A$29,0),MATCH('Residential Bills_Yr 1_6 Units'!AH$13,Input!$B$28:$AK$28,0))</f>
        <v>20.68</v>
      </c>
      <c r="AL14" s="14"/>
      <c r="AN14" s="15">
        <f>INDEX(Input!$B$29:$AK$29,MATCH('Residential Bills_Yr 1_6 Units'!$B$6,Input!$A$29:$A$29,0),MATCH('Residential Bills_Yr 1_6 Units'!AL$13,Input!$B$28:$AK$28,0))</f>
        <v>20.68</v>
      </c>
      <c r="AP14" s="14"/>
      <c r="AR14" s="15">
        <f>INDEX(Input!$B$29:$AK$29,MATCH('Residential Bills_Yr 1_6 Units'!$B$6,Input!$A$29:$A$29,0),MATCH('Residential Bills_Yr 1_6 Units'!AP$13,Input!$B$28:$AK$28,0))</f>
        <v>20.68</v>
      </c>
      <c r="AS14" s="7"/>
      <c r="AT14" s="14"/>
      <c r="AV14" s="15">
        <f>INDEX(Input!$B$29:$AK$29,MATCH('Residential Bills_Yr 1_6 Units'!$B$6,Input!$A$29:$A$29,0),MATCH('Residential Bills_Yr 1_6 Units'!AT$13,Input!$B$28:$AK$28,0))</f>
        <v>20.68</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1_6 Units'!$A17,Input!$A$22:$A$26,0),MATCH('Residential Bills_Yr 1_6 Units'!B$13,Input!$B$21:$AK$21,0))</f>
        <v>3.5588000000000002</v>
      </c>
      <c r="C17" s="3">
        <f>IF($B$7&gt;Input!F81,Input!F81,'Residential Bills_Yr 1_6 Units'!$B$7)</f>
        <v>6</v>
      </c>
      <c r="D17" s="15">
        <f>ROUND(IFERROR(B17*C17," "),2)</f>
        <v>21.35</v>
      </c>
      <c r="F17" s="19">
        <f>INDEX(Input!$B$22:$AK$26,MATCH('Residential Bills_Yr 1_6 Units'!$A17,Input!$A$22:$A$26,0),MATCH('Residential Bills_Yr 1_6 Units'!F$13,Input!$B$21:$AK$21,0))</f>
        <v>3.5588000000000002</v>
      </c>
      <c r="G17" s="3">
        <f>IF($B$7&gt;Input!G81,Input!G81,'Residential Bills_Yr 1_6 Units'!$B$7)</f>
        <v>6</v>
      </c>
      <c r="H17" s="15">
        <f>ROUND(IFERROR(F17*G17," "),2)</f>
        <v>21.35</v>
      </c>
      <c r="J17" s="19">
        <f>INDEX(Input!$B$22:$AK$26,MATCH('Residential Bills_Yr 1_6 Units'!$A17,Input!$A$22:$A$26,0),MATCH('Residential Bills_Yr 1_6 Units'!J$13,Input!$B$21:$AK$21,0))</f>
        <v>3.5588000000000002</v>
      </c>
      <c r="K17" s="3">
        <f>IF($B$7&gt;Input!H81,Input!H81,'Residential Bills_Yr 1_6 Units'!$B$7)</f>
        <v>6</v>
      </c>
      <c r="L17" s="15">
        <f>ROUND(IFERROR(J17*K17," "),2)</f>
        <v>21.35</v>
      </c>
      <c r="N17" s="19">
        <f>INDEX(Input!$B$22:$AK$26,MATCH('Residential Bills_Yr 1_6 Units'!$A17,Input!$A$22:$A$26,0),MATCH('Residential Bills_Yr 1_6 Units'!N$13,Input!$B$21:$AK$21,0))</f>
        <v>3.5588000000000002</v>
      </c>
      <c r="O17" s="3">
        <f>IF($B$7&gt;Input!I81,Input!I81,'Residential Bills_Yr 1_6 Units'!$B$7)</f>
        <v>6</v>
      </c>
      <c r="P17" s="15">
        <f>ROUND(IFERROR(N17*O17," "),2)</f>
        <v>21.35</v>
      </c>
      <c r="R17" s="19">
        <f>INDEX(Input!$B$22:$AK$26,MATCH('Residential Bills_Yr 1_6 Units'!$A17,Input!$A$22:$A$26,0),MATCH('Residential Bills_Yr 1_6 Units'!R$13,Input!$B$21:$AK$21,0))</f>
        <v>3.5588000000000002</v>
      </c>
      <c r="S17" s="3">
        <f>IF($B$7&gt;Input!J81,Input!J81,'Residential Bills_Yr 1_6 Units'!$B$7)</f>
        <v>6</v>
      </c>
      <c r="T17" s="15">
        <f>ROUND(IFERROR(R17*S17," "),2)</f>
        <v>21.35</v>
      </c>
      <c r="V17" s="19">
        <f>INDEX(Input!$B$22:$AK$26,MATCH('Residential Bills_Yr 1_6 Units'!$A17,Input!$A$22:$A$26,0),MATCH('Residential Bills_Yr 1_6 Units'!V$13,Input!$B$21:$AK$21,0))</f>
        <v>3.5588000000000002</v>
      </c>
      <c r="W17" s="3">
        <f>IF($B$7&gt;Input!K81,Input!K81,'Residential Bills_Yr 1_6 Units'!$B$7)</f>
        <v>6</v>
      </c>
      <c r="X17" s="15">
        <f>ROUND(IFERROR(V17*W17," "),2)</f>
        <v>21.35</v>
      </c>
      <c r="Z17" s="19">
        <f>INDEX(Input!$B$22:$AK$26,MATCH('Residential Bills_Yr 1_6 Units'!$A17,Input!$A$22:$A$26,0),MATCH('Residential Bills_Yr 1_6 Units'!Z$13,Input!$B$21:$AK$21,0))</f>
        <v>2.7187000000000001</v>
      </c>
      <c r="AA17" s="3">
        <f>IF($B$7&gt;Input!L81,Input!L81,'Residential Bills_Yr 1_6 Units'!$B$7)</f>
        <v>6</v>
      </c>
      <c r="AB17" s="15">
        <f>ROUND(IFERROR(Z17*AA17," "),2)</f>
        <v>16.309999999999999</v>
      </c>
      <c r="AD17" s="19">
        <f>INDEX(Input!$B$22:$AK$26,MATCH('Residential Bills_Yr 1_6 Units'!$A17,Input!$A$22:$A$26,0),MATCH('Residential Bills_Yr 1_6 Units'!AD$13,Input!$B$21:$AK$21,0))</f>
        <v>2.7187000000000001</v>
      </c>
      <c r="AE17" s="3">
        <f>IF($B$7&gt;Input!M81,Input!M81,'Residential Bills_Yr 1_6 Units'!$B$7)</f>
        <v>6</v>
      </c>
      <c r="AF17" s="15">
        <f>ROUND(IFERROR(AD17*AE17," "),2)</f>
        <v>16.309999999999999</v>
      </c>
      <c r="AH17" s="19">
        <f>INDEX(Input!$B$22:$AK$26,MATCH('Residential Bills_Yr 1_6 Units'!$A17,Input!$A$22:$A$26,0),MATCH('Residential Bills_Yr 1_6 Units'!AH$13,Input!$B$21:$AK$21,0))</f>
        <v>2.7187000000000001</v>
      </c>
      <c r="AI17" s="3">
        <f>IF($B$7&gt;Input!N81,Input!N81,'Residential Bills_Yr 1_6 Units'!$B$7)</f>
        <v>6</v>
      </c>
      <c r="AJ17" s="15">
        <f>ROUND(IFERROR(AH17*AI17," "),2)</f>
        <v>16.309999999999999</v>
      </c>
      <c r="AL17" s="19">
        <f>INDEX(Input!$B$22:$AK$26,MATCH('Residential Bills_Yr 1_6 Units'!$A17,Input!$A$22:$A$26,0),MATCH('Residential Bills_Yr 1_6 Units'!AL$13,Input!$B$21:$AK$21,0))</f>
        <v>2.7187000000000001</v>
      </c>
      <c r="AM17" s="3">
        <f>IF($B$7&gt;Input!O81,Input!O81,'Residential Bills_Yr 1_6 Units'!$B$7)</f>
        <v>6</v>
      </c>
      <c r="AN17" s="15">
        <f>ROUND(IFERROR(AL17*AM17," "),2)</f>
        <v>16.309999999999999</v>
      </c>
      <c r="AP17" s="19">
        <f>INDEX(Input!$B$22:$AK$26,MATCH('Residential Bills_Yr 1_6 Units'!$A17,Input!$A$22:$A$26,0),MATCH('Residential Bills_Yr 1_6 Units'!AP$13,Input!$B$21:$AK$21,0))</f>
        <v>2.7187000000000001</v>
      </c>
      <c r="AQ17" s="3">
        <f>IF($B$7&gt;Input!P81,Input!P81,'Residential Bills_Yr 1_6 Units'!$B$7)</f>
        <v>6</v>
      </c>
      <c r="AR17" s="15">
        <f>ROUND(IFERROR(AP17*AQ17," "),2)</f>
        <v>16.309999999999999</v>
      </c>
      <c r="AS17" s="7"/>
      <c r="AT17" s="19">
        <f>INDEX(Input!$B$22:$AK$26,MATCH('Residential Bills_Yr 1_6 Units'!$A17,Input!$A$22:$A$26,0),MATCH('Residential Bills_Yr 1_6 Units'!AT$13,Input!$B$21:$AK$21,0))</f>
        <v>2.7187000000000001</v>
      </c>
      <c r="AU17" s="3">
        <f>IF($B$7&gt;Input!Q81,Input!Q81,'Residential Bills_Yr 1_6 Units'!$B$7)</f>
        <v>6</v>
      </c>
      <c r="AV17" s="15">
        <f>ROUND(IFERROR(AT17*AU17," "),2)</f>
        <v>16.309999999999999</v>
      </c>
    </row>
    <row r="18" spans="1:48" x14ac:dyDescent="0.3">
      <c r="A18" t="str">
        <f>Input!A23</f>
        <v>Tier 2</v>
      </c>
      <c r="B18" s="19">
        <f>INDEX(Input!$B$22:$AK$26,MATCH('Residential Bills_Yr 1_6 Units'!$A18,Input!$A$22:$A$26,0),MATCH('Residential Bills_Yr 1_6 Units'!B$13,Input!$B$21:$AK$21,0))</f>
        <v>6.1416000000000004</v>
      </c>
      <c r="C18" s="3">
        <f>IF(($B$7-C17)&gt;Input!F82,Input!F82,($B$7-C17))</f>
        <v>0</v>
      </c>
      <c r="D18" s="15">
        <f>ROUND(IFERROR(B18*C18," "),2)</f>
        <v>0</v>
      </c>
      <c r="F18" s="19">
        <f>INDEX(Input!$B$22:$AK$26,MATCH('Residential Bills_Yr 1_6 Units'!$A18,Input!$A$22:$A$26,0),MATCH('Residential Bills_Yr 1_6 Units'!F$13,Input!$B$21:$AK$21,0))</f>
        <v>6.1416000000000004</v>
      </c>
      <c r="G18" s="3">
        <f>IF(($B$7-G17)&gt;Input!G82,Input!G82,($B$7-G17))</f>
        <v>0</v>
      </c>
      <c r="H18" s="15">
        <f>ROUND(IFERROR(F18*G18," "),2)</f>
        <v>0</v>
      </c>
      <c r="J18" s="19">
        <f>INDEX(Input!$B$22:$AK$26,MATCH('Residential Bills_Yr 1_6 Units'!$A18,Input!$A$22:$A$26,0),MATCH('Residential Bills_Yr 1_6 Units'!J$13,Input!$B$21:$AK$21,0))</f>
        <v>6.1416000000000004</v>
      </c>
      <c r="K18" s="3">
        <f>IF(($B$7-K17)&gt;Input!H82,Input!H82,($B$7-K17))</f>
        <v>0</v>
      </c>
      <c r="L18" s="15">
        <f>ROUND(IFERROR(J18*K18," "),2)</f>
        <v>0</v>
      </c>
      <c r="N18" s="19">
        <f>INDEX(Input!$B$22:$AK$26,MATCH('Residential Bills_Yr 1_6 Units'!$A18,Input!$A$22:$A$26,0),MATCH('Residential Bills_Yr 1_6 Units'!N$13,Input!$B$21:$AK$21,0))</f>
        <v>6.1416000000000004</v>
      </c>
      <c r="O18" s="3">
        <f>IF(($B$7-O17)&gt;Input!I82,Input!I82,($B$7-O17))</f>
        <v>0</v>
      </c>
      <c r="P18" s="15">
        <f>ROUND(IFERROR(N18*O18," "),2)</f>
        <v>0</v>
      </c>
      <c r="R18" s="19">
        <f>INDEX(Input!$B$22:$AK$26,MATCH('Residential Bills_Yr 1_6 Units'!$A18,Input!$A$22:$A$26,0),MATCH('Residential Bills_Yr 1_6 Units'!R$13,Input!$B$21:$AK$21,0))</f>
        <v>6.1416000000000004</v>
      </c>
      <c r="S18" s="3">
        <f>IF(($B$7-S17)&gt;Input!J82,Input!J82,($B$7-S17))</f>
        <v>0</v>
      </c>
      <c r="T18" s="15">
        <f>ROUND(IFERROR(R18*S18," "),2)</f>
        <v>0</v>
      </c>
      <c r="V18" s="19">
        <f>INDEX(Input!$B$22:$AK$26,MATCH('Residential Bills_Yr 1_6 Units'!$A18,Input!$A$22:$A$26,0),MATCH('Residential Bills_Yr 1_6 Units'!V$13,Input!$B$21:$AK$21,0))</f>
        <v>6.1416000000000004</v>
      </c>
      <c r="W18" s="3">
        <f>IF(($B$7-W17)&gt;Input!K82,Input!K82,($B$7-W17))</f>
        <v>0</v>
      </c>
      <c r="X18" s="15">
        <f>ROUND(IFERROR(V18*W18," "),2)</f>
        <v>0</v>
      </c>
      <c r="Z18" s="19">
        <f>INDEX(Input!$B$22:$AK$26,MATCH('Residential Bills_Yr 1_6 Units'!$A18,Input!$A$22:$A$26,0),MATCH('Residential Bills_Yr 1_6 Units'!Z$13,Input!$B$21:$AK$21,0))</f>
        <v>4.6917999999999997</v>
      </c>
      <c r="AA18" s="3">
        <f>IF(($B$7-AA17)&gt;Input!L82,Input!L82,($B$7-AA17))</f>
        <v>0</v>
      </c>
      <c r="AB18" s="15">
        <f>ROUND(IFERROR(Z18*AA18," "),2)</f>
        <v>0</v>
      </c>
      <c r="AD18" s="19">
        <f>INDEX(Input!$B$22:$AK$26,MATCH('Residential Bills_Yr 1_6 Units'!$A18,Input!$A$22:$A$26,0),MATCH('Residential Bills_Yr 1_6 Units'!AD$13,Input!$B$21:$AK$21,0))</f>
        <v>4.6917999999999997</v>
      </c>
      <c r="AE18" s="3">
        <f>IF(($B$7-AE17)&gt;Input!M82,Input!M82,($B$7-AE17))</f>
        <v>0</v>
      </c>
      <c r="AF18" s="15">
        <f>ROUND(IFERROR(AD18*AE18," "),2)</f>
        <v>0</v>
      </c>
      <c r="AH18" s="19">
        <f>INDEX(Input!$B$22:$AK$26,MATCH('Residential Bills_Yr 1_6 Units'!$A18,Input!$A$22:$A$26,0),MATCH('Residential Bills_Yr 1_6 Units'!AH$13,Input!$B$21:$AK$21,0))</f>
        <v>4.6917999999999997</v>
      </c>
      <c r="AI18" s="3">
        <f>IF(($B$7-AI17)&gt;Input!N82,Input!N82,($B$7-AI17))</f>
        <v>0</v>
      </c>
      <c r="AJ18" s="15">
        <f>ROUND(IFERROR(AH18*AI18," "),2)</f>
        <v>0</v>
      </c>
      <c r="AL18" s="19">
        <f>INDEX(Input!$B$22:$AK$26,MATCH('Residential Bills_Yr 1_6 Units'!$A18,Input!$A$22:$A$26,0),MATCH('Residential Bills_Yr 1_6 Units'!AL$13,Input!$B$21:$AK$21,0))</f>
        <v>4.6917999999999997</v>
      </c>
      <c r="AM18" s="3">
        <f>IF(($B$7-AM17)&gt;Input!O82,Input!O82,($B$7-AM17))</f>
        <v>0</v>
      </c>
      <c r="AN18" s="15">
        <f>ROUND(IFERROR(AL18*AM18," "),2)</f>
        <v>0</v>
      </c>
      <c r="AP18" s="19">
        <f>INDEX(Input!$B$22:$AK$26,MATCH('Residential Bills_Yr 1_6 Units'!$A18,Input!$A$22:$A$26,0),MATCH('Residential Bills_Yr 1_6 Units'!AP$13,Input!$B$21:$AK$21,0))</f>
        <v>4.6917999999999997</v>
      </c>
      <c r="AQ18" s="3">
        <f>IF(($B$7-AQ17)&gt;Input!P82,Input!P82,($B$7-AQ17))</f>
        <v>0</v>
      </c>
      <c r="AR18" s="15">
        <f>ROUND(IFERROR(AP18*AQ18," "),2)</f>
        <v>0</v>
      </c>
      <c r="AS18" s="7"/>
      <c r="AT18" s="19">
        <f>INDEX(Input!$B$22:$AK$26,MATCH('Residential Bills_Yr 1_6 Units'!$A18,Input!$A$22:$A$26,0),MATCH('Residential Bills_Yr 1_6 Units'!AT$13,Input!$B$21:$AK$21,0))</f>
        <v>4.6917999999999997</v>
      </c>
      <c r="AU18" s="3">
        <f>IF(($B$7-AU17)&gt;Input!Q82,Input!Q82,($B$7-AU17))</f>
        <v>0</v>
      </c>
      <c r="AV18" s="15">
        <f>ROUND(IFERROR(AT18*AU18," "),2)</f>
        <v>0</v>
      </c>
    </row>
    <row r="19" spans="1:48" x14ac:dyDescent="0.3">
      <c r="A19" t="str">
        <f>Input!A24</f>
        <v>Tier 3</v>
      </c>
      <c r="B19" s="19">
        <f>INDEX(Input!$B$22:$AK$26,MATCH('Residential Bills_Yr 1_6 Units'!$A19,Input!$A$22:$A$26,0),MATCH('Residential Bills_Yr 1_6 Units'!B$13,Input!$B$21:$AK$21,0))</f>
        <v>7.2929000000000004</v>
      </c>
      <c r="C19" s="3">
        <v>0</v>
      </c>
      <c r="D19" s="15">
        <f>ROUND(IFERROR(B19*C19," "),2)</f>
        <v>0</v>
      </c>
      <c r="F19" s="19">
        <f>INDEX(Input!$B$22:$AK$26,MATCH('Residential Bills_Yr 1_6 Units'!$A19,Input!$A$22:$A$26,0),MATCH('Residential Bills_Yr 1_6 Units'!F$13,Input!$B$21:$AK$21,0))</f>
        <v>7.2929000000000004</v>
      </c>
      <c r="G19" s="3">
        <f>IF(OR(Input!G79="Tier 4",Input!G79="Tier 5"),IF(('Residential Bills_Yr 1_6 Units'!$B$7-'Residential Bills_Yr 1_6 Units'!G17-'Residential Bills_Yr 1_6 Units'!G18)&gt;Input!G83,Input!G83,('Residential Bills_Yr 1_6 Units'!$B$7-'Residential Bills_Yr 1_6 Units'!G17-'Residential Bills_Yr 1_6 Units'!G18)),('Residential Bills_Yr 1_6 Units'!$B$7-'Residential Bills_Yr 1_6 Units'!G17-'Residential Bills_Yr 1_6 Units'!G18))</f>
        <v>0</v>
      </c>
      <c r="H19" s="15">
        <f>ROUND(IFERROR(F19*G19," "),2)</f>
        <v>0</v>
      </c>
      <c r="J19" s="19">
        <f>INDEX(Input!$B$22:$AK$26,MATCH('Residential Bills_Yr 1_6 Units'!$A19,Input!$A$22:$A$26,0),MATCH('Residential Bills_Yr 1_6 Units'!J$13,Input!$B$21:$AK$21,0))</f>
        <v>7.2929000000000004</v>
      </c>
      <c r="K19" s="3">
        <f>IF(OR(Input!H79="Tier 4",Input!H79="Tier 5"),IF(('Residential Bills_Yr 1_6 Units'!$B$7-'Residential Bills_Yr 1_6 Units'!K17-'Residential Bills_Yr 1_6 Units'!K18)&gt;Input!H83,Input!H83,('Residential Bills_Yr 1_6 Units'!$B$7-'Residential Bills_Yr 1_6 Units'!K17-'Residential Bills_Yr 1_6 Units'!K18)),('Residential Bills_Yr 1_6 Units'!$B$7-'Residential Bills_Yr 1_6 Units'!K17-'Residential Bills_Yr 1_6 Units'!K18))</f>
        <v>0</v>
      </c>
      <c r="L19" s="15">
        <f>ROUND(IFERROR(J19*K19," "),2)</f>
        <v>0</v>
      </c>
      <c r="N19" s="19">
        <f>INDEX(Input!$B$22:$AK$26,MATCH('Residential Bills_Yr 1_6 Units'!$A19,Input!$A$22:$A$26,0),MATCH('Residential Bills_Yr 1_6 Units'!N$13,Input!$B$21:$AK$21,0))</f>
        <v>7.2929000000000004</v>
      </c>
      <c r="O19" s="3">
        <f>IF(OR(Input!I79="Tier 4",Input!I79="Tier 5"),IF(('Residential Bills_Yr 1_6 Units'!$B$7-'Residential Bills_Yr 1_6 Units'!O17-'Residential Bills_Yr 1_6 Units'!O18)&gt;Input!I83,Input!I83,('Residential Bills_Yr 1_6 Units'!$B$7-'Residential Bills_Yr 1_6 Units'!O17-'Residential Bills_Yr 1_6 Units'!O18)),('Residential Bills_Yr 1_6 Units'!$B$7-'Residential Bills_Yr 1_6 Units'!O17-'Residential Bills_Yr 1_6 Units'!O18))</f>
        <v>0</v>
      </c>
      <c r="P19" s="15">
        <f>ROUND(IFERROR(N19*O19," "),2)</f>
        <v>0</v>
      </c>
      <c r="R19" s="19">
        <f>INDEX(Input!$B$22:$AK$26,MATCH('Residential Bills_Yr 1_6 Units'!$A19,Input!$A$22:$A$26,0),MATCH('Residential Bills_Yr 1_6 Units'!R$13,Input!$B$21:$AK$21,0))</f>
        <v>7.2929000000000004</v>
      </c>
      <c r="S19" s="3">
        <f>IF(OR(Input!J79="Tier 4",Input!J79="Tier 5"),IF(('Residential Bills_Yr 1_6 Units'!$B$7-'Residential Bills_Yr 1_6 Units'!S17-'Residential Bills_Yr 1_6 Units'!S18)&gt;Input!J83,Input!J83,('Residential Bills_Yr 1_6 Units'!$B$7-'Residential Bills_Yr 1_6 Units'!S17-'Residential Bills_Yr 1_6 Units'!S18)),('Residential Bills_Yr 1_6 Units'!$B$7-'Residential Bills_Yr 1_6 Units'!S17-'Residential Bills_Yr 1_6 Units'!S18))</f>
        <v>0</v>
      </c>
      <c r="T19" s="15">
        <f>ROUND(IFERROR(R19*S19," "),2)</f>
        <v>0</v>
      </c>
      <c r="V19" s="19">
        <f>INDEX(Input!$B$22:$AK$26,MATCH('Residential Bills_Yr 1_6 Units'!$A19,Input!$A$22:$A$26,0),MATCH('Residential Bills_Yr 1_6 Units'!V$13,Input!$B$21:$AK$21,0))</f>
        <v>7.2929000000000004</v>
      </c>
      <c r="W19" s="3">
        <f>IF(OR(Input!K79="Tier 4",Input!K79="Tier 5"),IF(('Residential Bills_Yr 1_6 Units'!$B$7-'Residential Bills_Yr 1_6 Units'!W17-'Residential Bills_Yr 1_6 Units'!W18)&gt;Input!K83,Input!K83,('Residential Bills_Yr 1_6 Units'!$B$7-'Residential Bills_Yr 1_6 Units'!W17-'Residential Bills_Yr 1_6 Units'!W18)),('Residential Bills_Yr 1_6 Units'!$B$7-'Residential Bills_Yr 1_6 Units'!W17-'Residential Bills_Yr 1_6 Units'!W18))</f>
        <v>0</v>
      </c>
      <c r="X19" s="15">
        <f>ROUND(IFERROR(V19*W19," "),2)</f>
        <v>0</v>
      </c>
      <c r="Z19" s="19">
        <f>INDEX(Input!$B$22:$AK$26,MATCH('Residential Bills_Yr 1_6 Units'!$A19,Input!$A$22:$A$26,0),MATCH('Residential Bills_Yr 1_6 Units'!Z$13,Input!$B$21:$AK$21,0))</f>
        <v>6.4775</v>
      </c>
      <c r="AA19" s="3">
        <f>IF(OR(Input!L79="Tier 4",Input!L79="Tier 5"),IF(('Residential Bills_Yr 1_6 Units'!$B$7-'Residential Bills_Yr 1_6 Units'!AA17-'Residential Bills_Yr 1_6 Units'!AA18)&gt;Input!L83,Input!L83,('Residential Bills_Yr 1_6 Units'!$B$7-'Residential Bills_Yr 1_6 Units'!AA17-'Residential Bills_Yr 1_6 Units'!AA18)),('Residential Bills_Yr 1_6 Units'!$B$7-'Residential Bills_Yr 1_6 Units'!AA17-'Residential Bills_Yr 1_6 Units'!AA18))</f>
        <v>0</v>
      </c>
      <c r="AB19" s="15">
        <f>ROUND(IFERROR(Z19*AA19," "),2)</f>
        <v>0</v>
      </c>
      <c r="AD19" s="19">
        <f>INDEX(Input!$B$22:$AK$26,MATCH('Residential Bills_Yr 1_6 Units'!$A19,Input!$A$22:$A$26,0),MATCH('Residential Bills_Yr 1_6 Units'!AD$13,Input!$B$21:$AK$21,0))</f>
        <v>6.4775</v>
      </c>
      <c r="AE19" s="3">
        <f>IF(OR(Input!M79="Tier 4",Input!M79="Tier 5"),IF(('Residential Bills_Yr 1_6 Units'!$B$7-'Residential Bills_Yr 1_6 Units'!AE17-'Residential Bills_Yr 1_6 Units'!AE18)&gt;Input!M83,Input!M83,('Residential Bills_Yr 1_6 Units'!$B$7-'Residential Bills_Yr 1_6 Units'!AE17-'Residential Bills_Yr 1_6 Units'!AE18)),('Residential Bills_Yr 1_6 Units'!$B$7-'Residential Bills_Yr 1_6 Units'!AE17-'Residential Bills_Yr 1_6 Units'!AE18))</f>
        <v>0</v>
      </c>
      <c r="AF19" s="15">
        <f>ROUND(IFERROR(AD19*AE19," "),2)</f>
        <v>0</v>
      </c>
      <c r="AH19" s="19">
        <f>INDEX(Input!$B$22:$AK$26,MATCH('Residential Bills_Yr 1_6 Units'!$A19,Input!$A$22:$A$26,0),MATCH('Residential Bills_Yr 1_6 Units'!AH$13,Input!$B$21:$AK$21,0))</f>
        <v>6.4775</v>
      </c>
      <c r="AI19" s="3">
        <f>IF(OR(Input!N79="Tier 4",Input!N79="Tier 5"),IF(('Residential Bills_Yr 1_6 Units'!$B$7-'Residential Bills_Yr 1_6 Units'!AI17-'Residential Bills_Yr 1_6 Units'!AI18)&gt;Input!N83,Input!N83,('Residential Bills_Yr 1_6 Units'!$B$7-'Residential Bills_Yr 1_6 Units'!AI17-'Residential Bills_Yr 1_6 Units'!AI18)),('Residential Bills_Yr 1_6 Units'!$B$7-'Residential Bills_Yr 1_6 Units'!AI17-'Residential Bills_Yr 1_6 Units'!AI18))</f>
        <v>0</v>
      </c>
      <c r="AJ19" s="15">
        <f>ROUND(IFERROR(AH19*AI19," "),2)</f>
        <v>0</v>
      </c>
      <c r="AL19" s="19">
        <f>INDEX(Input!$B$22:$AK$26,MATCH('Residential Bills_Yr 1_6 Units'!$A19,Input!$A$22:$A$26,0),MATCH('Residential Bills_Yr 1_6 Units'!AL$13,Input!$B$21:$AK$21,0))</f>
        <v>6.4775</v>
      </c>
      <c r="AM19" s="3">
        <f>IF(OR(Input!O79="Tier 4",Input!O79="Tier 5"),IF(('Residential Bills_Yr 1_6 Units'!$B$7-'Residential Bills_Yr 1_6 Units'!AM17-'Residential Bills_Yr 1_6 Units'!AM18)&gt;Input!O83,Input!O83,('Residential Bills_Yr 1_6 Units'!$B$7-'Residential Bills_Yr 1_6 Units'!AM17-'Residential Bills_Yr 1_6 Units'!AM18)),('Residential Bills_Yr 1_6 Units'!$B$7-'Residential Bills_Yr 1_6 Units'!AM17-'Residential Bills_Yr 1_6 Units'!AM18))</f>
        <v>0</v>
      </c>
      <c r="AN19" s="15">
        <f>ROUND(IFERROR(AL19*AM19," "),2)</f>
        <v>0</v>
      </c>
      <c r="AP19" s="19">
        <f>INDEX(Input!$B$22:$AK$26,MATCH('Residential Bills_Yr 1_6 Units'!$A19,Input!$A$22:$A$26,0),MATCH('Residential Bills_Yr 1_6 Units'!AP$13,Input!$B$21:$AK$21,0))</f>
        <v>6.4775</v>
      </c>
      <c r="AQ19" s="3">
        <f>IF(OR(Input!P79="Tier 4",Input!P79="Tier 5"),IF(('Residential Bills_Yr 1_6 Units'!$B$7-'Residential Bills_Yr 1_6 Units'!AQ17-'Residential Bills_Yr 1_6 Units'!AQ18)&gt;Input!P83,Input!P83,('Residential Bills_Yr 1_6 Units'!$B$7-'Residential Bills_Yr 1_6 Units'!AQ17-'Residential Bills_Yr 1_6 Units'!AQ18)),('Residential Bills_Yr 1_6 Units'!$B$7-'Residential Bills_Yr 1_6 Units'!AQ17-'Residential Bills_Yr 1_6 Units'!AQ18))</f>
        <v>0</v>
      </c>
      <c r="AR19" s="15">
        <f>ROUND(IFERROR(AP19*AQ19," "),2)</f>
        <v>0</v>
      </c>
      <c r="AS19" s="7"/>
      <c r="AT19" s="19">
        <f>INDEX(Input!$B$22:$AK$26,MATCH('Residential Bills_Yr 1_6 Units'!$A19,Input!$A$22:$A$26,0),MATCH('Residential Bills_Yr 1_6 Units'!AT$13,Input!$B$21:$AK$21,0))</f>
        <v>6.4775</v>
      </c>
      <c r="AU19" s="3">
        <f>IF(OR(Input!Q79="Tier 4",Input!Q79="Tier 5"),IF(('Residential Bills_Yr 1_6 Units'!$B$7-'Residential Bills_Yr 1_6 Units'!AU17-'Residential Bills_Yr 1_6 Units'!AU18)&gt;Input!Q83,Input!Q83,('Residential Bills_Yr 1_6 Units'!$B$7-'Residential Bills_Yr 1_6 Units'!AU17-'Residential Bills_Yr 1_6 Units'!AU18)),('Residential Bills_Yr 1_6 Units'!$B$7-'Residential Bills_Yr 1_6 Units'!AU17-'Residential Bills_Yr 1_6 Units'!AU18))</f>
        <v>0</v>
      </c>
      <c r="AV19" s="15">
        <f>ROUND(IFERROR(AT19*AU19," "),2)</f>
        <v>0</v>
      </c>
    </row>
    <row r="20" spans="1:48" ht="14.4" hidden="1" customHeight="1" x14ac:dyDescent="0.3">
      <c r="A20" t="str">
        <f>Input!A25</f>
        <v>Tier 4</v>
      </c>
      <c r="B20" s="19">
        <f>INDEX(Input!$B$22:$AK$26,MATCH('Residential Bills_Yr 1_6 Units'!$A20,Input!$A$22:$A$26,0),MATCH('Residential Bills_Yr 1_6 Units'!B$13,Input!$B$21:$AK$21,0))</f>
        <v>0</v>
      </c>
      <c r="C20" s="3" t="str">
        <f>IF(Input!F79="Tier 4",($B$7-C17-C18-C19),IF(Input!F79="Tier 5",IF(('Residential Bills_Yr 1_6 Units'!$B$7-'Residential Bills_Yr 1_6 Units'!C17-'Residential Bills_Yr 1_6 Units'!C18-'Residential Bills_Yr 1_6 Units'!C19)&gt;Input!F84,Input!F84,('Residential Bills_Yr 1_6 Units'!$B$7-'Residential Bills_Yr 1_6 Units'!C17-'Residential Bills_Yr 1_6 Units'!C18-'Residential Bills_Yr 1_6 Units'!C19))," "))</f>
        <v xml:space="preserve"> </v>
      </c>
      <c r="D20" s="15" t="str">
        <f t="shared" ref="D20:D21" si="0">IFERROR(B20*C20," ")</f>
        <v xml:space="preserve"> </v>
      </c>
      <c r="F20" s="19">
        <f>INDEX(Input!$B$22:$AK$26,MATCH('Residential Bills_Yr 1_6 Units'!$A20,Input!$A$22:$A$26,0),MATCH('Residential Bills_Yr 1_6 Units'!F$13,Input!$B$21:$AK$21,0))</f>
        <v>0</v>
      </c>
      <c r="G20" s="3" t="str">
        <f>IF(Input!G79="Tier 4",($B$7-G17-G18-G19),IF(Input!G79="Tier 5",IF(('Residential Bills_Yr 1_6 Units'!$B$7-'Residential Bills_Yr 1_6 Units'!G17-'Residential Bills_Yr 1_6 Units'!G18-'Residential Bills_Yr 1_6 Units'!G19)&gt;Input!G84,Input!G84,('Residential Bills_Yr 1_6 Units'!$B$7-'Residential Bills_Yr 1_6 Units'!G17-'Residential Bills_Yr 1_6 Units'!G18-'Residential Bills_Yr 1_6 Units'!G19))," "))</f>
        <v xml:space="preserve"> </v>
      </c>
      <c r="H20" s="15" t="str">
        <f t="shared" ref="H20:H21" si="1">IFERROR(F20*G20," ")</f>
        <v xml:space="preserve"> </v>
      </c>
      <c r="J20" s="19">
        <f>INDEX(Input!$B$22:$AK$26,MATCH('Residential Bills_Yr 1_6 Units'!$A20,Input!$A$22:$A$26,0),MATCH('Residential Bills_Yr 1_6 Units'!J$13,Input!$B$21:$AK$21,0))</f>
        <v>0</v>
      </c>
      <c r="K20" s="3" t="str">
        <f>IF(Input!H79="Tier 4",($B$7-K17-K18-K19),IF(Input!H79="Tier 5",IF(('Residential Bills_Yr 1_6 Units'!$B$7-'Residential Bills_Yr 1_6 Units'!K17-'Residential Bills_Yr 1_6 Units'!K18-'Residential Bills_Yr 1_6 Units'!K19)&gt;Input!H84,Input!H84,('Residential Bills_Yr 1_6 Units'!$B$7-'Residential Bills_Yr 1_6 Units'!K17-'Residential Bills_Yr 1_6 Units'!K18-'Residential Bills_Yr 1_6 Units'!K19))," "))</f>
        <v xml:space="preserve"> </v>
      </c>
      <c r="L20" s="15" t="str">
        <f t="shared" ref="L20:L21" si="2">IFERROR(J20*K20," ")</f>
        <v xml:space="preserve"> </v>
      </c>
      <c r="N20" s="19">
        <f>INDEX(Input!$B$22:$AK$26,MATCH('Residential Bills_Yr 1_6 Units'!$A20,Input!$A$22:$A$26,0),MATCH('Residential Bills_Yr 1_6 Units'!N$13,Input!$B$21:$AK$21,0))</f>
        <v>0</v>
      </c>
      <c r="O20" s="3" t="str">
        <f>IF(Input!I79="Tier 4",($B$7-O17-O18-O19),IF(Input!I79="Tier 5",IF(('Residential Bills_Yr 1_6 Units'!$B$7-'Residential Bills_Yr 1_6 Units'!O17-'Residential Bills_Yr 1_6 Units'!O18-'Residential Bills_Yr 1_6 Units'!O19)&gt;Input!I84,Input!I84,('Residential Bills_Yr 1_6 Units'!$B$7-'Residential Bills_Yr 1_6 Units'!O17-'Residential Bills_Yr 1_6 Units'!O18-'Residential Bills_Yr 1_6 Units'!O19))," "))</f>
        <v xml:space="preserve"> </v>
      </c>
      <c r="P20" s="15" t="str">
        <f t="shared" ref="P20:P21" si="3">IFERROR(N20*O20," ")</f>
        <v xml:space="preserve"> </v>
      </c>
      <c r="R20" s="19">
        <f>INDEX(Input!$B$22:$AK$26,MATCH('Residential Bills_Yr 1_6 Units'!$A20,Input!$A$22:$A$26,0),MATCH('Residential Bills_Yr 1_6 Units'!R$13,Input!$B$21:$AK$21,0))</f>
        <v>0</v>
      </c>
      <c r="S20" s="3" t="str">
        <f>IF(Input!J79="Tier 4",($B$7-S17-S18-S19),IF(Input!J79="Tier 5",IF(('Residential Bills_Yr 1_6 Units'!$B$7-'Residential Bills_Yr 1_6 Units'!S17-'Residential Bills_Yr 1_6 Units'!S18-'Residential Bills_Yr 1_6 Units'!S19)&gt;Input!J84,Input!J84,('Residential Bills_Yr 1_6 Units'!$B$7-'Residential Bills_Yr 1_6 Units'!S17-'Residential Bills_Yr 1_6 Units'!S18-'Residential Bills_Yr 1_6 Units'!S19))," "))</f>
        <v xml:space="preserve"> </v>
      </c>
      <c r="T20" s="15" t="str">
        <f t="shared" ref="T20:T21" si="4">IFERROR(R20*S20," ")</f>
        <v xml:space="preserve"> </v>
      </c>
      <c r="V20" s="19">
        <f>INDEX(Input!$B$22:$AK$26,MATCH('Residential Bills_Yr 1_6 Units'!$A20,Input!$A$22:$A$26,0),MATCH('Residential Bills_Yr 1_6 Units'!V$13,Input!$B$21:$AK$21,0))</f>
        <v>0</v>
      </c>
      <c r="W20" s="3" t="str">
        <f>IF(Input!K79="Tier 4",($B$7-W17-W18-W19),IF(Input!K79="Tier 5",IF(('Residential Bills_Yr 1_6 Units'!$B$7-'Residential Bills_Yr 1_6 Units'!W17-'Residential Bills_Yr 1_6 Units'!W18-'Residential Bills_Yr 1_6 Units'!W19)&gt;Input!K84,Input!K84,('Residential Bills_Yr 1_6 Units'!$B$7-'Residential Bills_Yr 1_6 Units'!W17-'Residential Bills_Yr 1_6 Units'!W18-'Residential Bills_Yr 1_6 Units'!W19))," "))</f>
        <v xml:space="preserve"> </v>
      </c>
      <c r="X20" s="15" t="str">
        <f t="shared" ref="X20:X21" si="5">IFERROR(V20*W20," ")</f>
        <v xml:space="preserve"> </v>
      </c>
      <c r="Z20" s="19">
        <f>INDEX(Input!$B$22:$AK$26,MATCH('Residential Bills_Yr 1_6 Units'!$A20,Input!$A$22:$A$26,0),MATCH('Residential Bills_Yr 1_6 Units'!Z$13,Input!$B$21:$AK$21,0))</f>
        <v>0</v>
      </c>
      <c r="AA20" s="3" t="str">
        <f>IF(Input!L79="Tier 4",($B$7-AA17-AA18-AA19),IF(Input!L79="Tier 5",IF(('Residential Bills_Yr 1_6 Units'!$B$7-'Residential Bills_Yr 1_6 Units'!AA17-'Residential Bills_Yr 1_6 Units'!AA18-'Residential Bills_Yr 1_6 Units'!AA19)&gt;Input!L84,Input!L84,('Residential Bills_Yr 1_6 Units'!$B$7-'Residential Bills_Yr 1_6 Units'!AA17-'Residential Bills_Yr 1_6 Units'!AA18-'Residential Bills_Yr 1_6 Units'!AA19))," "))</f>
        <v xml:space="preserve"> </v>
      </c>
      <c r="AB20" s="15" t="str">
        <f t="shared" ref="AB20:AB21" si="6">IFERROR(Z20*AA20," ")</f>
        <v xml:space="preserve"> </v>
      </c>
      <c r="AD20" s="19">
        <f>INDEX(Input!$B$22:$AK$26,MATCH('Residential Bills_Yr 1_6 Units'!$A20,Input!$A$22:$A$26,0),MATCH('Residential Bills_Yr 1_6 Units'!AD$13,Input!$B$21:$AK$21,0))</f>
        <v>0</v>
      </c>
      <c r="AE20" s="3" t="str">
        <f>IF(Input!M79="Tier 4",($B$7-AE17-AE18-AE19),IF(Input!M79="Tier 5",IF(('Residential Bills_Yr 1_6 Units'!$B$7-'Residential Bills_Yr 1_6 Units'!AE17-'Residential Bills_Yr 1_6 Units'!AE18-'Residential Bills_Yr 1_6 Units'!AE19)&gt;Input!M84,Input!M84,('Residential Bills_Yr 1_6 Units'!$B$7-'Residential Bills_Yr 1_6 Units'!AE17-'Residential Bills_Yr 1_6 Units'!AE18-'Residential Bills_Yr 1_6 Units'!AE19))," "))</f>
        <v xml:space="preserve"> </v>
      </c>
      <c r="AF20" s="15" t="str">
        <f t="shared" ref="AF20:AF21" si="7">IFERROR(AD20*AE20," ")</f>
        <v xml:space="preserve"> </v>
      </c>
      <c r="AH20" s="19">
        <f>INDEX(Input!$B$22:$AK$26,MATCH('Residential Bills_Yr 1_6 Units'!$A20,Input!$A$22:$A$26,0),MATCH('Residential Bills_Yr 1_6 Units'!AH$13,Input!$B$21:$AK$21,0))</f>
        <v>0</v>
      </c>
      <c r="AI20" s="3" t="str">
        <f>IF(Input!N79="Tier 4",($B$7-AI17-AI18-AI19),IF(Input!N79="Tier 5",IF(('Residential Bills_Yr 1_6 Units'!$B$7-'Residential Bills_Yr 1_6 Units'!AI17-'Residential Bills_Yr 1_6 Units'!AI18-'Residential Bills_Yr 1_6 Units'!AI19)&gt;Input!N84,Input!N84,('Residential Bills_Yr 1_6 Units'!$B$7-'Residential Bills_Yr 1_6 Units'!AI17-'Residential Bills_Yr 1_6 Units'!AI18-'Residential Bills_Yr 1_6 Units'!AI19))," "))</f>
        <v xml:space="preserve"> </v>
      </c>
      <c r="AJ20" s="15" t="str">
        <f t="shared" ref="AJ20:AJ21" si="8">IFERROR(AH20*AI20," ")</f>
        <v xml:space="preserve"> </v>
      </c>
      <c r="AL20" s="19">
        <f>INDEX(Input!$B$22:$AK$26,MATCH('Residential Bills_Yr 1_6 Units'!$A20,Input!$A$22:$A$26,0),MATCH('Residential Bills_Yr 1_6 Units'!AL$13,Input!$B$21:$AK$21,0))</f>
        <v>0</v>
      </c>
      <c r="AM20" s="3" t="str">
        <f>IF(Input!O79="Tier 4",($B$7-AM17-AM18-AM19),IF(Input!O79="Tier 5",IF(('Residential Bills_Yr 1_6 Units'!$B$7-'Residential Bills_Yr 1_6 Units'!AM17-'Residential Bills_Yr 1_6 Units'!AM18-'Residential Bills_Yr 1_6 Units'!AM19)&gt;Input!O84,Input!O84,('Residential Bills_Yr 1_6 Units'!$B$7-'Residential Bills_Yr 1_6 Units'!AM17-'Residential Bills_Yr 1_6 Units'!AM18-'Residential Bills_Yr 1_6 Units'!AM19))," "))</f>
        <v xml:space="preserve"> </v>
      </c>
      <c r="AN20" s="15" t="str">
        <f t="shared" ref="AN20:AN21" si="9">IFERROR(AL20*AM20," ")</f>
        <v xml:space="preserve"> </v>
      </c>
      <c r="AP20" s="19">
        <f>INDEX(Input!$B$22:$AK$26,MATCH('Residential Bills_Yr 1_6 Units'!$A20,Input!$A$22:$A$26,0),MATCH('Residential Bills_Yr 1_6 Units'!AP$13,Input!$B$21:$AK$21,0))</f>
        <v>0</v>
      </c>
      <c r="AQ20" s="3" t="str">
        <f>IF(Input!P79="Tier 4",($B$7-AQ17-AQ18-AQ19),IF(Input!P79="Tier 5",IF(('Residential Bills_Yr 1_6 Units'!$B$7-'Residential Bills_Yr 1_6 Units'!AQ17-'Residential Bills_Yr 1_6 Units'!AQ18-'Residential Bills_Yr 1_6 Units'!AQ19)&gt;Input!P84,Input!P84,('Residential Bills_Yr 1_6 Units'!$B$7-'Residential Bills_Yr 1_6 Units'!AQ17-'Residential Bills_Yr 1_6 Units'!AQ18-'Residential Bills_Yr 1_6 Units'!AQ19))," "))</f>
        <v xml:space="preserve"> </v>
      </c>
      <c r="AR20" s="15" t="str">
        <f t="shared" ref="AR20:AR21" si="10">IFERROR(AP20*AQ20," ")</f>
        <v xml:space="preserve"> </v>
      </c>
      <c r="AS20" s="7"/>
      <c r="AT20" s="19">
        <f>INDEX(Input!$B$22:$AK$26,MATCH('Residential Bills_Yr 1_6 Units'!$A20,Input!$A$22:$A$26,0),MATCH('Residential Bills_Yr 1_6 Units'!AT$13,Input!$B$21:$AK$21,0))</f>
        <v>0</v>
      </c>
      <c r="AU20" s="3" t="str">
        <f>IF(Input!Q79="Tier 4",($B$7-AU17-AU18-AU19),IF(Input!Q79="Tier 5",IF(('Residential Bills_Yr 1_6 Units'!$B$7-'Residential Bills_Yr 1_6 Units'!AU17-'Residential Bills_Yr 1_6 Units'!AU18-'Residential Bills_Yr 1_6 Units'!AU19)&gt;Input!Q84,Input!Q84,('Residential Bills_Yr 1_6 Units'!$B$7-'Residential Bills_Yr 1_6 Units'!AU17-'Residential Bills_Yr 1_6 Units'!AU18-'Residential Bills_Yr 1_6 Units'!AU19))," "))</f>
        <v xml:space="preserve"> </v>
      </c>
      <c r="AV20" s="15" t="str">
        <f t="shared" ref="AV20:AV21" si="11">IFERROR(AT20*AU20," ")</f>
        <v xml:space="preserve"> </v>
      </c>
    </row>
    <row r="21" spans="1:48" ht="14.4" hidden="1" customHeight="1" x14ac:dyDescent="0.3">
      <c r="A21" t="str">
        <f>Input!A26</f>
        <v>Tier 5</v>
      </c>
      <c r="B21" s="19">
        <f>INDEX(Input!$B$22:$AK$26,MATCH('Residential Bills_Yr 1_6 Units'!$A21,Input!$A$22:$A$26,0),MATCH('Residential Bills_Yr 1_6 Units'!B$13,Input!$B$21:$AK$21,0))</f>
        <v>0</v>
      </c>
      <c r="C21" s="3" t="str">
        <f>IF(Input!F79="Tier 5",('Residential Bills_Yr 1_6 Units'!$B$7-'Residential Bills_Yr 1_6 Units'!C17-'Residential Bills_Yr 1_6 Units'!C18-'Residential Bills_Yr 1_6 Units'!C19-'Residential Bills_Yr 1_6 Units'!C20)," ")</f>
        <v xml:space="preserve"> </v>
      </c>
      <c r="D21" s="15" t="str">
        <f t="shared" si="0"/>
        <v xml:space="preserve"> </v>
      </c>
      <c r="F21" s="19">
        <f>INDEX(Input!$B$22:$AK$26,MATCH('Residential Bills_Yr 1_6 Units'!$A21,Input!$A$22:$A$26,0),MATCH('Residential Bills_Yr 1_6 Units'!F$13,Input!$B$21:$AK$21,0))</f>
        <v>0</v>
      </c>
      <c r="G21" s="3" t="str">
        <f>IF(Input!G79="Tier 5",('Residential Bills_Yr 1_6 Units'!$B$7-'Residential Bills_Yr 1_6 Units'!G17-'Residential Bills_Yr 1_6 Units'!G18-'Residential Bills_Yr 1_6 Units'!G19-'Residential Bills_Yr 1_6 Units'!G20)," ")</f>
        <v xml:space="preserve"> </v>
      </c>
      <c r="H21" s="15" t="str">
        <f t="shared" si="1"/>
        <v xml:space="preserve"> </v>
      </c>
      <c r="J21" s="19">
        <f>INDEX(Input!$B$22:$AK$26,MATCH('Residential Bills_Yr 1_6 Units'!$A21,Input!$A$22:$A$26,0),MATCH('Residential Bills_Yr 1_6 Units'!J$13,Input!$B$21:$AK$21,0))</f>
        <v>0</v>
      </c>
      <c r="K21" s="3" t="str">
        <f>IF(Input!H79="Tier 5",('Residential Bills_Yr 1_6 Units'!$B$7-'Residential Bills_Yr 1_6 Units'!K$17-'Residential Bills_Yr 1_6 Units'!K$18-'Residential Bills_Yr 1_6 Units'!K$19-'Residential Bills_Yr 1_6 Units'!K$20)," ")</f>
        <v xml:space="preserve"> </v>
      </c>
      <c r="L21" s="15" t="str">
        <f t="shared" si="2"/>
        <v xml:space="preserve"> </v>
      </c>
      <c r="N21" s="19">
        <f>INDEX(Input!$B$22:$AK$26,MATCH('Residential Bills_Yr 1_6 Units'!$A21,Input!$A$22:$A$26,0),MATCH('Residential Bills_Yr 1_6 Units'!N$13,Input!$B$21:$AK$21,0))</f>
        <v>0</v>
      </c>
      <c r="O21" s="3" t="str">
        <f>IF(Input!I79="Tier 5",('Residential Bills_Yr 1_6 Units'!$B$7-'Residential Bills_Yr 1_6 Units'!O$17-'Residential Bills_Yr 1_6 Units'!O$18-'Residential Bills_Yr 1_6 Units'!O$19-'Residential Bills_Yr 1_6 Units'!O$20)," ")</f>
        <v xml:space="preserve"> </v>
      </c>
      <c r="P21" s="15" t="str">
        <f t="shared" si="3"/>
        <v xml:space="preserve"> </v>
      </c>
      <c r="R21" s="19">
        <f>INDEX(Input!$B$22:$AK$26,MATCH('Residential Bills_Yr 1_6 Units'!$A21,Input!$A$22:$A$26,0),MATCH('Residential Bills_Yr 1_6 Units'!R$13,Input!$B$21:$AK$21,0))</f>
        <v>0</v>
      </c>
      <c r="S21" s="3" t="str">
        <f>IF(Input!J79="Tier 5",('Residential Bills_Yr 1_6 Units'!$B$7-'Residential Bills_Yr 1_6 Units'!S$17-'Residential Bills_Yr 1_6 Units'!S$18-'Residential Bills_Yr 1_6 Units'!S$19-'Residential Bills_Yr 1_6 Units'!S$20)," ")</f>
        <v xml:space="preserve"> </v>
      </c>
      <c r="T21" s="15" t="str">
        <f t="shared" si="4"/>
        <v xml:space="preserve"> </v>
      </c>
      <c r="V21" s="19">
        <f>INDEX(Input!$B$22:$AK$26,MATCH('Residential Bills_Yr 1_6 Units'!$A21,Input!$A$22:$A$26,0),MATCH('Residential Bills_Yr 1_6 Units'!V$13,Input!$B$21:$AK$21,0))</f>
        <v>0</v>
      </c>
      <c r="W21" s="3" t="str">
        <f>IF(Input!K79="Tier 5",('Residential Bills_Yr 1_6 Units'!$B$7-'Residential Bills_Yr 1_6 Units'!W$17-'Residential Bills_Yr 1_6 Units'!W$18-'Residential Bills_Yr 1_6 Units'!W$19-'Residential Bills_Yr 1_6 Units'!W$20)," ")</f>
        <v xml:space="preserve"> </v>
      </c>
      <c r="X21" s="15" t="str">
        <f t="shared" si="5"/>
        <v xml:space="preserve"> </v>
      </c>
      <c r="Z21" s="19">
        <f>INDEX(Input!$B$22:$AK$26,MATCH('Residential Bills_Yr 1_6 Units'!$A21,Input!$A$22:$A$26,0),MATCH('Residential Bills_Yr 1_6 Units'!Z$13,Input!$B$21:$AK$21,0))</f>
        <v>0</v>
      </c>
      <c r="AA21" s="3" t="str">
        <f>IF(Input!L79="Tier 5",('Residential Bills_Yr 1_6 Units'!$B$7-'Residential Bills_Yr 1_6 Units'!AA$17-'Residential Bills_Yr 1_6 Units'!AA$18-'Residential Bills_Yr 1_6 Units'!AA$19-'Residential Bills_Yr 1_6 Units'!AA$20)," ")</f>
        <v xml:space="preserve"> </v>
      </c>
      <c r="AB21" s="15" t="str">
        <f t="shared" si="6"/>
        <v xml:space="preserve"> </v>
      </c>
      <c r="AD21" s="19">
        <f>INDEX(Input!$B$22:$AK$26,MATCH('Residential Bills_Yr 1_6 Units'!$A21,Input!$A$22:$A$26,0),MATCH('Residential Bills_Yr 1_6 Units'!AD$13,Input!$B$21:$AK$21,0))</f>
        <v>0</v>
      </c>
      <c r="AE21" s="3" t="str">
        <f>IF(Input!M79="Tier 5",('Residential Bills_Yr 1_6 Units'!$B$7-'Residential Bills_Yr 1_6 Units'!AE$17-'Residential Bills_Yr 1_6 Units'!AE$18-'Residential Bills_Yr 1_6 Units'!AE$19-'Residential Bills_Yr 1_6 Units'!AE$20)," ")</f>
        <v xml:space="preserve"> </v>
      </c>
      <c r="AF21" s="15" t="str">
        <f t="shared" si="7"/>
        <v xml:space="preserve"> </v>
      </c>
      <c r="AH21" s="19">
        <f>INDEX(Input!$B$22:$AK$26,MATCH('Residential Bills_Yr 1_6 Units'!$A21,Input!$A$22:$A$26,0),MATCH('Residential Bills_Yr 1_6 Units'!AH$13,Input!$B$21:$AK$21,0))</f>
        <v>0</v>
      </c>
      <c r="AI21" s="3" t="str">
        <f>IF(Input!N79="Tier 5",('Residential Bills_Yr 1_6 Units'!$B$7-'Residential Bills_Yr 1_6 Units'!AI$17-'Residential Bills_Yr 1_6 Units'!AI$18-'Residential Bills_Yr 1_6 Units'!AI$19-'Residential Bills_Yr 1_6 Units'!AI$20)," ")</f>
        <v xml:space="preserve"> </v>
      </c>
      <c r="AJ21" s="15" t="str">
        <f t="shared" si="8"/>
        <v xml:space="preserve"> </v>
      </c>
      <c r="AL21" s="19">
        <f>INDEX(Input!$B$22:$AK$26,MATCH('Residential Bills_Yr 1_6 Units'!$A21,Input!$A$22:$A$26,0),MATCH('Residential Bills_Yr 1_6 Units'!AL$13,Input!$B$21:$AK$21,0))</f>
        <v>0</v>
      </c>
      <c r="AM21" s="3" t="str">
        <f>IF(Input!O79="Tier 5",('Residential Bills_Yr 1_6 Units'!$B$7-'Residential Bills_Yr 1_6 Units'!AM$17-'Residential Bills_Yr 1_6 Units'!AM$18-'Residential Bills_Yr 1_6 Units'!AM$19-'Residential Bills_Yr 1_6 Units'!AM$20)," ")</f>
        <v xml:space="preserve"> </v>
      </c>
      <c r="AN21" s="15" t="str">
        <f t="shared" si="9"/>
        <v xml:space="preserve"> </v>
      </c>
      <c r="AP21" s="19">
        <f>INDEX(Input!$B$22:$AK$26,MATCH('Residential Bills_Yr 1_6 Units'!$A21,Input!$A$22:$A$26,0),MATCH('Residential Bills_Yr 1_6 Units'!AP$13,Input!$B$21:$AK$21,0))</f>
        <v>0</v>
      </c>
      <c r="AQ21" s="3" t="str">
        <f>IF(Input!P79="Tier 5",('Residential Bills_Yr 1_6 Units'!$B$7-'Residential Bills_Yr 1_6 Units'!AQ$17-'Residential Bills_Yr 1_6 Units'!AQ$18-'Residential Bills_Yr 1_6 Units'!AQ$19-'Residential Bills_Yr 1_6 Units'!AQ$20)," ")</f>
        <v xml:space="preserve"> </v>
      </c>
      <c r="AR21" s="15" t="str">
        <f t="shared" si="10"/>
        <v xml:space="preserve"> </v>
      </c>
      <c r="AS21" s="7"/>
      <c r="AT21" s="19">
        <f>INDEX(Input!$B$22:$AK$26,MATCH('Residential Bills_Yr 1_6 Units'!$A21,Input!$A$22:$A$26,0),MATCH('Residential Bills_Yr 1_6 Units'!AT$13,Input!$B$21:$AK$21,0))</f>
        <v>0</v>
      </c>
      <c r="AU21" s="3" t="str">
        <f>IF(Input!Q79="Tier 5",('Residential Bills_Yr 1_6 Units'!$B$7-'Residential Bills_Yr 1_6 Units'!AU$17-'Residential Bills_Yr 1_6 Units'!AU$18-'Residential Bills_Yr 1_6 Units'!AU$19-'Residential Bills_Yr 1_6 Units'!AU$20)," ")</f>
        <v xml:space="preserve"> </v>
      </c>
      <c r="AV21" s="15" t="str">
        <f t="shared" si="11"/>
        <v xml:space="preserve"> </v>
      </c>
    </row>
    <row r="22" spans="1:48" x14ac:dyDescent="0.3">
      <c r="A22" t="s">
        <v>27</v>
      </c>
      <c r="B22" s="14"/>
      <c r="C22" s="3">
        <f>SUM(C17:C21)</f>
        <v>6</v>
      </c>
      <c r="D22" s="20">
        <f>SUM(D17:D21)+D14</f>
        <v>36.74</v>
      </c>
      <c r="F22" s="14"/>
      <c r="G22" s="3">
        <f>SUM(G17:G21)</f>
        <v>6</v>
      </c>
      <c r="H22" s="20">
        <f>SUM(H17:H21)+H14</f>
        <v>36.74</v>
      </c>
      <c r="J22" s="14"/>
      <c r="K22" s="3">
        <f>SUM(K17:K21)</f>
        <v>6</v>
      </c>
      <c r="L22" s="20">
        <f>SUM(L17:L21)+L14</f>
        <v>36.74</v>
      </c>
      <c r="N22" s="14"/>
      <c r="O22" s="3">
        <f>SUM(O17:O21)</f>
        <v>6</v>
      </c>
      <c r="P22" s="20">
        <f>SUM(P17:P21)+P14</f>
        <v>36.74</v>
      </c>
      <c r="R22" s="14"/>
      <c r="S22" s="3">
        <f>SUM(S17:S21)</f>
        <v>6</v>
      </c>
      <c r="T22" s="20">
        <f>SUM(T17:T21)+T14</f>
        <v>36.74</v>
      </c>
      <c r="V22" s="14"/>
      <c r="W22" s="3">
        <f>SUM(W17:W21)</f>
        <v>6</v>
      </c>
      <c r="X22" s="20">
        <f>SUM(X17:X21)+X14</f>
        <v>36.74</v>
      </c>
      <c r="Z22" s="14"/>
      <c r="AA22" s="3">
        <f>SUM(AA17:AA21)</f>
        <v>6</v>
      </c>
      <c r="AB22" s="20">
        <f>SUM(AB17:AB21)+AB14</f>
        <v>36.989999999999995</v>
      </c>
      <c r="AD22" s="14"/>
      <c r="AE22" s="3">
        <f>SUM(AE17:AE21)</f>
        <v>6</v>
      </c>
      <c r="AF22" s="20">
        <f>SUM(AF17:AF21)+AF14</f>
        <v>36.989999999999995</v>
      </c>
      <c r="AH22" s="14"/>
      <c r="AI22" s="3">
        <f>SUM(AI17:AI21)</f>
        <v>6</v>
      </c>
      <c r="AJ22" s="20">
        <f>SUM(AJ17:AJ21)+AJ14</f>
        <v>36.989999999999995</v>
      </c>
      <c r="AL22" s="14"/>
      <c r="AM22" s="3">
        <f>SUM(AM17:AM21)</f>
        <v>6</v>
      </c>
      <c r="AN22" s="20">
        <f>SUM(AN17:AN21)+AN14</f>
        <v>36.989999999999995</v>
      </c>
      <c r="AP22" s="14"/>
      <c r="AQ22" s="3">
        <f>SUM(AQ17:AQ21)</f>
        <v>6</v>
      </c>
      <c r="AR22" s="20">
        <f>SUM(AR17:AR21)+AR14</f>
        <v>36.989999999999995</v>
      </c>
      <c r="AS22" s="46"/>
      <c r="AT22" s="14"/>
      <c r="AU22" s="3">
        <f>SUM(AU17:AU21)</f>
        <v>6</v>
      </c>
      <c r="AV22" s="20">
        <f>SUM(AV17:AV21)+AV14</f>
        <v>36.989999999999995</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0.13700000000000001</v>
      </c>
      <c r="C25" s="24">
        <f>IF(VLOOKUP($A25,Input!$A$33:$B$45,2,FALSE)="Percentage",D$22,IF(VLOOKUP($A25,Input!$A$33:$B$45,2,FALSE)="Fixed","Fixed",(C$22)))</f>
        <v>6</v>
      </c>
      <c r="D25" s="15">
        <f t="shared" ref="D25:D37" si="12">ROUND(IF(C25="Fixed",B25,(B25*C25)),2)</f>
        <v>0.82</v>
      </c>
      <c r="F25" s="104">
        <f>INDEX(Input!$C$33:$AL$45,MATCH($A25,Input!$A$33:$A$45,0),MATCH(F$13,Input!$C$32:$AL$32,0))</f>
        <v>0.13700000000000001</v>
      </c>
      <c r="G25" s="24">
        <f>IF(VLOOKUP($A25,Input!$A$33:$B$45,2,FALSE)="Percentage",H$22,IF(VLOOKUP($A25,Input!$A$33:$B$45,2,FALSE)="Fixed","Fixed",(G$22)))</f>
        <v>6</v>
      </c>
      <c r="H25" s="15">
        <f t="shared" ref="H25:H37" si="13">ROUND(IF(G25="Fixed",F25,(F25*G25)),2)</f>
        <v>0.82</v>
      </c>
      <c r="J25" s="104">
        <f>INDEX(Input!$C$33:$AL$45,MATCH($A25,Input!$A$33:$A$45,0),MATCH(J$13,Input!$C$32:$AL$32,0))</f>
        <v>0.13700000000000001</v>
      </c>
      <c r="K25" s="24">
        <f>IF(VLOOKUP($A25,Input!$A$33:$B$45,2,FALSE)="Percentage",L$22,IF(VLOOKUP($A25,Input!$A$33:$B$45,2,FALSE)="Fixed","Fixed",(K$22)))</f>
        <v>6</v>
      </c>
      <c r="L25" s="15">
        <f t="shared" ref="L25:L37" si="14">ROUND(IF(K25="Fixed",J25,(J25*K25)),2)</f>
        <v>0.82</v>
      </c>
      <c r="N25" s="104">
        <f>INDEX(Input!$C$33:$AL$45,MATCH($A25,Input!$A$33:$A$45,0),MATCH(N$13,Input!$C$32:$AL$32,0))</f>
        <v>0.13700000000000001</v>
      </c>
      <c r="O25" s="24">
        <f>IF(VLOOKUP($A25,Input!$A$33:$B$45,2,FALSE)="Percentage",P$22,IF(VLOOKUP($A25,Input!$A$33:$B$45,2,FALSE)="Fixed","Fixed",(O$22)))</f>
        <v>6</v>
      </c>
      <c r="P25" s="15">
        <f t="shared" ref="P25:P37" si="15">ROUND(IF(O25="Fixed",N25,(N25*O25)),2)</f>
        <v>0.82</v>
      </c>
      <c r="R25" s="104">
        <f>INDEX(Input!$C$33:$AL$45,MATCH($A25,Input!$A$33:$A$45,0),MATCH(R$13,Input!$C$32:$AL$32,0))</f>
        <v>0.13700000000000001</v>
      </c>
      <c r="S25" s="24">
        <f>IF(VLOOKUP($A25,Input!$A$33:$B$45,2,FALSE)="Percentage",T$22,IF(VLOOKUP($A25,Input!$A$33:$B$45,2,FALSE)="Fixed","Fixed",(S$22)))</f>
        <v>6</v>
      </c>
      <c r="T25" s="15">
        <f t="shared" ref="T25:T37" si="16">ROUND(IF(S25="Fixed",R25,(R25*S25)),2)</f>
        <v>0.82</v>
      </c>
      <c r="V25" s="104">
        <f>INDEX(Input!$C$33:$AL$45,MATCH($A25,Input!$A$33:$A$45,0),MATCH(V$13,Input!$C$32:$AL$32,0))</f>
        <v>0.13700000000000001</v>
      </c>
      <c r="W25" s="24">
        <f>IF(VLOOKUP($A25,Input!$A$33:$B$45,2,FALSE)="Percentage",X$22,IF(VLOOKUP($A25,Input!$A$33:$B$45,2,FALSE)="Fixed","Fixed",(W$22)))</f>
        <v>6</v>
      </c>
      <c r="X25" s="15">
        <f t="shared" ref="X25:X37" si="17">ROUND(IF(W25="Fixed",V25,(V25*W25)),2)</f>
        <v>0.82</v>
      </c>
      <c r="Z25" s="104">
        <f>INDEX(Input!$C$33:$AL$45,MATCH($A25,Input!$A$33:$A$45,0),MATCH(Z$13,Input!$C$32:$AL$32,0))</f>
        <v>0.13700000000000001</v>
      </c>
      <c r="AA25" s="24">
        <f>IF(VLOOKUP($A25,Input!$A$33:$B$45,2,FALSE)="Percentage",AB$22,IF(VLOOKUP($A25,Input!$A$33:$B$45,2,FALSE)="Fixed","Fixed",(AA$22)))</f>
        <v>6</v>
      </c>
      <c r="AB25" s="15">
        <f t="shared" ref="AB25:AB37" si="18">ROUND(IF(AA25="Fixed",Z25,(Z25*AA25)),2)</f>
        <v>0.82</v>
      </c>
      <c r="AD25" s="104">
        <f>INDEX(Input!$C$33:$AL$45,MATCH($A25,Input!$A$33:$A$45,0),MATCH(AD$13,Input!$C$32:$AL$32,0))</f>
        <v>0.13700000000000001</v>
      </c>
      <c r="AE25" s="24">
        <f>IF(VLOOKUP($A25,Input!$A$33:$B$45,2,FALSE)="Percentage",AF$22,IF(VLOOKUP($A25,Input!$A$33:$B$45,2,FALSE)="Fixed","Fixed",(AE$22)))</f>
        <v>6</v>
      </c>
      <c r="AF25" s="15">
        <f t="shared" ref="AF25:AF37" si="19">ROUND(IF(AE25="Fixed",AD25,(AD25*AE25)),2)</f>
        <v>0.82</v>
      </c>
      <c r="AH25" s="104">
        <f>INDEX(Input!$C$33:$AL$45,MATCH($A25,Input!$A$33:$A$45,0),MATCH(AH$13,Input!$C$32:$AL$32,0))</f>
        <v>0.13700000000000001</v>
      </c>
      <c r="AI25" s="24">
        <f>IF(VLOOKUP($A25,Input!$A$33:$B$45,2,FALSE)="Percentage",AJ$22,IF(VLOOKUP($A25,Input!$A$33:$B$45,2,FALSE)="Fixed","Fixed",(AI$22)))</f>
        <v>6</v>
      </c>
      <c r="AJ25" s="15">
        <f t="shared" ref="AJ25:AJ37" si="20">ROUND(IF(AI25="Fixed",AH25,(AH25*AI25)),2)</f>
        <v>0.82</v>
      </c>
      <c r="AL25" s="104">
        <f>INDEX(Input!$C$33:$AL$45,MATCH($A25,Input!$A$33:$A$45,0),MATCH(AL$13,Input!$C$32:$AL$32,0))</f>
        <v>0.13700000000000001</v>
      </c>
      <c r="AM25" s="24">
        <f>IF(VLOOKUP($A25,Input!$A$33:$B$45,2,FALSE)="Percentage",AN$22,IF(VLOOKUP($A25,Input!$A$33:$B$45,2,FALSE)="Fixed","Fixed",(AM$22)))</f>
        <v>6</v>
      </c>
      <c r="AN25" s="15">
        <f t="shared" ref="AN25:AN37" si="21">ROUND(IF(AM25="Fixed",AL25,(AL25*AM25)),2)</f>
        <v>0.82</v>
      </c>
      <c r="AP25" s="104">
        <f>INDEX(Input!$C$33:$AL$45,MATCH($A25,Input!$A$33:$A$45,0),MATCH(AP$13,Input!$C$32:$AL$32,0))</f>
        <v>0.13700000000000001</v>
      </c>
      <c r="AQ25" s="24">
        <f>IF(VLOOKUP($A25,Input!$A$33:$B$45,2,FALSE)="Percentage",AR$22,IF(VLOOKUP($A25,Input!$A$33:$B$45,2,FALSE)="Fixed","Fixed",(AQ$22)))</f>
        <v>6</v>
      </c>
      <c r="AR25" s="15">
        <f t="shared" ref="AR25:AR37" si="22">ROUND(IF(AQ25="Fixed",AP25,(AP25*AQ25)),2)</f>
        <v>0.82</v>
      </c>
      <c r="AS25" s="7"/>
      <c r="AT25" s="104">
        <f>INDEX(Input!$C$33:$AL$45,MATCH($A25,Input!$A$33:$A$45,0),MATCH(AT$13,Input!$C$32:$AL$32,0))</f>
        <v>0.13700000000000001</v>
      </c>
      <c r="AU25" s="24">
        <f>IF(VLOOKUP($A25,Input!$A$33:$B$45,2,FALSE)="Percentage",AV$22,IF(VLOOKUP($A25,Input!$A$33:$B$45,2,FALSE)="Fixed","Fixed",(AU$22)))</f>
        <v>6</v>
      </c>
      <c r="AV25" s="15">
        <f t="shared" ref="AV25:AV37" si="23">ROUND(IF(AU25="Fixed",AT25,(AT25*AU25)),2)</f>
        <v>0.82</v>
      </c>
    </row>
    <row r="26" spans="1:48" x14ac:dyDescent="0.3">
      <c r="A26" t="str">
        <f>Input!A34</f>
        <v>WRAM/MCBA</v>
      </c>
      <c r="B26" s="104">
        <f>INDEX(Input!$C$33:$AL$45,MATCH($A26,Input!$A$33:$A$45,0),MATCH(B$13,Input!$C$32:$AL$32,0))</f>
        <v>0</v>
      </c>
      <c r="C26" s="24">
        <f>IF(VLOOKUP($A26,Input!$A$33:$B$45,2,FALSE)="Percentage",D$22,IF(VLOOKUP($A26,Input!$A$33:$B$45,2,FALSE)="Fixed","Fixed",(C$22)))</f>
        <v>36.74</v>
      </c>
      <c r="D26" s="15">
        <f t="shared" si="12"/>
        <v>0</v>
      </c>
      <c r="F26" s="104">
        <f>INDEX(Input!$C$33:$AL$45,MATCH($A26,Input!$A$33:$A$45,0),MATCH(F$13,Input!$C$32:$AL$32,0))</f>
        <v>0</v>
      </c>
      <c r="G26" s="24">
        <f>IF(VLOOKUP($A26,Input!$A$33:$B$45,2,FALSE)="Percentage",H$22,IF(VLOOKUP($A26,Input!$A$33:$B$45,2,FALSE)="Fixed","Fixed",(G$22)))</f>
        <v>36.74</v>
      </c>
      <c r="H26" s="15">
        <f t="shared" si="13"/>
        <v>0</v>
      </c>
      <c r="J26" s="104">
        <f>INDEX(Input!$C$33:$AL$45,MATCH($A26,Input!$A$33:$A$45,0),MATCH(J$13,Input!$C$32:$AL$32,0))</f>
        <v>0</v>
      </c>
      <c r="K26" s="24">
        <f>IF(VLOOKUP($A26,Input!$A$33:$B$45,2,FALSE)="Percentage",L$22,IF(VLOOKUP($A26,Input!$A$33:$B$45,2,FALSE)="Fixed","Fixed",(K$22)))</f>
        <v>36.74</v>
      </c>
      <c r="L26" s="15">
        <f t="shared" si="14"/>
        <v>0</v>
      </c>
      <c r="N26" s="104">
        <f>INDEX(Input!$C$33:$AL$45,MATCH($A26,Input!$A$33:$A$45,0),MATCH(N$13,Input!$C$32:$AL$32,0))</f>
        <v>0</v>
      </c>
      <c r="O26" s="24">
        <f>IF(VLOOKUP($A26,Input!$A$33:$B$45,2,FALSE)="Percentage",P$22,IF(VLOOKUP($A26,Input!$A$33:$B$45,2,FALSE)="Fixed","Fixed",(O$22)))</f>
        <v>36.74</v>
      </c>
      <c r="P26" s="15">
        <f t="shared" si="15"/>
        <v>0</v>
      </c>
      <c r="R26" s="104">
        <f>INDEX(Input!$C$33:$AL$45,MATCH($A26,Input!$A$33:$A$45,0),MATCH(R$13,Input!$C$32:$AL$32,0))</f>
        <v>0</v>
      </c>
      <c r="S26" s="24">
        <f>IF(VLOOKUP($A26,Input!$A$33:$B$45,2,FALSE)="Percentage",T$22,IF(VLOOKUP($A26,Input!$A$33:$B$45,2,FALSE)="Fixed","Fixed",(S$22)))</f>
        <v>36.74</v>
      </c>
      <c r="T26" s="15">
        <f t="shared" si="16"/>
        <v>0</v>
      </c>
      <c r="V26" s="104">
        <f>INDEX(Input!$C$33:$AL$45,MATCH($A26,Input!$A$33:$A$45,0),MATCH(V$13,Input!$C$32:$AL$32,0))</f>
        <v>0</v>
      </c>
      <c r="W26" s="24">
        <f>IF(VLOOKUP($A26,Input!$A$33:$B$45,2,FALSE)="Percentage",X$22,IF(VLOOKUP($A26,Input!$A$33:$B$45,2,FALSE)="Fixed","Fixed",(W$22)))</f>
        <v>36.74</v>
      </c>
      <c r="X26" s="15">
        <f t="shared" si="17"/>
        <v>0</v>
      </c>
      <c r="Z26" s="104">
        <f>INDEX(Input!$C$33:$AL$45,MATCH($A26,Input!$A$33:$A$45,0),MATCH(Z$13,Input!$C$32:$AL$32,0))</f>
        <v>0</v>
      </c>
      <c r="AA26" s="24">
        <f>IF(VLOOKUP($A26,Input!$A$33:$B$45,2,FALSE)="Percentage",AB$22,IF(VLOOKUP($A26,Input!$A$33:$B$45,2,FALSE)="Fixed","Fixed",(AA$22)))</f>
        <v>36.989999999999995</v>
      </c>
      <c r="AB26" s="15">
        <f t="shared" si="18"/>
        <v>0</v>
      </c>
      <c r="AD26" s="104">
        <f>INDEX(Input!$C$33:$AL$45,MATCH($A26,Input!$A$33:$A$45,0),MATCH(AD$13,Input!$C$32:$AL$32,0))</f>
        <v>0</v>
      </c>
      <c r="AE26" s="24">
        <f>IF(VLOOKUP($A26,Input!$A$33:$B$45,2,FALSE)="Percentage",AF$22,IF(VLOOKUP($A26,Input!$A$33:$B$45,2,FALSE)="Fixed","Fixed",(AE$22)))</f>
        <v>36.989999999999995</v>
      </c>
      <c r="AF26" s="15">
        <f t="shared" si="19"/>
        <v>0</v>
      </c>
      <c r="AH26" s="104">
        <f>INDEX(Input!$C$33:$AL$45,MATCH($A26,Input!$A$33:$A$45,0),MATCH(AH$13,Input!$C$32:$AL$32,0))</f>
        <v>0</v>
      </c>
      <c r="AI26" s="24">
        <f>IF(VLOOKUP($A26,Input!$A$33:$B$45,2,FALSE)="Percentage",AJ$22,IF(VLOOKUP($A26,Input!$A$33:$B$45,2,FALSE)="Fixed","Fixed",(AI$22)))</f>
        <v>36.989999999999995</v>
      </c>
      <c r="AJ26" s="15">
        <f t="shared" si="20"/>
        <v>0</v>
      </c>
      <c r="AL26" s="104">
        <f>INDEX(Input!$C$33:$AL$45,MATCH($A26,Input!$A$33:$A$45,0),MATCH(AL$13,Input!$C$32:$AL$32,0))</f>
        <v>0</v>
      </c>
      <c r="AM26" s="24">
        <f>IF(VLOOKUP($A26,Input!$A$33:$B$45,2,FALSE)="Percentage",AN$22,IF(VLOOKUP($A26,Input!$A$33:$B$45,2,FALSE)="Fixed","Fixed",(AM$22)))</f>
        <v>36.989999999999995</v>
      </c>
      <c r="AN26" s="15">
        <f t="shared" si="21"/>
        <v>0</v>
      </c>
      <c r="AP26" s="104">
        <f>INDEX(Input!$C$33:$AL$45,MATCH($A26,Input!$A$33:$A$45,0),MATCH(AP$13,Input!$C$32:$AL$32,0))</f>
        <v>0</v>
      </c>
      <c r="AQ26" s="24">
        <f>IF(VLOOKUP($A26,Input!$A$33:$B$45,2,FALSE)="Percentage",AR$22,IF(VLOOKUP($A26,Input!$A$33:$B$45,2,FALSE)="Fixed","Fixed",(AQ$22)))</f>
        <v>36.989999999999995</v>
      </c>
      <c r="AR26" s="15">
        <f t="shared" si="22"/>
        <v>0</v>
      </c>
      <c r="AS26" s="7"/>
      <c r="AT26" s="104">
        <f>INDEX(Input!$C$33:$AL$45,MATCH($A26,Input!$A$33:$A$45,0),MATCH(AT$13,Input!$C$32:$AL$32,0))</f>
        <v>0</v>
      </c>
      <c r="AU26" s="24">
        <f>IF(VLOOKUP($A26,Input!$A$33:$B$45,2,FALSE)="Percentage",AV$22,IF(VLOOKUP($A26,Input!$A$33:$B$45,2,FALSE)="Fixed","Fixed",(AU$22)))</f>
        <v>36.989999999999995</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36.74</v>
      </c>
      <c r="D29" s="15">
        <f t="shared" si="12"/>
        <v>0</v>
      </c>
      <c r="F29" s="104">
        <f>INDEX(Input!$C$33:$AL$45,MATCH($A29,Input!$A$33:$A$45,0),MATCH(F$13,Input!$C$32:$AL$32,0))</f>
        <v>0</v>
      </c>
      <c r="G29" s="24">
        <f>IF(VLOOKUP($A29,Input!$A$33:$B$45,2,FALSE)="Percentage",H$22,IF(VLOOKUP($A29,Input!$A$33:$B$45,2,FALSE)="Fixed","Fixed",(G$22)))</f>
        <v>36.74</v>
      </c>
      <c r="H29" s="15">
        <f t="shared" si="13"/>
        <v>0</v>
      </c>
      <c r="J29" s="104">
        <f>INDEX(Input!$C$33:$AL$45,MATCH($A29,Input!$A$33:$A$45,0),MATCH(J$13,Input!$C$32:$AL$32,0))</f>
        <v>0</v>
      </c>
      <c r="K29" s="24">
        <f>IF(VLOOKUP($A29,Input!$A$33:$B$45,2,FALSE)="Percentage",L$22,IF(VLOOKUP($A29,Input!$A$33:$B$45,2,FALSE)="Fixed","Fixed",(K$22)))</f>
        <v>36.74</v>
      </c>
      <c r="L29" s="15">
        <f t="shared" si="14"/>
        <v>0</v>
      </c>
      <c r="N29" s="104">
        <f>INDEX(Input!$C$33:$AL$45,MATCH($A29,Input!$A$33:$A$45,0),MATCH(N$13,Input!$C$32:$AL$32,0))</f>
        <v>0</v>
      </c>
      <c r="O29" s="24">
        <f>IF(VLOOKUP($A29,Input!$A$33:$B$45,2,FALSE)="Percentage",P$22,IF(VLOOKUP($A29,Input!$A$33:$B$45,2,FALSE)="Fixed","Fixed",(O$22)))</f>
        <v>36.74</v>
      </c>
      <c r="P29" s="15">
        <f t="shared" si="15"/>
        <v>0</v>
      </c>
      <c r="R29" s="104">
        <f>INDEX(Input!$C$33:$AL$45,MATCH($A29,Input!$A$33:$A$45,0),MATCH(R$13,Input!$C$32:$AL$32,0))</f>
        <v>0</v>
      </c>
      <c r="S29" s="24">
        <f>IF(VLOOKUP($A29,Input!$A$33:$B$45,2,FALSE)="Percentage",T$22,IF(VLOOKUP($A29,Input!$A$33:$B$45,2,FALSE)="Fixed","Fixed",(S$22)))</f>
        <v>36.74</v>
      </c>
      <c r="T29" s="15">
        <f t="shared" si="16"/>
        <v>0</v>
      </c>
      <c r="V29" s="104">
        <f>INDEX(Input!$C$33:$AL$45,MATCH($A29,Input!$A$33:$A$45,0),MATCH(V$13,Input!$C$32:$AL$32,0))</f>
        <v>0</v>
      </c>
      <c r="W29" s="24">
        <f>IF(VLOOKUP($A29,Input!$A$33:$B$45,2,FALSE)="Percentage",X$22,IF(VLOOKUP($A29,Input!$A$33:$B$45,2,FALSE)="Fixed","Fixed",(W$22)))</f>
        <v>36.74</v>
      </c>
      <c r="X29" s="15">
        <f t="shared" si="17"/>
        <v>0</v>
      </c>
      <c r="Z29" s="104">
        <f>INDEX(Input!$C$33:$AL$45,MATCH($A29,Input!$A$33:$A$45,0),MATCH(Z$13,Input!$C$32:$AL$32,0))</f>
        <v>0</v>
      </c>
      <c r="AA29" s="24">
        <f>IF(VLOOKUP($A29,Input!$A$33:$B$45,2,FALSE)="Percentage",AB$22,IF(VLOOKUP($A29,Input!$A$33:$B$45,2,FALSE)="Fixed","Fixed",(AA$22)))</f>
        <v>36.989999999999995</v>
      </c>
      <c r="AB29" s="15">
        <f t="shared" si="18"/>
        <v>0</v>
      </c>
      <c r="AD29" s="104">
        <f>INDEX(Input!$C$33:$AL$45,MATCH($A29,Input!$A$33:$A$45,0),MATCH(AD$13,Input!$C$32:$AL$32,0))</f>
        <v>0</v>
      </c>
      <c r="AE29" s="24">
        <f>IF(VLOOKUP($A29,Input!$A$33:$B$45,2,FALSE)="Percentage",AF$22,IF(VLOOKUP($A29,Input!$A$33:$B$45,2,FALSE)="Fixed","Fixed",(AE$22)))</f>
        <v>36.989999999999995</v>
      </c>
      <c r="AF29" s="15">
        <f t="shared" si="19"/>
        <v>0</v>
      </c>
      <c r="AH29" s="104">
        <f>INDEX(Input!$C$33:$AL$45,MATCH($A29,Input!$A$33:$A$45,0),MATCH(AH$13,Input!$C$32:$AL$32,0))</f>
        <v>0</v>
      </c>
      <c r="AI29" s="24">
        <f>IF(VLOOKUP($A29,Input!$A$33:$B$45,2,FALSE)="Percentage",AJ$22,IF(VLOOKUP($A29,Input!$A$33:$B$45,2,FALSE)="Fixed","Fixed",(AI$22)))</f>
        <v>36.989999999999995</v>
      </c>
      <c r="AJ29" s="15">
        <f t="shared" si="20"/>
        <v>0</v>
      </c>
      <c r="AL29" s="104">
        <f>INDEX(Input!$C$33:$AL$45,MATCH($A29,Input!$A$33:$A$45,0),MATCH(AL$13,Input!$C$32:$AL$32,0))</f>
        <v>0</v>
      </c>
      <c r="AM29" s="24">
        <f>IF(VLOOKUP($A29,Input!$A$33:$B$45,2,FALSE)="Percentage",AN$22,IF(VLOOKUP($A29,Input!$A$33:$B$45,2,FALSE)="Fixed","Fixed",(AM$22)))</f>
        <v>36.989999999999995</v>
      </c>
      <c r="AN29" s="15">
        <f t="shared" si="21"/>
        <v>0</v>
      </c>
      <c r="AP29" s="104">
        <f>INDEX(Input!$C$33:$AL$45,MATCH($A29,Input!$A$33:$A$45,0),MATCH(AP$13,Input!$C$32:$AL$32,0))</f>
        <v>0</v>
      </c>
      <c r="AQ29" s="24">
        <f>IF(VLOOKUP($A29,Input!$A$33:$B$45,2,FALSE)="Percentage",AR$22,IF(VLOOKUP($A29,Input!$A$33:$B$45,2,FALSE)="Fixed","Fixed",(AQ$22)))</f>
        <v>36.989999999999995</v>
      </c>
      <c r="AR29" s="15">
        <f t="shared" si="22"/>
        <v>0</v>
      </c>
      <c r="AS29" s="7"/>
      <c r="AT29" s="104">
        <f>INDEX(Input!$C$33:$AL$45,MATCH($A29,Input!$A$33:$A$45,0),MATCH(AT$13,Input!$C$32:$AL$32,0))</f>
        <v>0</v>
      </c>
      <c r="AU29" s="24">
        <f>IF(VLOOKUP($A29,Input!$A$33:$B$45,2,FALSE)="Percentage",AV$22,IF(VLOOKUP($A29,Input!$A$33:$B$45,2,FALSE)="Fixed","Fixed",(AU$22)))</f>
        <v>36.989999999999995</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-7.12</v>
      </c>
      <c r="C31" s="24" t="str">
        <f>IF(VLOOKUP($A31,Input!$A$33:$B$45,2,FALSE)="Percentage",D$22,IF(VLOOKUP($A31,Input!$A$33:$B$45,2,FALSE)="Fixed","Fixed",(C$22)))</f>
        <v>Fixed</v>
      </c>
      <c r="D31" s="15">
        <f t="shared" si="12"/>
        <v>-7.12</v>
      </c>
      <c r="F31" s="104">
        <f>INDEX(Input!$C$33:$AL$45,MATCH($A31,Input!$A$33:$A$45,0),MATCH(F$13,Input!$C$32:$AL$32,0))</f>
        <v>-7.12</v>
      </c>
      <c r="G31" s="24" t="str">
        <f>IF(VLOOKUP($A31,Input!$A$33:$B$45,2,FALSE)="Percentage",H$22,IF(VLOOKUP($A31,Input!$A$33:$B$45,2,FALSE)="Fixed","Fixed",(G$22)))</f>
        <v>Fixed</v>
      </c>
      <c r="H31" s="15">
        <f t="shared" si="13"/>
        <v>-7.12</v>
      </c>
      <c r="J31" s="104">
        <f>INDEX(Input!$C$33:$AL$45,MATCH($A31,Input!$A$33:$A$45,0),MATCH(J$13,Input!$C$32:$AL$32,0))</f>
        <v>-7.12</v>
      </c>
      <c r="K31" s="24" t="str">
        <f>IF(VLOOKUP($A31,Input!$A$33:$B$45,2,FALSE)="Percentage",L$22,IF(VLOOKUP($A31,Input!$A$33:$B$45,2,FALSE)="Fixed","Fixed",(K$22)))</f>
        <v>Fixed</v>
      </c>
      <c r="L31" s="15">
        <f t="shared" si="14"/>
        <v>-7.12</v>
      </c>
      <c r="N31" s="104">
        <f>INDEX(Input!$C$33:$AL$45,MATCH($A31,Input!$A$33:$A$45,0),MATCH(N$13,Input!$C$32:$AL$32,0))</f>
        <v>-7.12</v>
      </c>
      <c r="O31" s="24" t="str">
        <f>IF(VLOOKUP($A31,Input!$A$33:$B$45,2,FALSE)="Percentage",P$22,IF(VLOOKUP($A31,Input!$A$33:$B$45,2,FALSE)="Fixed","Fixed",(O$22)))</f>
        <v>Fixed</v>
      </c>
      <c r="P31" s="15">
        <f t="shared" si="15"/>
        <v>-7.12</v>
      </c>
      <c r="R31" s="104">
        <f>INDEX(Input!$C$33:$AL$45,MATCH($A31,Input!$A$33:$A$45,0),MATCH(R$13,Input!$C$32:$AL$32,0))</f>
        <v>-7.12</v>
      </c>
      <c r="S31" s="24" t="str">
        <f>IF(VLOOKUP($A31,Input!$A$33:$B$45,2,FALSE)="Percentage",T$22,IF(VLOOKUP($A31,Input!$A$33:$B$45,2,FALSE)="Fixed","Fixed",(S$22)))</f>
        <v>Fixed</v>
      </c>
      <c r="T31" s="15">
        <f t="shared" si="16"/>
        <v>-7.12</v>
      </c>
      <c r="V31" s="104">
        <f>INDEX(Input!$C$33:$AL$45,MATCH($A31,Input!$A$33:$A$45,0),MATCH(V$13,Input!$C$32:$AL$32,0))</f>
        <v>-7.12</v>
      </c>
      <c r="W31" s="24" t="str">
        <f>IF(VLOOKUP($A31,Input!$A$33:$B$45,2,FALSE)="Percentage",X$22,IF(VLOOKUP($A31,Input!$A$33:$B$45,2,FALSE)="Fixed","Fixed",(W$22)))</f>
        <v>Fixed</v>
      </c>
      <c r="X31" s="15">
        <f t="shared" si="17"/>
        <v>-7.12</v>
      </c>
      <c r="Z31" s="104">
        <f>INDEX(Input!$C$33:$AL$45,MATCH($A31,Input!$A$33:$A$45,0),MATCH(Z$13,Input!$C$32:$AL$32,0))</f>
        <v>-9.49</v>
      </c>
      <c r="AA31" s="24" t="str">
        <f>IF(VLOOKUP($A31,Input!$A$33:$B$45,2,FALSE)="Percentage",AB$22,IF(VLOOKUP($A31,Input!$A$33:$B$45,2,FALSE)="Fixed","Fixed",(AA$22)))</f>
        <v>Fixed</v>
      </c>
      <c r="AB31" s="15">
        <f t="shared" si="18"/>
        <v>-9.49</v>
      </c>
      <c r="AD31" s="104">
        <f>INDEX(Input!$C$33:$AL$45,MATCH($A31,Input!$A$33:$A$45,0),MATCH(AD$13,Input!$C$32:$AL$32,0))</f>
        <v>-9.49</v>
      </c>
      <c r="AE31" s="24" t="str">
        <f>IF(VLOOKUP($A31,Input!$A$33:$B$45,2,FALSE)="Percentage",AF$22,IF(VLOOKUP($A31,Input!$A$33:$B$45,2,FALSE)="Fixed","Fixed",(AE$22)))</f>
        <v>Fixed</v>
      </c>
      <c r="AF31" s="15">
        <f t="shared" si="19"/>
        <v>-9.49</v>
      </c>
      <c r="AH31" s="104">
        <f>INDEX(Input!$C$33:$AL$45,MATCH($A31,Input!$A$33:$A$45,0),MATCH(AH$13,Input!$C$32:$AL$32,0))</f>
        <v>-9.49</v>
      </c>
      <c r="AI31" s="24" t="str">
        <f>IF(VLOOKUP($A31,Input!$A$33:$B$45,2,FALSE)="Percentage",AJ$22,IF(VLOOKUP($A31,Input!$A$33:$B$45,2,FALSE)="Fixed","Fixed",(AI$22)))</f>
        <v>Fixed</v>
      </c>
      <c r="AJ31" s="15">
        <f t="shared" si="20"/>
        <v>-9.49</v>
      </c>
      <c r="AL31" s="104">
        <f>INDEX(Input!$C$33:$AL$45,MATCH($A31,Input!$A$33:$A$45,0),MATCH(AL$13,Input!$C$32:$AL$32,0))</f>
        <v>-9.49</v>
      </c>
      <c r="AM31" s="24" t="str">
        <f>IF(VLOOKUP($A31,Input!$A$33:$B$45,2,FALSE)="Percentage",AN$22,IF(VLOOKUP($A31,Input!$A$33:$B$45,2,FALSE)="Fixed","Fixed",(AM$22)))</f>
        <v>Fixed</v>
      </c>
      <c r="AN31" s="15">
        <f t="shared" si="21"/>
        <v>-9.49</v>
      </c>
      <c r="AP31" s="104">
        <f>INDEX(Input!$C$33:$AL$45,MATCH($A31,Input!$A$33:$A$45,0),MATCH(AP$13,Input!$C$32:$AL$32,0))</f>
        <v>-9.49</v>
      </c>
      <c r="AQ31" s="24" t="str">
        <f>IF(VLOOKUP($A31,Input!$A$33:$B$45,2,FALSE)="Percentage",AR$22,IF(VLOOKUP($A31,Input!$A$33:$B$45,2,FALSE)="Fixed","Fixed",(AQ$22)))</f>
        <v>Fixed</v>
      </c>
      <c r="AR31" s="15">
        <f t="shared" si="22"/>
        <v>-9.49</v>
      </c>
      <c r="AS31" s="7"/>
      <c r="AT31" s="104">
        <f>INDEX(Input!$C$33:$AL$45,MATCH($A31,Input!$A$33:$A$45,0),MATCH(AT$13,Input!$C$32:$AL$32,0))</f>
        <v>-9.49</v>
      </c>
      <c r="AU31" s="24" t="str">
        <f>IF(VLOOKUP($A31,Input!$A$33:$B$45,2,FALSE)="Percentage",AV$22,IF(VLOOKUP($A31,Input!$A$33:$B$45,2,FALSE)="Fixed","Fixed",(AU$22)))</f>
        <v>Fixed</v>
      </c>
      <c r="AV31" s="15">
        <f t="shared" si="23"/>
        <v>-9.49</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-6.3</v>
      </c>
      <c r="F38" s="14"/>
      <c r="H38" s="20">
        <f>SUM(H25:H37)</f>
        <v>-6.3</v>
      </c>
      <c r="J38" s="14"/>
      <c r="L38" s="20">
        <f>SUM(L25:L37)</f>
        <v>-6.3</v>
      </c>
      <c r="N38" s="14"/>
      <c r="P38" s="20">
        <f>SUM(P25:P37)</f>
        <v>-6.3</v>
      </c>
      <c r="R38" s="14"/>
      <c r="T38" s="20">
        <f>SUM(T25:T37)</f>
        <v>-6.3</v>
      </c>
      <c r="V38" s="14"/>
      <c r="X38" s="20">
        <f>SUM(X25:X37)</f>
        <v>-6.3</v>
      </c>
      <c r="Z38" s="14"/>
      <c r="AB38" s="20">
        <f>SUM(AB25:AB37)</f>
        <v>-8.67</v>
      </c>
      <c r="AD38" s="14"/>
      <c r="AF38" s="20">
        <f>SUM(AF25:AF37)</f>
        <v>-8.67</v>
      </c>
      <c r="AH38" s="14"/>
      <c r="AJ38" s="20">
        <f>SUM(AJ25:AJ37)</f>
        <v>-8.67</v>
      </c>
      <c r="AL38" s="14"/>
      <c r="AN38" s="20">
        <f>SUM(AN25:AN37)</f>
        <v>-8.67</v>
      </c>
      <c r="AP38" s="14"/>
      <c r="AR38" s="20">
        <f>SUM(AR25:AR37)</f>
        <v>-8.67</v>
      </c>
      <c r="AS38" s="46"/>
      <c r="AT38" s="14"/>
      <c r="AV38" s="20">
        <f>SUM(AV25:AV37)</f>
        <v>-8.67</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30.44</v>
      </c>
      <c r="D41" s="15">
        <f>ROUND(B41*C41,2)</f>
        <v>0.21</v>
      </c>
      <c r="F41" s="23" cm="1">
        <f t="array" ref="F41">SUMPRODUCT(($A41=Input!$A$64:$A$69)*(F$13=Input!$B$63:$BI$63)*(Input!$B$64:$BI$69))</f>
        <v>6.7999999999999996E-3</v>
      </c>
      <c r="G41" s="7">
        <f>H38+H22</f>
        <v>30.44</v>
      </c>
      <c r="H41" s="15">
        <f>ROUND(F41*G41,2)</f>
        <v>0.21</v>
      </c>
      <c r="J41" s="23" cm="1">
        <f t="array" ref="J41">SUMPRODUCT(($A41=Input!$A$64:$A$69)*(J$13=Input!$B$63:$BI$63)*(Input!$B$64:$BI$69))</f>
        <v>6.7999999999999996E-3</v>
      </c>
      <c r="K41" s="7">
        <f>L38+L22</f>
        <v>30.44</v>
      </c>
      <c r="L41" s="15">
        <f>ROUND(J41*K41,2)</f>
        <v>0.21</v>
      </c>
      <c r="N41" s="23" cm="1">
        <f t="array" ref="N41">SUMPRODUCT(($A41=Input!$A$64:$A$69)*(N$13=Input!$B$63:$BI$63)*(Input!$B$64:$BI$69))</f>
        <v>6.7999999999999996E-3</v>
      </c>
      <c r="O41" s="7">
        <f>P38+P22</f>
        <v>30.44</v>
      </c>
      <c r="P41" s="15">
        <f>ROUND(N41*O41,2)</f>
        <v>0.21</v>
      </c>
      <c r="R41" s="23" cm="1">
        <f t="array" ref="R41">SUMPRODUCT(($A41=Input!$A$64:$A$69)*(R$13=Input!$B$63:$BI$63)*(Input!$B$64:$BI$69))</f>
        <v>6.7999999999999996E-3</v>
      </c>
      <c r="S41" s="7">
        <f>T38+T22</f>
        <v>30.44</v>
      </c>
      <c r="T41" s="15">
        <f>ROUND(R41*S41,2)</f>
        <v>0.21</v>
      </c>
      <c r="V41" s="23" cm="1">
        <f t="array" ref="V41">SUMPRODUCT(($A41=Input!$A$64:$A$69)*(V$13=Input!$B$63:$BI$63)*(Input!$B$64:$BI$69))</f>
        <v>6.7999999999999996E-3</v>
      </c>
      <c r="W41" s="7">
        <f>X38+X22</f>
        <v>30.44</v>
      </c>
      <c r="X41" s="15">
        <f>ROUND(V41*W41,2)</f>
        <v>0.21</v>
      </c>
      <c r="Z41" s="23" cm="1">
        <f t="array" ref="Z41">SUMPRODUCT(($A41=Input!$A$64:$A$69)*(Z$13=Input!$B$63:$BI$63)*(Input!$B$64:$BI$69))</f>
        <v>6.7999999999999996E-3</v>
      </c>
      <c r="AA41" s="7">
        <f>AB38+AB22</f>
        <v>28.319999999999993</v>
      </c>
      <c r="AB41" s="15">
        <f>ROUND(Z41*AA41,2)</f>
        <v>0.19</v>
      </c>
      <c r="AD41" s="23" cm="1">
        <f t="array" ref="AD41">SUMPRODUCT(($A41=Input!$A$64:$A$69)*(AD$13=Input!$B$63:$BI$63)*(Input!$B$64:$BI$69))</f>
        <v>6.7999999999999996E-3</v>
      </c>
      <c r="AE41" s="7">
        <f>AF38+AF22</f>
        <v>28.319999999999993</v>
      </c>
      <c r="AF41" s="15">
        <f>ROUND(AD41*AE41,2)</f>
        <v>0.19</v>
      </c>
      <c r="AH41" s="23" cm="1">
        <f t="array" ref="AH41">SUMPRODUCT(($A41=Input!$A$64:$A$69)*(AH$13=Input!$B$63:$BI$63)*(Input!$B$64:$BI$69))</f>
        <v>6.7999999999999996E-3</v>
      </c>
      <c r="AI41" s="7">
        <f>AJ38+AJ22</f>
        <v>28.319999999999993</v>
      </c>
      <c r="AJ41" s="15">
        <f>ROUND(AH41*AI41,2)</f>
        <v>0.19</v>
      </c>
      <c r="AL41" s="23" cm="1">
        <f t="array" ref="AL41">SUMPRODUCT(($A41=Input!$A$64:$A$69)*(AL$13=Input!$B$63:$BI$63)*(Input!$B$64:$BI$69))</f>
        <v>6.7999999999999996E-3</v>
      </c>
      <c r="AM41" s="7">
        <f>AN38+AN22</f>
        <v>28.319999999999993</v>
      </c>
      <c r="AN41" s="15">
        <f>ROUND(AL41*AM41,2)</f>
        <v>0.19</v>
      </c>
      <c r="AP41" s="23" cm="1">
        <f t="array" ref="AP41">SUMPRODUCT(($A41=Input!$A$64:$A$69)*(AP$13=Input!$B$63:$BI$63)*(Input!$B$64:$BI$69))</f>
        <v>6.7999999999999996E-3</v>
      </c>
      <c r="AQ41" s="7">
        <f>AR38+AR22</f>
        <v>28.319999999999993</v>
      </c>
      <c r="AR41" s="15">
        <f>ROUND(AP41*AQ41,2)</f>
        <v>0.19</v>
      </c>
      <c r="AS41" s="7"/>
      <c r="AT41" s="23" cm="1">
        <f t="array" ref="AT41">SUMPRODUCT(($A41=Input!$A$64:$A$69)*(AT$13=Input!$B$63:$BI$63)*(Input!$B$64:$BI$69))</f>
        <v>6.7999999999999996E-3</v>
      </c>
      <c r="AU41" s="7">
        <f>AV38+AV22</f>
        <v>28.319999999999993</v>
      </c>
      <c r="AV41" s="15">
        <f>ROUND(AT41*AU41,2)</f>
        <v>0.19</v>
      </c>
    </row>
    <row r="42" spans="1:48" ht="14.4" hidden="1" customHeight="1" x14ac:dyDescent="0.3">
      <c r="A42" t="str">
        <f>+Input!A65</f>
        <v>Reserved</v>
      </c>
      <c r="B42" s="23" cm="1">
        <f t="array" ref="B42">SUMPRODUCT(($A42=Input!$A$64:$A$69)*(B$13=Input!$B$63:$BI$63)*(Input!$B$64:$BI$69))</f>
        <v>0</v>
      </c>
      <c r="C42" s="7">
        <f>C41</f>
        <v>30.44</v>
      </c>
      <c r="D42" s="15">
        <f t="shared" ref="D42:D46" si="24">ROUND(B42*C42,2)</f>
        <v>0</v>
      </c>
      <c r="F42" s="23" cm="1">
        <f t="array" ref="F42">SUMPRODUCT(($A42=Input!$A$64:$A$69)*(F$13=Input!$B$63:$BI$63)*(Input!$B$64:$BI$69))</f>
        <v>0</v>
      </c>
      <c r="G42" s="7">
        <f>G41</f>
        <v>30.44</v>
      </c>
      <c r="H42" s="15">
        <f t="shared" ref="H42:H46" si="25">ROUND(F42*G42,2)</f>
        <v>0</v>
      </c>
      <c r="J42" s="23" cm="1">
        <f t="array" ref="J42">SUMPRODUCT(($A42=Input!$A$64:$A$69)*(J$13=Input!$B$63:$BI$63)*(Input!$B$64:$BI$69))</f>
        <v>0</v>
      </c>
      <c r="K42" s="7">
        <f>K41</f>
        <v>30.44</v>
      </c>
      <c r="L42" s="15">
        <f t="shared" ref="L42:L46" si="26">ROUND(J42*K42,2)</f>
        <v>0</v>
      </c>
      <c r="N42" s="23" cm="1">
        <f t="array" ref="N42">SUMPRODUCT(($A42=Input!$A$64:$A$69)*(N$13=Input!$B$63:$BI$63)*(Input!$B$64:$BI$69))</f>
        <v>0</v>
      </c>
      <c r="O42" s="7">
        <f>O41</f>
        <v>30.44</v>
      </c>
      <c r="P42" s="15">
        <f t="shared" ref="P42:P46" si="27">ROUND(N42*O42,2)</f>
        <v>0</v>
      </c>
      <c r="R42" s="23" cm="1">
        <f t="array" ref="R42">SUMPRODUCT(($A42=Input!$A$64:$A$69)*(R$13=Input!$B$63:$BI$63)*(Input!$B$64:$BI$69))</f>
        <v>0</v>
      </c>
      <c r="S42" s="7">
        <f>S41</f>
        <v>30.44</v>
      </c>
      <c r="T42" s="15">
        <f t="shared" ref="T42:T46" si="28">ROUND(R42*S42,2)</f>
        <v>0</v>
      </c>
      <c r="V42" s="23" cm="1">
        <f t="array" ref="V42">SUMPRODUCT(($A42=Input!$A$64:$A$69)*(V$13=Input!$B$63:$BI$63)*(Input!$B$64:$BI$69))</f>
        <v>0</v>
      </c>
      <c r="W42" s="7">
        <f>W41</f>
        <v>30.44</v>
      </c>
      <c r="X42" s="15">
        <f t="shared" ref="X42:X46" si="29">ROUND(V42*W42,2)</f>
        <v>0</v>
      </c>
      <c r="Z42" s="23" cm="1">
        <f t="array" ref="Z42">SUMPRODUCT(($A42=Input!$A$64:$A$69)*(Z$13=Input!$B$63:$BI$63)*(Input!$B$64:$BI$69))</f>
        <v>0</v>
      </c>
      <c r="AA42" s="7">
        <f>AA41</f>
        <v>28.319999999999993</v>
      </c>
      <c r="AB42" s="15">
        <f t="shared" ref="AB42:AB46" si="30">ROUND(Z42*AA42,2)</f>
        <v>0</v>
      </c>
      <c r="AD42" s="23" cm="1">
        <f t="array" ref="AD42">SUMPRODUCT(($A42=Input!$A$64:$A$69)*(AD$13=Input!$B$63:$BI$63)*(Input!$B$64:$BI$69))</f>
        <v>0</v>
      </c>
      <c r="AE42" s="7">
        <f>AE41</f>
        <v>28.319999999999993</v>
      </c>
      <c r="AF42" s="15">
        <f t="shared" ref="AF42:AF46" si="31">ROUND(AD42*AE42,2)</f>
        <v>0</v>
      </c>
      <c r="AH42" s="23" cm="1">
        <f t="array" ref="AH42">SUMPRODUCT(($A42=Input!$A$64:$A$69)*(AH$13=Input!$B$63:$BI$63)*(Input!$B$64:$BI$69))</f>
        <v>0</v>
      </c>
      <c r="AI42" s="7">
        <f>AI41</f>
        <v>28.319999999999993</v>
      </c>
      <c r="AJ42" s="15">
        <f t="shared" ref="AJ42:AJ46" si="32">ROUND(AH42*AI42,2)</f>
        <v>0</v>
      </c>
      <c r="AL42" s="23" cm="1">
        <f t="array" ref="AL42">SUMPRODUCT(($A42=Input!$A$64:$A$69)*(AL$13=Input!$B$63:$BI$63)*(Input!$B$64:$BI$69))</f>
        <v>0</v>
      </c>
      <c r="AM42" s="7">
        <f>AM41</f>
        <v>28.319999999999993</v>
      </c>
      <c r="AN42" s="15">
        <f t="shared" ref="AN42:AN46" si="33">ROUND(AL42*AM42,2)</f>
        <v>0</v>
      </c>
      <c r="AP42" s="23" cm="1">
        <f t="array" ref="AP42">SUMPRODUCT(($A42=Input!$A$64:$A$69)*(AP$13=Input!$B$63:$BI$63)*(Input!$B$64:$BI$69))</f>
        <v>0</v>
      </c>
      <c r="AQ42" s="7">
        <f>AQ41</f>
        <v>28.319999999999993</v>
      </c>
      <c r="AR42" s="15">
        <f t="shared" ref="AR42:AR46" si="34">ROUND(AP42*AQ42,2)</f>
        <v>0</v>
      </c>
      <c r="AT42" s="23" cm="1">
        <f t="array" ref="AT42">SUMPRODUCT(($A42=Input!$A$64:$A$69)*(AT$13=Input!$B$63:$BI$63)*(Input!$B$64:$BI$69))</f>
        <v>0</v>
      </c>
      <c r="AU42" s="7">
        <f>AU41</f>
        <v>28.319999999999993</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30.44</v>
      </c>
      <c r="D43" s="15">
        <f t="shared" si="24"/>
        <v>0</v>
      </c>
      <c r="F43" s="23" cm="1">
        <f t="array" ref="F43">SUMPRODUCT(($A43=Input!$A$64:$A$69)*(F$13=Input!$B$63:$BI$63)*(Input!$B$64:$BI$69))</f>
        <v>0</v>
      </c>
      <c r="G43" s="7">
        <f t="shared" ref="G43:G46" si="37">G42</f>
        <v>30.44</v>
      </c>
      <c r="H43" s="15">
        <f t="shared" si="25"/>
        <v>0</v>
      </c>
      <c r="J43" s="23" cm="1">
        <f t="array" ref="J43">SUMPRODUCT(($A43=Input!$A$64:$A$69)*(J$13=Input!$B$63:$BI$63)*(Input!$B$64:$BI$69))</f>
        <v>0</v>
      </c>
      <c r="K43" s="7">
        <f t="shared" ref="K43:K46" si="38">K42</f>
        <v>30.44</v>
      </c>
      <c r="L43" s="15">
        <f t="shared" si="26"/>
        <v>0</v>
      </c>
      <c r="N43" s="23" cm="1">
        <f t="array" ref="N43">SUMPRODUCT(($A43=Input!$A$64:$A$69)*(N$13=Input!$B$63:$BI$63)*(Input!$B$64:$BI$69))</f>
        <v>0</v>
      </c>
      <c r="O43" s="7">
        <f t="shared" ref="O43:O46" si="39">O42</f>
        <v>30.44</v>
      </c>
      <c r="P43" s="15">
        <f t="shared" si="27"/>
        <v>0</v>
      </c>
      <c r="R43" s="23" cm="1">
        <f t="array" ref="R43">SUMPRODUCT(($A43=Input!$A$64:$A$69)*(R$13=Input!$B$63:$BI$63)*(Input!$B$64:$BI$69))</f>
        <v>0</v>
      </c>
      <c r="S43" s="7">
        <f t="shared" ref="S43:S46" si="40">S42</f>
        <v>30.44</v>
      </c>
      <c r="T43" s="15">
        <f t="shared" si="28"/>
        <v>0</v>
      </c>
      <c r="V43" s="23" cm="1">
        <f t="array" ref="V43">SUMPRODUCT(($A43=Input!$A$64:$A$69)*(V$13=Input!$B$63:$BI$63)*(Input!$B$64:$BI$69))</f>
        <v>0</v>
      </c>
      <c r="W43" s="7">
        <f t="shared" ref="W43:W46" si="41">W42</f>
        <v>30.44</v>
      </c>
      <c r="X43" s="15">
        <f t="shared" si="29"/>
        <v>0</v>
      </c>
      <c r="Z43" s="23" cm="1">
        <f t="array" ref="Z43">SUMPRODUCT(($A43=Input!$A$64:$A$69)*(Z$13=Input!$B$63:$BI$63)*(Input!$B$64:$BI$69))</f>
        <v>0</v>
      </c>
      <c r="AA43" s="7">
        <f t="shared" ref="AA43:AA46" si="42">AA42</f>
        <v>28.319999999999993</v>
      </c>
      <c r="AB43" s="15">
        <f t="shared" si="30"/>
        <v>0</v>
      </c>
      <c r="AD43" s="23" cm="1">
        <f t="array" ref="AD43">SUMPRODUCT(($A43=Input!$A$64:$A$69)*(AD$13=Input!$B$63:$BI$63)*(Input!$B$64:$BI$69))</f>
        <v>0</v>
      </c>
      <c r="AE43" s="7">
        <f t="shared" ref="AE43:AE46" si="43">AE42</f>
        <v>28.319999999999993</v>
      </c>
      <c r="AF43" s="15">
        <f t="shared" si="31"/>
        <v>0</v>
      </c>
      <c r="AH43" s="23" cm="1">
        <f t="array" ref="AH43">SUMPRODUCT(($A43=Input!$A$64:$A$69)*(AH$13=Input!$B$63:$BI$63)*(Input!$B$64:$BI$69))</f>
        <v>0</v>
      </c>
      <c r="AI43" s="7">
        <f t="shared" ref="AI43:AI46" si="44">AI42</f>
        <v>28.319999999999993</v>
      </c>
      <c r="AJ43" s="15">
        <f t="shared" si="32"/>
        <v>0</v>
      </c>
      <c r="AL43" s="23" cm="1">
        <f t="array" ref="AL43">SUMPRODUCT(($A43=Input!$A$64:$A$69)*(AL$13=Input!$B$63:$BI$63)*(Input!$B$64:$BI$69))</f>
        <v>0</v>
      </c>
      <c r="AM43" s="7">
        <f t="shared" ref="AM43:AM46" si="45">AM42</f>
        <v>28.319999999999993</v>
      </c>
      <c r="AN43" s="15">
        <f t="shared" si="33"/>
        <v>0</v>
      </c>
      <c r="AP43" s="23" cm="1">
        <f t="array" ref="AP43">SUMPRODUCT(($A43=Input!$A$64:$A$69)*(AP$13=Input!$B$63:$BI$63)*(Input!$B$64:$BI$69))</f>
        <v>0</v>
      </c>
      <c r="AQ43" s="7">
        <f t="shared" ref="AQ43:AQ46" si="46">AQ42</f>
        <v>28.319999999999993</v>
      </c>
      <c r="AR43" s="15">
        <f t="shared" si="34"/>
        <v>0</v>
      </c>
      <c r="AT43" s="23" cm="1">
        <f t="array" ref="AT43">SUMPRODUCT(($A43=Input!$A$64:$A$69)*(AT$13=Input!$B$63:$BI$63)*(Input!$B$64:$BI$69))</f>
        <v>0</v>
      </c>
      <c r="AU43" s="7">
        <f t="shared" ref="AU43:AU46" si="47">AU42</f>
        <v>28.319999999999993</v>
      </c>
      <c r="AV43" s="15">
        <f t="shared" si="35"/>
        <v>0</v>
      </c>
    </row>
    <row r="44" spans="1:48" ht="14.4" hidden="1" customHeight="1" x14ac:dyDescent="0.3">
      <c r="A44" t="str">
        <f>+Input!A67</f>
        <v>Reserved</v>
      </c>
      <c r="B44" s="23" cm="1">
        <f t="array" ref="B44">SUMPRODUCT(($A44=Input!$A$64:$A$69)*(B$13=Input!$B$63:$BI$63)*(Input!$B$64:$BI$69))</f>
        <v>0</v>
      </c>
      <c r="C44" s="7">
        <f t="shared" si="36"/>
        <v>30.44</v>
      </c>
      <c r="D44" s="15">
        <f t="shared" si="24"/>
        <v>0</v>
      </c>
      <c r="F44" s="23" cm="1">
        <f t="array" ref="F44">SUMPRODUCT(($A44=Input!$A$64:$A$69)*(F$13=Input!$B$63:$BI$63)*(Input!$B$64:$BI$69))</f>
        <v>0</v>
      </c>
      <c r="G44" s="7">
        <f t="shared" si="37"/>
        <v>30.44</v>
      </c>
      <c r="H44" s="15">
        <f t="shared" si="25"/>
        <v>0</v>
      </c>
      <c r="J44" s="23" cm="1">
        <f t="array" ref="J44">SUMPRODUCT(($A44=Input!$A$64:$A$69)*(J$13=Input!$B$63:$BI$63)*(Input!$B$64:$BI$69))</f>
        <v>0</v>
      </c>
      <c r="K44" s="7">
        <f t="shared" si="38"/>
        <v>30.44</v>
      </c>
      <c r="L44" s="15">
        <f t="shared" si="26"/>
        <v>0</v>
      </c>
      <c r="N44" s="23" cm="1">
        <f t="array" ref="N44">SUMPRODUCT(($A44=Input!$A$64:$A$69)*(N$13=Input!$B$63:$BI$63)*(Input!$B$64:$BI$69))</f>
        <v>0</v>
      </c>
      <c r="O44" s="7">
        <f t="shared" si="39"/>
        <v>30.44</v>
      </c>
      <c r="P44" s="15">
        <f t="shared" si="27"/>
        <v>0</v>
      </c>
      <c r="R44" s="23" cm="1">
        <f t="array" ref="R44">SUMPRODUCT(($A44=Input!$A$64:$A$69)*(R$13=Input!$B$63:$BI$63)*(Input!$B$64:$BI$69))</f>
        <v>0</v>
      </c>
      <c r="S44" s="7">
        <f t="shared" si="40"/>
        <v>30.44</v>
      </c>
      <c r="T44" s="15">
        <f t="shared" si="28"/>
        <v>0</v>
      </c>
      <c r="V44" s="23" cm="1">
        <f t="array" ref="V44">SUMPRODUCT(($A44=Input!$A$64:$A$69)*(V$13=Input!$B$63:$BI$63)*(Input!$B$64:$BI$69))</f>
        <v>0</v>
      </c>
      <c r="W44" s="7">
        <f t="shared" si="41"/>
        <v>30.44</v>
      </c>
      <c r="X44" s="15">
        <f t="shared" si="29"/>
        <v>0</v>
      </c>
      <c r="Z44" s="23" cm="1">
        <f t="array" ref="Z44">SUMPRODUCT(($A44=Input!$A$64:$A$69)*(Z$13=Input!$B$63:$BI$63)*(Input!$B$64:$BI$69))</f>
        <v>0</v>
      </c>
      <c r="AA44" s="7">
        <f t="shared" si="42"/>
        <v>28.319999999999993</v>
      </c>
      <c r="AB44" s="15">
        <f t="shared" si="30"/>
        <v>0</v>
      </c>
      <c r="AD44" s="23" cm="1">
        <f t="array" ref="AD44">SUMPRODUCT(($A44=Input!$A$64:$A$69)*(AD$13=Input!$B$63:$BI$63)*(Input!$B$64:$BI$69))</f>
        <v>0</v>
      </c>
      <c r="AE44" s="7">
        <f t="shared" si="43"/>
        <v>28.319999999999993</v>
      </c>
      <c r="AF44" s="15">
        <f t="shared" si="31"/>
        <v>0</v>
      </c>
      <c r="AH44" s="23" cm="1">
        <f t="array" ref="AH44">SUMPRODUCT(($A44=Input!$A$64:$A$69)*(AH$13=Input!$B$63:$BI$63)*(Input!$B$64:$BI$69))</f>
        <v>0</v>
      </c>
      <c r="AI44" s="7">
        <f t="shared" si="44"/>
        <v>28.319999999999993</v>
      </c>
      <c r="AJ44" s="15">
        <f t="shared" si="32"/>
        <v>0</v>
      </c>
      <c r="AL44" s="23" cm="1">
        <f t="array" ref="AL44">SUMPRODUCT(($A44=Input!$A$64:$A$69)*(AL$13=Input!$B$63:$BI$63)*(Input!$B$64:$BI$69))</f>
        <v>0</v>
      </c>
      <c r="AM44" s="7">
        <f t="shared" si="45"/>
        <v>28.319999999999993</v>
      </c>
      <c r="AN44" s="15">
        <f t="shared" si="33"/>
        <v>0</v>
      </c>
      <c r="AP44" s="23" cm="1">
        <f t="array" ref="AP44">SUMPRODUCT(($A44=Input!$A$64:$A$69)*(AP$13=Input!$B$63:$BI$63)*(Input!$B$64:$BI$69))</f>
        <v>0</v>
      </c>
      <c r="AQ44" s="7">
        <f t="shared" si="46"/>
        <v>28.319999999999993</v>
      </c>
      <c r="AR44" s="15">
        <f t="shared" si="34"/>
        <v>0</v>
      </c>
      <c r="AT44" s="23" cm="1">
        <f t="array" ref="AT44">SUMPRODUCT(($A44=Input!$A$64:$A$69)*(AT$13=Input!$B$63:$BI$63)*(Input!$B$64:$BI$69))</f>
        <v>0</v>
      </c>
      <c r="AU44" s="7">
        <f t="shared" si="47"/>
        <v>28.319999999999993</v>
      </c>
      <c r="AV44" s="15">
        <f t="shared" si="35"/>
        <v>0</v>
      </c>
    </row>
    <row r="45" spans="1:48" ht="14.4" hidden="1" customHeight="1" x14ac:dyDescent="0.3">
      <c r="A45" t="str">
        <f>+Input!A68</f>
        <v>Reserved</v>
      </c>
      <c r="B45" s="23" cm="1">
        <f t="array" ref="B45">SUMPRODUCT(($A45=Input!$A$64:$A$69)*(B$13=Input!$B$63:$BI$63)*(Input!$B$64:$BI$69))</f>
        <v>0</v>
      </c>
      <c r="C45" s="7">
        <f t="shared" si="36"/>
        <v>30.44</v>
      </c>
      <c r="D45" s="15">
        <f t="shared" si="24"/>
        <v>0</v>
      </c>
      <c r="F45" s="23" cm="1">
        <f t="array" ref="F45">SUMPRODUCT(($A45=Input!$A$64:$A$69)*(F$13=Input!$B$63:$BI$63)*(Input!$B$64:$BI$69))</f>
        <v>0</v>
      </c>
      <c r="G45" s="7">
        <f t="shared" si="37"/>
        <v>30.44</v>
      </c>
      <c r="H45" s="15">
        <f t="shared" si="25"/>
        <v>0</v>
      </c>
      <c r="J45" s="23" cm="1">
        <f t="array" ref="J45">SUMPRODUCT(($A45=Input!$A$64:$A$69)*(J$13=Input!$B$63:$BI$63)*(Input!$B$64:$BI$69))</f>
        <v>0</v>
      </c>
      <c r="K45" s="7">
        <f t="shared" si="38"/>
        <v>30.44</v>
      </c>
      <c r="L45" s="15">
        <f t="shared" si="26"/>
        <v>0</v>
      </c>
      <c r="N45" s="23" cm="1">
        <f t="array" ref="N45">SUMPRODUCT(($A45=Input!$A$64:$A$69)*(N$13=Input!$B$63:$BI$63)*(Input!$B$64:$BI$69))</f>
        <v>0</v>
      </c>
      <c r="O45" s="7">
        <f t="shared" si="39"/>
        <v>30.44</v>
      </c>
      <c r="P45" s="15">
        <f t="shared" si="27"/>
        <v>0</v>
      </c>
      <c r="R45" s="23" cm="1">
        <f t="array" ref="R45">SUMPRODUCT(($A45=Input!$A$64:$A$69)*(R$13=Input!$B$63:$BI$63)*(Input!$B$64:$BI$69))</f>
        <v>0</v>
      </c>
      <c r="S45" s="7">
        <f t="shared" si="40"/>
        <v>30.44</v>
      </c>
      <c r="T45" s="15">
        <f t="shared" si="28"/>
        <v>0</v>
      </c>
      <c r="V45" s="23" cm="1">
        <f t="array" ref="V45">SUMPRODUCT(($A45=Input!$A$64:$A$69)*(V$13=Input!$B$63:$BI$63)*(Input!$B$64:$BI$69))</f>
        <v>0</v>
      </c>
      <c r="W45" s="7">
        <f t="shared" si="41"/>
        <v>30.44</v>
      </c>
      <c r="X45" s="15">
        <f t="shared" si="29"/>
        <v>0</v>
      </c>
      <c r="Z45" s="23" cm="1">
        <f t="array" ref="Z45">SUMPRODUCT(($A45=Input!$A$64:$A$69)*(Z$13=Input!$B$63:$BI$63)*(Input!$B$64:$BI$69))</f>
        <v>0</v>
      </c>
      <c r="AA45" s="7">
        <f t="shared" si="42"/>
        <v>28.319999999999993</v>
      </c>
      <c r="AB45" s="15">
        <f t="shared" si="30"/>
        <v>0</v>
      </c>
      <c r="AD45" s="23" cm="1">
        <f t="array" ref="AD45">SUMPRODUCT(($A45=Input!$A$64:$A$69)*(AD$13=Input!$B$63:$BI$63)*(Input!$B$64:$BI$69))</f>
        <v>0</v>
      </c>
      <c r="AE45" s="7">
        <f t="shared" si="43"/>
        <v>28.319999999999993</v>
      </c>
      <c r="AF45" s="15">
        <f t="shared" si="31"/>
        <v>0</v>
      </c>
      <c r="AH45" s="23" cm="1">
        <f t="array" ref="AH45">SUMPRODUCT(($A45=Input!$A$64:$A$69)*(AH$13=Input!$B$63:$BI$63)*(Input!$B$64:$BI$69))</f>
        <v>0</v>
      </c>
      <c r="AI45" s="7">
        <f t="shared" si="44"/>
        <v>28.319999999999993</v>
      </c>
      <c r="AJ45" s="15">
        <f t="shared" si="32"/>
        <v>0</v>
      </c>
      <c r="AL45" s="23" cm="1">
        <f t="array" ref="AL45">SUMPRODUCT(($A45=Input!$A$64:$A$69)*(AL$13=Input!$B$63:$BI$63)*(Input!$B$64:$BI$69))</f>
        <v>0</v>
      </c>
      <c r="AM45" s="7">
        <f t="shared" si="45"/>
        <v>28.319999999999993</v>
      </c>
      <c r="AN45" s="15">
        <f t="shared" si="33"/>
        <v>0</v>
      </c>
      <c r="AP45" s="23" cm="1">
        <f t="array" ref="AP45">SUMPRODUCT(($A45=Input!$A$64:$A$69)*(AP$13=Input!$B$63:$BI$63)*(Input!$B$64:$BI$69))</f>
        <v>0</v>
      </c>
      <c r="AQ45" s="7">
        <f t="shared" si="46"/>
        <v>28.319999999999993</v>
      </c>
      <c r="AR45" s="15">
        <f t="shared" si="34"/>
        <v>0</v>
      </c>
      <c r="AT45" s="23" cm="1">
        <f t="array" ref="AT45">SUMPRODUCT(($A45=Input!$A$64:$A$69)*(AT$13=Input!$B$63:$BI$63)*(Input!$B$64:$BI$69))</f>
        <v>0</v>
      </c>
      <c r="AU45" s="7">
        <f t="shared" si="47"/>
        <v>28.319999999999993</v>
      </c>
      <c r="AV45" s="15">
        <f t="shared" si="35"/>
        <v>0</v>
      </c>
    </row>
    <row r="46" spans="1:48" ht="14.4" hidden="1" customHeight="1" x14ac:dyDescent="0.3">
      <c r="A46" t="str">
        <f>+Input!A69</f>
        <v>Reserved</v>
      </c>
      <c r="B46" s="23" cm="1">
        <f t="array" ref="B46">SUMPRODUCT(($A46=Input!$A$64:$A$69)*(B$13=Input!$B$63:$BI$63)*(Input!$B$64:$BI$69))</f>
        <v>0</v>
      </c>
      <c r="C46" s="7">
        <f t="shared" si="36"/>
        <v>30.44</v>
      </c>
      <c r="D46" s="15">
        <f t="shared" si="24"/>
        <v>0</v>
      </c>
      <c r="F46" s="23" cm="1">
        <f t="array" ref="F46">SUMPRODUCT(($A46=Input!$A$64:$A$69)*(F$13=Input!$B$63:$BI$63)*(Input!$B$64:$BI$69))</f>
        <v>0</v>
      </c>
      <c r="G46" s="7">
        <f t="shared" si="37"/>
        <v>30.44</v>
      </c>
      <c r="H46" s="15">
        <f t="shared" si="25"/>
        <v>0</v>
      </c>
      <c r="J46" s="23" cm="1">
        <f t="array" ref="J46">SUMPRODUCT(($A46=Input!$A$64:$A$69)*(J$13=Input!$B$63:$BI$63)*(Input!$B$64:$BI$69))</f>
        <v>0</v>
      </c>
      <c r="K46" s="7">
        <f t="shared" si="38"/>
        <v>30.44</v>
      </c>
      <c r="L46" s="15">
        <f t="shared" si="26"/>
        <v>0</v>
      </c>
      <c r="N46" s="23" cm="1">
        <f t="array" ref="N46">SUMPRODUCT(($A46=Input!$A$64:$A$69)*(N$13=Input!$B$63:$BI$63)*(Input!$B$64:$BI$69))</f>
        <v>0</v>
      </c>
      <c r="O46" s="7">
        <f t="shared" si="39"/>
        <v>30.44</v>
      </c>
      <c r="P46" s="15">
        <f t="shared" si="27"/>
        <v>0</v>
      </c>
      <c r="R46" s="23" cm="1">
        <f t="array" ref="R46">SUMPRODUCT(($A46=Input!$A$64:$A$69)*(R$13=Input!$B$63:$BI$63)*(Input!$B$64:$BI$69))</f>
        <v>0</v>
      </c>
      <c r="S46" s="7">
        <f t="shared" si="40"/>
        <v>30.44</v>
      </c>
      <c r="T46" s="15">
        <f t="shared" si="28"/>
        <v>0</v>
      </c>
      <c r="V46" s="23" cm="1">
        <f t="array" ref="V46">SUMPRODUCT(($A46=Input!$A$64:$A$69)*(V$13=Input!$B$63:$BI$63)*(Input!$B$64:$BI$69))</f>
        <v>0</v>
      </c>
      <c r="W46" s="7">
        <f t="shared" si="41"/>
        <v>30.44</v>
      </c>
      <c r="X46" s="15">
        <f t="shared" si="29"/>
        <v>0</v>
      </c>
      <c r="Z46" s="23" cm="1">
        <f t="array" ref="Z46">SUMPRODUCT(($A46=Input!$A$64:$A$69)*(Z$13=Input!$B$63:$BI$63)*(Input!$B$64:$BI$69))</f>
        <v>0</v>
      </c>
      <c r="AA46" s="7">
        <f t="shared" si="42"/>
        <v>28.319999999999993</v>
      </c>
      <c r="AB46" s="15">
        <f t="shared" si="30"/>
        <v>0</v>
      </c>
      <c r="AD46" s="23" cm="1">
        <f t="array" ref="AD46">SUMPRODUCT(($A46=Input!$A$64:$A$69)*(AD$13=Input!$B$63:$BI$63)*(Input!$B$64:$BI$69))</f>
        <v>0</v>
      </c>
      <c r="AE46" s="7">
        <f t="shared" si="43"/>
        <v>28.319999999999993</v>
      </c>
      <c r="AF46" s="15">
        <f t="shared" si="31"/>
        <v>0</v>
      </c>
      <c r="AH46" s="23" cm="1">
        <f t="array" ref="AH46">SUMPRODUCT(($A46=Input!$A$64:$A$69)*(AH$13=Input!$B$63:$BI$63)*(Input!$B$64:$BI$69))</f>
        <v>0</v>
      </c>
      <c r="AI46" s="7">
        <f t="shared" si="44"/>
        <v>28.319999999999993</v>
      </c>
      <c r="AJ46" s="15">
        <f t="shared" si="32"/>
        <v>0</v>
      </c>
      <c r="AL46" s="23" cm="1">
        <f t="array" ref="AL46">SUMPRODUCT(($A46=Input!$A$64:$A$69)*(AL$13=Input!$B$63:$BI$63)*(Input!$B$64:$BI$69))</f>
        <v>0</v>
      </c>
      <c r="AM46" s="7">
        <f t="shared" si="45"/>
        <v>28.319999999999993</v>
      </c>
      <c r="AN46" s="15">
        <f t="shared" si="33"/>
        <v>0</v>
      </c>
      <c r="AP46" s="23" cm="1">
        <f t="array" ref="AP46">SUMPRODUCT(($A46=Input!$A$64:$A$69)*(AP$13=Input!$B$63:$BI$63)*(Input!$B$64:$BI$69))</f>
        <v>0</v>
      </c>
      <c r="AQ46" s="7">
        <f t="shared" si="46"/>
        <v>28.319999999999993</v>
      </c>
      <c r="AR46" s="15">
        <f t="shared" si="34"/>
        <v>0</v>
      </c>
      <c r="AT46" s="23" cm="1">
        <f t="array" ref="AT46">SUMPRODUCT(($A46=Input!$A$64:$A$69)*(AT$13=Input!$B$63:$BI$63)*(Input!$B$64:$BI$69))</f>
        <v>0</v>
      </c>
      <c r="AU46" s="7">
        <f t="shared" si="47"/>
        <v>28.319999999999993</v>
      </c>
      <c r="AV46" s="15">
        <f t="shared" si="35"/>
        <v>0</v>
      </c>
    </row>
    <row r="47" spans="1:48" x14ac:dyDescent="0.3">
      <c r="A47" t="s">
        <v>27</v>
      </c>
      <c r="B47" s="14"/>
      <c r="D47" s="20">
        <f>SUM(D41:D46)</f>
        <v>0.21</v>
      </c>
      <c r="F47" s="14"/>
      <c r="H47" s="20">
        <f>SUM(H41:H46)</f>
        <v>0.21</v>
      </c>
      <c r="J47" s="14"/>
      <c r="L47" s="20">
        <f>SUM(L41:L46)</f>
        <v>0.21</v>
      </c>
      <c r="N47" s="14"/>
      <c r="P47" s="20">
        <f>SUM(P41:P46)</f>
        <v>0.21</v>
      </c>
      <c r="R47" s="14"/>
      <c r="T47" s="20">
        <f>SUM(T41:T46)</f>
        <v>0.21</v>
      </c>
      <c r="V47" s="14"/>
      <c r="X47" s="20">
        <f>SUM(X41:X46)</f>
        <v>0.21</v>
      </c>
      <c r="Z47" s="14"/>
      <c r="AB47" s="20">
        <f>SUM(AB41:AB46)</f>
        <v>0.19</v>
      </c>
      <c r="AD47" s="14"/>
      <c r="AF47" s="20">
        <f>SUM(AF41:AF46)</f>
        <v>0.19</v>
      </c>
      <c r="AH47" s="14"/>
      <c r="AJ47" s="20">
        <f>SUM(AJ41:AJ46)</f>
        <v>0.19</v>
      </c>
      <c r="AL47" s="14"/>
      <c r="AN47" s="20">
        <f>SUM(AN41:AN46)</f>
        <v>0.19</v>
      </c>
      <c r="AP47" s="14"/>
      <c r="AR47" s="20">
        <f>SUM(AR41:AR46)</f>
        <v>0.19</v>
      </c>
      <c r="AT47" s="14"/>
      <c r="AV47" s="20">
        <f>SUM(AV41:AV46)</f>
        <v>0.19</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30.650000000000002</v>
      </c>
      <c r="F49" s="21"/>
      <c r="G49" s="22"/>
      <c r="H49" s="25">
        <f>H22+H38+H41</f>
        <v>30.650000000000002</v>
      </c>
      <c r="J49" s="21"/>
      <c r="K49" s="22"/>
      <c r="L49" s="25">
        <f>L22+L38+L41</f>
        <v>30.650000000000002</v>
      </c>
      <c r="N49" s="21"/>
      <c r="O49" s="22"/>
      <c r="P49" s="25">
        <f>P22+P38+P41</f>
        <v>30.650000000000002</v>
      </c>
      <c r="R49" s="21"/>
      <c r="S49" s="22"/>
      <c r="T49" s="25">
        <f>T22+T38+T41</f>
        <v>30.650000000000002</v>
      </c>
      <c r="V49" s="21"/>
      <c r="W49" s="22"/>
      <c r="X49" s="25">
        <f>X22+X38+X41</f>
        <v>30.650000000000002</v>
      </c>
      <c r="Z49" s="21"/>
      <c r="AA49" s="22"/>
      <c r="AB49" s="25">
        <f>AB22+AB38+AB41</f>
        <v>28.509999999999994</v>
      </c>
      <c r="AD49" s="21"/>
      <c r="AE49" s="22"/>
      <c r="AF49" s="25">
        <f>AF22+AF38+AF41</f>
        <v>28.509999999999994</v>
      </c>
      <c r="AH49" s="21"/>
      <c r="AI49" s="22"/>
      <c r="AJ49" s="25">
        <f>AJ22+AJ38+AJ41</f>
        <v>28.509999999999994</v>
      </c>
      <c r="AL49" s="21"/>
      <c r="AM49" s="22"/>
      <c r="AN49" s="25">
        <f>AN22+AN38+AN41</f>
        <v>28.509999999999994</v>
      </c>
      <c r="AP49" s="21"/>
      <c r="AQ49" s="22"/>
      <c r="AR49" s="25">
        <f>AR22+AR38+AR41</f>
        <v>28.509999999999994</v>
      </c>
      <c r="AS49" s="106"/>
      <c r="AT49" s="21"/>
      <c r="AU49" s="22"/>
      <c r="AV49" s="25">
        <f>AV22+AV38+AV41</f>
        <v>28.509999999999994</v>
      </c>
    </row>
    <row r="51" spans="1:48" x14ac:dyDescent="0.3">
      <c r="A51" t="s">
        <v>62</v>
      </c>
    </row>
    <row r="52" spans="1:48" ht="15" thickBot="1" x14ac:dyDescent="0.35"/>
    <row r="53" spans="1:48" x14ac:dyDescent="0.3">
      <c r="A53" s="9" t="s">
        <v>64</v>
      </c>
      <c r="B53" s="10">
        <f>B5</f>
        <v>2025</v>
      </c>
    </row>
    <row r="54" spans="1:48" x14ac:dyDescent="0.3">
      <c r="A54" s="11" t="s">
        <v>5</v>
      </c>
      <c r="B54" s="12" t="str">
        <f>B6</f>
        <v>5/8"</v>
      </c>
    </row>
    <row r="55" spans="1:48" x14ac:dyDescent="0.3">
      <c r="A55" s="11" t="s">
        <v>29</v>
      </c>
      <c r="B55" s="12">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2025</v>
      </c>
      <c r="C61" s="143"/>
      <c r="D61" s="144"/>
      <c r="F61" s="142" t="str">
        <f>CONCATENATE("February"," ",$B$5)</f>
        <v>February 2025</v>
      </c>
      <c r="G61" s="143"/>
      <c r="H61" s="144"/>
      <c r="J61" s="142" t="str">
        <f>CONCATENATE("March"," ",$B$5)</f>
        <v>March 2025</v>
      </c>
      <c r="K61" s="143"/>
      <c r="L61" s="144"/>
      <c r="N61" s="142" t="str">
        <f>CONCATENATE("April"," ",$B$5)</f>
        <v>April 2025</v>
      </c>
      <c r="O61" s="143"/>
      <c r="P61" s="144"/>
      <c r="R61" s="142" t="str">
        <f>CONCATENATE("May"," ",$B$5)</f>
        <v>May 2025</v>
      </c>
      <c r="S61" s="143"/>
      <c r="T61" s="144"/>
      <c r="V61" s="142" t="str">
        <f>CONCATENATE("June"," ",$B$5)</f>
        <v>June 2025</v>
      </c>
      <c r="W61" s="143"/>
      <c r="X61" s="144"/>
      <c r="Z61" s="142" t="str">
        <f>CONCATENATE("July"," ",$B$5)</f>
        <v>July 2025</v>
      </c>
      <c r="AA61" s="143"/>
      <c r="AB61" s="144"/>
      <c r="AD61" s="142" t="str">
        <f>CONCATENATE("August"," ",$B$5)</f>
        <v>August 2025</v>
      </c>
      <c r="AE61" s="143"/>
      <c r="AF61" s="144"/>
      <c r="AH61" s="142" t="str">
        <f>CONCATENATE("September"," ",$B$5)</f>
        <v>September 2025</v>
      </c>
      <c r="AI61" s="143"/>
      <c r="AJ61" s="144"/>
      <c r="AL61" s="142" t="str">
        <f>CONCATENATE("October"," ",$B$5)</f>
        <v>October 2025</v>
      </c>
      <c r="AM61" s="143"/>
      <c r="AN61" s="144"/>
      <c r="AP61" s="142" t="str">
        <f>CONCATENATE("November"," ",$B$5)</f>
        <v>November 2025</v>
      </c>
      <c r="AQ61" s="143"/>
      <c r="AR61" s="144"/>
      <c r="AS61" s="102"/>
      <c r="AT61" s="142" t="str">
        <f>CONCATENATE("December"," ",$B$5)</f>
        <v>December 2025</v>
      </c>
      <c r="AU61" s="143"/>
      <c r="AV61" s="144"/>
    </row>
    <row r="62" spans="1:48" x14ac:dyDescent="0.3">
      <c r="A62" s="1" t="s">
        <v>4</v>
      </c>
      <c r="B62" s="14"/>
      <c r="D62" s="15">
        <f>INDEX(Input!$B$29:$AK$29,MATCH('Residential Bills_Yr 1_6 Units'!$B$54,Input!$A$29:$A$29,0),MATCH('Residential Bills_Yr 1_6 Units'!B$61,Input!$B$28:$AK$28,0))</f>
        <v>15.39</v>
      </c>
      <c r="F62" s="14"/>
      <c r="H62" s="15">
        <f>INDEX(Input!$B$29:$AK$29,MATCH('Residential Bills_Yr 1_6 Units'!$B$54,Input!$A$29:$A$29,0),MATCH('Residential Bills_Yr 1_6 Units'!F$61,Input!$B$28:$AK$28,0))</f>
        <v>15.39</v>
      </c>
      <c r="J62" s="14"/>
      <c r="L62" s="15">
        <f>INDEX(Input!$B$29:$AK$29,MATCH('Residential Bills_Yr 1_6 Units'!$B$54,Input!$A$29:$A$29,0),MATCH('Residential Bills_Yr 1_6 Units'!J$61,Input!$B$28:$AK$28,0))</f>
        <v>15.39</v>
      </c>
      <c r="N62" s="14"/>
      <c r="P62" s="15">
        <f>INDEX(Input!$B$29:$AK$29,MATCH('Residential Bills_Yr 1_6 Units'!$B$54,Input!$A$29:$A$29,0),MATCH('Residential Bills_Yr 1_6 Units'!N$61,Input!$B$28:$AK$28,0))</f>
        <v>15.39</v>
      </c>
      <c r="R62" s="14"/>
      <c r="T62" s="15">
        <f>INDEX(Input!$B$29:$AK$29,MATCH('Residential Bills_Yr 1_6 Units'!$B$54,Input!$A$29:$A$29,0),MATCH('Residential Bills_Yr 1_6 Units'!R$61,Input!$B$28:$AK$28,0))</f>
        <v>15.39</v>
      </c>
      <c r="V62" s="14"/>
      <c r="X62" s="15">
        <f>INDEX(Input!$B$29:$AK$29,MATCH('Residential Bills_Yr 1_6 Units'!$B$54,Input!$A$29:$A$29,0),MATCH('Residential Bills_Yr 1_6 Units'!V$61,Input!$B$28:$AK$28,0))</f>
        <v>15.39</v>
      </c>
      <c r="Z62" s="14"/>
      <c r="AB62" s="15">
        <f>INDEX(Input!$B$29:$AK$29,MATCH('Residential Bills_Yr 1_6 Units'!$B$54,Input!$A$29:$A$29,0),MATCH('Residential Bills_Yr 1_6 Units'!Z$61,Input!$B$28:$AK$28,0))</f>
        <v>20.68</v>
      </c>
      <c r="AD62" s="14"/>
      <c r="AF62" s="15">
        <f>INDEX(Input!$B$29:$AK$29,MATCH('Residential Bills_Yr 1_6 Units'!$B$54,Input!$A$29:$A$29,0),MATCH('Residential Bills_Yr 1_6 Units'!AD$61,Input!$B$28:$AK$28,0))</f>
        <v>20.68</v>
      </c>
      <c r="AH62" s="14"/>
      <c r="AJ62" s="15">
        <f>INDEX(Input!$B$29:$AK$29,MATCH('Residential Bills_Yr 1_6 Units'!$B$54,Input!$A$29:$A$29,0),MATCH('Residential Bills_Yr 1_6 Units'!AH$61,Input!$B$28:$AK$28,0))</f>
        <v>20.68</v>
      </c>
      <c r="AL62" s="14"/>
      <c r="AN62" s="15">
        <f>INDEX(Input!$B$29:$AK$29,MATCH('Residential Bills_Yr 1_6 Units'!$B$54,Input!$A$29:$A$29,0),MATCH('Residential Bills_Yr 1_6 Units'!AL$61,Input!$B$28:$AK$28,0))</f>
        <v>20.68</v>
      </c>
      <c r="AP62" s="14"/>
      <c r="AR62" s="15">
        <f>INDEX(Input!$B$29:$AK$29,MATCH('Residential Bills_Yr 1_6 Units'!$B$54,Input!$A$29:$A$29,0),MATCH('Residential Bills_Yr 1_6 Units'!AP$61,Input!$B$28:$AK$28,0))</f>
        <v>20.68</v>
      </c>
      <c r="AS62" s="7"/>
      <c r="AT62" s="14"/>
      <c r="AV62" s="15">
        <f>INDEX(Input!$B$29:$AK$29,MATCH('Residential Bills_Yr 1_6 Units'!$B$54,Input!$A$29:$A$29,0),MATCH('Residential Bills_Yr 1_6 Units'!AT$61,Input!$B$28:$AK$28,0))</f>
        <v>20.68</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1_6 Units'!$A65,Input!$A$22:$A$26,0),MATCH('Residential Bills_Yr 1_6 Units'!B$61,Input!$B$21:$AK$21,0))</f>
        <v>3.5588000000000002</v>
      </c>
      <c r="C65" s="3">
        <f>IF($B$55&gt;Input!F81,Input!F81,'Residential Bills_Yr 1_6 Units'!$B$55)</f>
        <v>6</v>
      </c>
      <c r="D65" s="15">
        <f>ROUND(IFERROR(B65*C65," "),2)</f>
        <v>21.35</v>
      </c>
      <c r="F65" s="19">
        <f>INDEX(Input!$B$22:$AK$26,MATCH('Residential Bills_Yr 1_6 Units'!$A65,Input!$A$22:$A$26,0),MATCH('Residential Bills_Yr 1_6 Units'!F$61,Input!$B$21:$AK$21,0))</f>
        <v>3.5588000000000002</v>
      </c>
      <c r="G65" s="3">
        <f>IF($B$55&gt;Input!G81,Input!G81,'Residential Bills_Yr 1_6 Units'!$B$55)</f>
        <v>6</v>
      </c>
      <c r="H65" s="15">
        <f>ROUND(IFERROR(F65*G65," "),2)</f>
        <v>21.35</v>
      </c>
      <c r="J65" s="19">
        <f>INDEX(Input!$B$22:$AK$26,MATCH('Residential Bills_Yr 1_6 Units'!$A65,Input!$A$22:$A$26,0),MATCH('Residential Bills_Yr 1_6 Units'!J$61,Input!$B$21:$AK$21,0))</f>
        <v>3.5588000000000002</v>
      </c>
      <c r="K65" s="3">
        <f>IF($B$55&gt;Input!H81,Input!H81,'Residential Bills_Yr 1_6 Units'!$B$55)</f>
        <v>6</v>
      </c>
      <c r="L65" s="15">
        <f>ROUND(IFERROR(J65*K65," "),2)</f>
        <v>21.35</v>
      </c>
      <c r="N65" s="19">
        <f>INDEX(Input!$B$22:$AK$26,MATCH('Residential Bills_Yr 1_6 Units'!$A65,Input!$A$22:$A$26,0),MATCH('Residential Bills_Yr 1_6 Units'!N$61,Input!$B$21:$AK$21,0))</f>
        <v>3.5588000000000002</v>
      </c>
      <c r="O65" s="3">
        <f>IF($B$55&gt;Input!I81,Input!I81,'Residential Bills_Yr 1_6 Units'!$B$55)</f>
        <v>6</v>
      </c>
      <c r="P65" s="15">
        <f>ROUND(IFERROR(N65*O65," "),2)</f>
        <v>21.35</v>
      </c>
      <c r="R65" s="19">
        <f>INDEX(Input!$B$22:$AK$26,MATCH('Residential Bills_Yr 1_6 Units'!$A65,Input!$A$22:$A$26,0),MATCH('Residential Bills_Yr 1_6 Units'!R$61,Input!$B$21:$AK$21,0))</f>
        <v>3.5588000000000002</v>
      </c>
      <c r="S65" s="3">
        <f>IF($B$55&gt;Input!J81,Input!J81,'Residential Bills_Yr 1_6 Units'!$B$55)</f>
        <v>6</v>
      </c>
      <c r="T65" s="15">
        <f>ROUND(IFERROR(R65*S65," "),2)</f>
        <v>21.35</v>
      </c>
      <c r="V65" s="19">
        <f>INDEX(Input!$B$22:$AK$26,MATCH('Residential Bills_Yr 1_6 Units'!$A65,Input!$A$22:$A$26,0),MATCH('Residential Bills_Yr 1_6 Units'!V$61,Input!$B$21:$AK$21,0))</f>
        <v>3.5588000000000002</v>
      </c>
      <c r="W65" s="3">
        <f>IF($B$55&gt;Input!K81,Input!K81,'Residential Bills_Yr 1_6 Units'!$B$55)</f>
        <v>6</v>
      </c>
      <c r="X65" s="15">
        <f>ROUND(IFERROR(V65*W65," "),2)</f>
        <v>21.35</v>
      </c>
      <c r="Z65" s="19">
        <f>INDEX(Input!$B$22:$AK$26,MATCH('Residential Bills_Yr 1_6 Units'!$A65,Input!$A$22:$A$26,0),MATCH('Residential Bills_Yr 1_6 Units'!Z$61,Input!$B$21:$AK$21,0))</f>
        <v>2.7187000000000001</v>
      </c>
      <c r="AA65" s="3">
        <f>IF($B$55&gt;Input!L81,Input!L81,'Residential Bills_Yr 1_6 Units'!$B$55)</f>
        <v>6</v>
      </c>
      <c r="AB65" s="15">
        <f>ROUND(IFERROR(Z65*AA65," "),2)</f>
        <v>16.309999999999999</v>
      </c>
      <c r="AD65" s="19">
        <f>INDEX(Input!$B$22:$AK$26,MATCH('Residential Bills_Yr 1_6 Units'!$A65,Input!$A$22:$A$26,0),MATCH('Residential Bills_Yr 1_6 Units'!AD$61,Input!$B$21:$AK$21,0))</f>
        <v>2.7187000000000001</v>
      </c>
      <c r="AE65" s="3">
        <f>IF($B$55&gt;Input!M81,Input!M81,'Residential Bills_Yr 1_6 Units'!$B$55)</f>
        <v>6</v>
      </c>
      <c r="AF65" s="15">
        <f>ROUND(IFERROR(AD65*AE65," "),2)</f>
        <v>16.309999999999999</v>
      </c>
      <c r="AH65" s="19">
        <f>INDEX(Input!$B$22:$AK$26,MATCH('Residential Bills_Yr 1_6 Units'!$A65,Input!$A$22:$A$26,0),MATCH('Residential Bills_Yr 1_6 Units'!AH$61,Input!$B$21:$AK$21,0))</f>
        <v>2.7187000000000001</v>
      </c>
      <c r="AI65" s="3">
        <f>IF($B$55&gt;Input!N81,Input!N81,'Residential Bills_Yr 1_6 Units'!$B$55)</f>
        <v>6</v>
      </c>
      <c r="AJ65" s="15">
        <f>ROUND(IFERROR(AH65*AI65," "),2)</f>
        <v>16.309999999999999</v>
      </c>
      <c r="AL65" s="19">
        <f>INDEX(Input!$B$22:$AK$26,MATCH('Residential Bills_Yr 1_6 Units'!$A65,Input!$A$22:$A$26,0),MATCH('Residential Bills_Yr 1_6 Units'!AL$61,Input!$B$21:$AK$21,0))</f>
        <v>2.7187000000000001</v>
      </c>
      <c r="AM65" s="3">
        <f>IF($B$55&gt;Input!O81,Input!O81,'Residential Bills_Yr 1_6 Units'!$B$55)</f>
        <v>6</v>
      </c>
      <c r="AN65" s="15">
        <f>ROUND(IFERROR(AL65*AM65," "),2)</f>
        <v>16.309999999999999</v>
      </c>
      <c r="AP65" s="19">
        <f>INDEX(Input!$B$22:$AK$26,MATCH('Residential Bills_Yr 1_6 Units'!$A65,Input!$A$22:$A$26,0),MATCH('Residential Bills_Yr 1_6 Units'!AP$61,Input!$B$21:$AK$21,0))</f>
        <v>2.7187000000000001</v>
      </c>
      <c r="AQ65" s="3">
        <f>IF($B$55&gt;Input!P81,Input!P81,'Residential Bills_Yr 1_6 Units'!$B$55)</f>
        <v>6</v>
      </c>
      <c r="AR65" s="15">
        <f>ROUND(IFERROR(AP65*AQ65," "),2)</f>
        <v>16.309999999999999</v>
      </c>
      <c r="AS65" s="7"/>
      <c r="AT65" s="19">
        <f>INDEX(Input!$B$22:$AK$26,MATCH('Residential Bills_Yr 1_6 Units'!$A65,Input!$A$22:$A$26,0),MATCH('Residential Bills_Yr 1_6 Units'!AT$61,Input!$B$21:$AK$21,0))</f>
        <v>2.7187000000000001</v>
      </c>
      <c r="AU65" s="3">
        <f>IF($B$55&gt;Input!Q81,Input!Q81,'Residential Bills_Yr 1_6 Units'!$B$55)</f>
        <v>6</v>
      </c>
      <c r="AV65" s="15">
        <f>ROUND(IFERROR(AT65*AU65," "),2)</f>
        <v>16.309999999999999</v>
      </c>
    </row>
    <row r="66" spans="1:48" x14ac:dyDescent="0.3">
      <c r="A66" t="str">
        <f>A18</f>
        <v>Tier 2</v>
      </c>
      <c r="B66" s="19">
        <f>INDEX(Input!$B$22:$AK$26,MATCH('Residential Bills_Yr 1_6 Units'!$A66,Input!$A$22:$A$26,0),MATCH('Residential Bills_Yr 1_6 Units'!B$61,Input!$B$21:$AK$21,0))</f>
        <v>6.1416000000000004</v>
      </c>
      <c r="C66" s="3">
        <f>IF(($B$55-C65)&gt;Input!F82,Input!F82,($B$55-C65))</f>
        <v>0</v>
      </c>
      <c r="D66" s="15">
        <f>ROUND(IFERROR(B66*C66," "),2)</f>
        <v>0</v>
      </c>
      <c r="F66" s="19">
        <f>INDEX(Input!$B$22:$AK$26,MATCH('Residential Bills_Yr 1_6 Units'!$A66,Input!$A$22:$A$26,0),MATCH('Residential Bills_Yr 1_6 Units'!F$61,Input!$B$21:$AK$21,0))</f>
        <v>6.1416000000000004</v>
      </c>
      <c r="G66" s="3">
        <f>IF(($B$55-G65)&gt;Input!G82,Input!G82,($B$55-G65))</f>
        <v>0</v>
      </c>
      <c r="H66" s="15">
        <f>ROUND(IFERROR(F66*G66," "),2)</f>
        <v>0</v>
      </c>
      <c r="J66" s="19">
        <f>INDEX(Input!$B$22:$AK$26,MATCH('Residential Bills_Yr 1_6 Units'!$A66,Input!$A$22:$A$26,0),MATCH('Residential Bills_Yr 1_6 Units'!J$61,Input!$B$21:$AK$21,0))</f>
        <v>6.1416000000000004</v>
      </c>
      <c r="K66" s="3">
        <f>IF(($B$55-K65)&gt;Input!H82,Input!H82,($B$55-K65))</f>
        <v>0</v>
      </c>
      <c r="L66" s="15">
        <f>ROUND(IFERROR(J66*K66," "),2)</f>
        <v>0</v>
      </c>
      <c r="N66" s="19">
        <f>INDEX(Input!$B$22:$AK$26,MATCH('Residential Bills_Yr 1_6 Units'!$A66,Input!$A$22:$A$26,0),MATCH('Residential Bills_Yr 1_6 Units'!N$61,Input!$B$21:$AK$21,0))</f>
        <v>6.1416000000000004</v>
      </c>
      <c r="O66" s="3">
        <f>IF(($B$55-O65)&gt;Input!I82,Input!I82,($B$55-O65))</f>
        <v>0</v>
      </c>
      <c r="P66" s="15">
        <f>ROUND(IFERROR(N66*O66," "),2)</f>
        <v>0</v>
      </c>
      <c r="R66" s="19">
        <f>INDEX(Input!$B$22:$AK$26,MATCH('Residential Bills_Yr 1_6 Units'!$A66,Input!$A$22:$A$26,0),MATCH('Residential Bills_Yr 1_6 Units'!R$61,Input!$B$21:$AK$21,0))</f>
        <v>6.1416000000000004</v>
      </c>
      <c r="S66" s="3">
        <f>IF(($B$55-S65)&gt;Input!J82,Input!J82,($B$55-S65))</f>
        <v>0</v>
      </c>
      <c r="T66" s="15">
        <f>ROUND(IFERROR(R66*S66," "),2)</f>
        <v>0</v>
      </c>
      <c r="V66" s="19">
        <f>INDEX(Input!$B$22:$AK$26,MATCH('Residential Bills_Yr 1_6 Units'!$A66,Input!$A$22:$A$26,0),MATCH('Residential Bills_Yr 1_6 Units'!V$61,Input!$B$21:$AK$21,0))</f>
        <v>6.1416000000000004</v>
      </c>
      <c r="W66" s="3">
        <f>IF(($B$55-W65)&gt;Input!K82,Input!K82,($B$55-S65))</f>
        <v>0</v>
      </c>
      <c r="X66" s="15">
        <f>ROUND(IFERROR(V66*W66," "),2)</f>
        <v>0</v>
      </c>
      <c r="Z66" s="19">
        <f>INDEX(Input!$B$22:$AK$26,MATCH('Residential Bills_Yr 1_6 Units'!$A66,Input!$A$22:$A$26,0),MATCH('Residential Bills_Yr 1_6 Units'!Z$61,Input!$B$21:$AK$21,0))</f>
        <v>4.6917999999999997</v>
      </c>
      <c r="AA66" s="3">
        <f>IF(($B$55-AA65)&gt;Input!L82,Input!L82,($B$55-AA65))</f>
        <v>0</v>
      </c>
      <c r="AB66" s="15">
        <f>ROUND(IFERROR(Z66*AA66," "),2)</f>
        <v>0</v>
      </c>
      <c r="AD66" s="19">
        <f>INDEX(Input!$B$22:$AK$26,MATCH('Residential Bills_Yr 1_6 Units'!$A66,Input!$A$22:$A$26,0),MATCH('Residential Bills_Yr 1_6 Units'!AD$61,Input!$B$21:$AK$21,0))</f>
        <v>4.6917999999999997</v>
      </c>
      <c r="AE66" s="3">
        <f>IF(($B$55-AE65)&gt;Input!M82,Input!M82,($B$55-AE65))</f>
        <v>0</v>
      </c>
      <c r="AF66" s="15">
        <f>ROUND(IFERROR(AD66*AE66," "),2)</f>
        <v>0</v>
      </c>
      <c r="AH66" s="19">
        <f>INDEX(Input!$B$22:$AK$26,MATCH('Residential Bills_Yr 1_6 Units'!$A66,Input!$A$22:$A$26,0),MATCH('Residential Bills_Yr 1_6 Units'!AH$61,Input!$B$21:$AK$21,0))</f>
        <v>4.6917999999999997</v>
      </c>
      <c r="AI66" s="3">
        <f>IF(($B$55-AI65)&gt;Input!N82,Input!N82,($B$55-AI65))</f>
        <v>0</v>
      </c>
      <c r="AJ66" s="15">
        <f>ROUND(IFERROR(AH66*AI66," "),2)</f>
        <v>0</v>
      </c>
      <c r="AL66" s="19">
        <f>INDEX(Input!$B$22:$AK$26,MATCH('Residential Bills_Yr 1_6 Units'!$A66,Input!$A$22:$A$26,0),MATCH('Residential Bills_Yr 1_6 Units'!AL$61,Input!$B$21:$AK$21,0))</f>
        <v>4.6917999999999997</v>
      </c>
      <c r="AM66" s="3">
        <f>IF(($B$55-AM65)&gt;Input!O82,Input!O82,($B$55-AM65))</f>
        <v>0</v>
      </c>
      <c r="AN66" s="15">
        <f>ROUND(IFERROR(AL66*AM66," "),2)</f>
        <v>0</v>
      </c>
      <c r="AP66" s="19">
        <f>INDEX(Input!$B$22:$AK$26,MATCH('Residential Bills_Yr 1_6 Units'!$A66,Input!$A$22:$A$26,0),MATCH('Residential Bills_Yr 1_6 Units'!AP$61,Input!$B$21:$AK$21,0))</f>
        <v>4.6917999999999997</v>
      </c>
      <c r="AQ66" s="3">
        <f>IF(($B$55-AQ65)&gt;Input!P82,Input!P82,($B$55-AQ65))</f>
        <v>0</v>
      </c>
      <c r="AR66" s="15">
        <f>ROUND(IFERROR(AP66*AQ66," "),2)</f>
        <v>0</v>
      </c>
      <c r="AS66" s="7"/>
      <c r="AT66" s="19">
        <f>INDEX(Input!$B$22:$AK$26,MATCH('Residential Bills_Yr 1_6 Units'!$A66,Input!$A$22:$A$26,0),MATCH('Residential Bills_Yr 1_6 Units'!AT$61,Input!$B$21:$AK$21,0))</f>
        <v>4.6917999999999997</v>
      </c>
      <c r="AU66" s="3">
        <f>IF(($B$55-AU65)&gt;Input!Q82,Input!Q82,($B$55-AU65))</f>
        <v>0</v>
      </c>
      <c r="AV66" s="15">
        <f>ROUND(IFERROR(AT66*AU66," "),2)</f>
        <v>0</v>
      </c>
    </row>
    <row r="67" spans="1:48" x14ac:dyDescent="0.3">
      <c r="A67" t="str">
        <f>A19</f>
        <v>Tier 3</v>
      </c>
      <c r="B67" s="19">
        <f>INDEX(Input!$B$22:$AK$26,MATCH('Residential Bills_Yr 1_6 Units'!$A67,Input!$A$22:$A$26,0),MATCH('Residential Bills_Yr 1_6 Units'!B$61,Input!$B$21:$AK$21,0))</f>
        <v>7.2929000000000004</v>
      </c>
      <c r="C67" s="3">
        <f>IF(OR(Input!F122="Tier 4",Input!F122="Tier 5"),IF(('Residential Bills_Yr 1_6 Units'!$B$55-'Residential Bills_Yr 1_6 Units'!C65-'Residential Bills_Yr 1_6 Units'!C66)&gt;Input!F83,Input!F83,('Residential Bills_Yr 1_6 Units'!$B$55-'Residential Bills_Yr 1_6 Units'!C65-'Residential Bills_Yr 1_6 Units'!C66)),('Residential Bills_Yr 1_6 Units'!$B$55-'Residential Bills_Yr 1_6 Units'!C65-'Residential Bills_Yr 1_6 Units'!C66))</f>
        <v>0</v>
      </c>
      <c r="D67" s="15">
        <f>ROUND(IFERROR(B67*C67," "),2)</f>
        <v>0</v>
      </c>
      <c r="F67" s="19">
        <f>INDEX(Input!$B$22:$AK$26,MATCH('Residential Bills_Yr 1_6 Units'!$A67,Input!$A$22:$A$26,0),MATCH('Residential Bills_Yr 1_6 Units'!F$61,Input!$B$21:$AK$21,0))</f>
        <v>7.2929000000000004</v>
      </c>
      <c r="G67" s="3">
        <f>IF(OR(Input!G122="Tier 4",Input!G122="Tier 5"),IF(('Residential Bills_Yr 1_6 Units'!$B$55-'Residential Bills_Yr 1_6 Units'!G65-'Residential Bills_Yr 1_6 Units'!G66)&gt;Input!G83,Input!G83,('Residential Bills_Yr 1_6 Units'!$B$55-'Residential Bills_Yr 1_6 Units'!G65-'Residential Bills_Yr 1_6 Units'!G66)),('Residential Bills_Yr 1_6 Units'!$B$55-'Residential Bills_Yr 1_6 Units'!G65-'Residential Bills_Yr 1_6 Units'!G66))</f>
        <v>0</v>
      </c>
      <c r="H67" s="15">
        <f>ROUND(IFERROR(F67*G67," "),2)</f>
        <v>0</v>
      </c>
      <c r="J67" s="19">
        <f>INDEX(Input!$B$22:$AK$26,MATCH('Residential Bills_Yr 1_6 Units'!$A67,Input!$A$22:$A$26,0),MATCH('Residential Bills_Yr 1_6 Units'!J$61,Input!$B$21:$AK$21,0))</f>
        <v>7.2929000000000004</v>
      </c>
      <c r="K67" s="3">
        <f>IF(OR(Input!H122="Tier 4",Input!H122="Tier 5"),IF(('Residential Bills_Yr 1_6 Units'!$B$55-'Residential Bills_Yr 1_6 Units'!K65-'Residential Bills_Yr 1_6 Units'!K66)&gt;Input!H83,Input!H83,('Residential Bills_Yr 1_6 Units'!$B$55-'Residential Bills_Yr 1_6 Units'!K65-'Residential Bills_Yr 1_6 Units'!K66)),('Residential Bills_Yr 1_6 Units'!$B$55-'Residential Bills_Yr 1_6 Units'!K65-'Residential Bills_Yr 1_6 Units'!K66))</f>
        <v>0</v>
      </c>
      <c r="L67" s="15">
        <f>ROUND(IFERROR(J67*K67," "),2)</f>
        <v>0</v>
      </c>
      <c r="N67" s="19">
        <f>INDEX(Input!$B$22:$AK$26,MATCH('Residential Bills_Yr 1_6 Units'!$A67,Input!$A$22:$A$26,0),MATCH('Residential Bills_Yr 1_6 Units'!N$61,Input!$B$21:$AK$21,0))</f>
        <v>7.2929000000000004</v>
      </c>
      <c r="O67" s="3">
        <f>IF(OR(Input!I122="Tier 4",Input!I122="Tier 5"),IF(('Residential Bills_Yr 1_6 Units'!$B$55-'Residential Bills_Yr 1_6 Units'!O65-'Residential Bills_Yr 1_6 Units'!O66)&gt;Input!I83,Input!I83,('Residential Bills_Yr 1_6 Units'!$B$55-'Residential Bills_Yr 1_6 Units'!O65-'Residential Bills_Yr 1_6 Units'!O66)),('Residential Bills_Yr 1_6 Units'!$B$55-'Residential Bills_Yr 1_6 Units'!O65-'Residential Bills_Yr 1_6 Units'!O66))</f>
        <v>0</v>
      </c>
      <c r="P67" s="15">
        <f>ROUND(IFERROR(N67*O67," "),2)</f>
        <v>0</v>
      </c>
      <c r="R67" s="19">
        <f>INDEX(Input!$B$22:$AK$26,MATCH('Residential Bills_Yr 1_6 Units'!$A67,Input!$A$22:$A$26,0),MATCH('Residential Bills_Yr 1_6 Units'!R$61,Input!$B$21:$AK$21,0))</f>
        <v>7.2929000000000004</v>
      </c>
      <c r="S67" s="3">
        <f>IF(OR(Input!J122="Tier 4",Input!J122="Tier 5"),IF(('Residential Bills_Yr 1_6 Units'!$B$55-'Residential Bills_Yr 1_6 Units'!S65-'Residential Bills_Yr 1_6 Units'!S66)&gt;Input!J83,Input!J83,('Residential Bills_Yr 1_6 Units'!$B$55-'Residential Bills_Yr 1_6 Units'!S65-'Residential Bills_Yr 1_6 Units'!S66)),('Residential Bills_Yr 1_6 Units'!$B$55-'Residential Bills_Yr 1_6 Units'!S65-'Residential Bills_Yr 1_6 Units'!S66))</f>
        <v>0</v>
      </c>
      <c r="T67" s="15">
        <f>ROUND(IFERROR(R67*S67," "),2)</f>
        <v>0</v>
      </c>
      <c r="V67" s="19">
        <f>INDEX(Input!$B$22:$AK$26,MATCH('Residential Bills_Yr 1_6 Units'!$A67,Input!$A$22:$A$26,0),MATCH('Residential Bills_Yr 1_6 Units'!V$61,Input!$B$21:$AK$21,0))</f>
        <v>7.2929000000000004</v>
      </c>
      <c r="W67" s="3">
        <f>IF(OR(Input!K122="Tier 4",Input!K122="Tier 5"),IF(('Residential Bills_Yr 1_6 Units'!$B$55-'Residential Bills_Yr 1_6 Units'!W65-'Residential Bills_Yr 1_6 Units'!W66)&gt;Input!K83,Input!K83,('Residential Bills_Yr 1_6 Units'!$B$55-'Residential Bills_Yr 1_6 Units'!W65-'Residential Bills_Yr 1_6 Units'!W66)),('Residential Bills_Yr 1_6 Units'!$B$55-'Residential Bills_Yr 1_6 Units'!W65-'Residential Bills_Yr 1_6 Units'!W66))</f>
        <v>0</v>
      </c>
      <c r="X67" s="15">
        <f>ROUND(IFERROR(V67*W67," "),2)</f>
        <v>0</v>
      </c>
      <c r="Z67" s="19">
        <f>INDEX(Input!$B$22:$AK$26,MATCH('Residential Bills_Yr 1_6 Units'!$A67,Input!$A$22:$A$26,0),MATCH('Residential Bills_Yr 1_6 Units'!Z$61,Input!$B$21:$AK$21,0))</f>
        <v>6.4775</v>
      </c>
      <c r="AA67" s="3">
        <f>IF(OR(Input!L122="Tier 4",Input!L122="Tier 5"),IF(('Residential Bills_Yr 1_6 Units'!$B$55-'Residential Bills_Yr 1_6 Units'!AA65-'Residential Bills_Yr 1_6 Units'!AA66)&gt;Input!L83,Input!L83,('Residential Bills_Yr 1_6 Units'!$B$55-'Residential Bills_Yr 1_6 Units'!AA65-'Residential Bills_Yr 1_6 Units'!AA66)),('Residential Bills_Yr 1_6 Units'!$B$55-'Residential Bills_Yr 1_6 Units'!AA65-'Residential Bills_Yr 1_6 Units'!AA66))</f>
        <v>0</v>
      </c>
      <c r="AB67" s="15">
        <f>ROUND(IFERROR(Z67*AA67," "),2)</f>
        <v>0</v>
      </c>
      <c r="AD67" s="19">
        <f>INDEX(Input!$B$22:$AK$26,MATCH('Residential Bills_Yr 1_6 Units'!$A67,Input!$A$22:$A$26,0),MATCH('Residential Bills_Yr 1_6 Units'!AD$61,Input!$B$21:$AK$21,0))</f>
        <v>6.4775</v>
      </c>
      <c r="AE67" s="3">
        <f>IF(OR(Input!M122="Tier 4",Input!M122="Tier 5"),IF(('Residential Bills_Yr 1_6 Units'!$B$55-'Residential Bills_Yr 1_6 Units'!AE65-'Residential Bills_Yr 1_6 Units'!AE66)&gt;Input!M83,Input!M83,('Residential Bills_Yr 1_6 Units'!$B$55-'Residential Bills_Yr 1_6 Units'!AE65-'Residential Bills_Yr 1_6 Units'!AE66)),('Residential Bills_Yr 1_6 Units'!$B$55-'Residential Bills_Yr 1_6 Units'!AE65-'Residential Bills_Yr 1_6 Units'!AE66))</f>
        <v>0</v>
      </c>
      <c r="AF67" s="15">
        <f>ROUND(IFERROR(AD67*AE67," "),2)</f>
        <v>0</v>
      </c>
      <c r="AH67" s="19">
        <f>INDEX(Input!$B$22:$AK$26,MATCH('Residential Bills_Yr 1_6 Units'!$A67,Input!$A$22:$A$26,0),MATCH('Residential Bills_Yr 1_6 Units'!AH$61,Input!$B$21:$AK$21,0))</f>
        <v>6.4775</v>
      </c>
      <c r="AI67" s="3">
        <f>IF(OR(Input!N122="Tier 4",Input!N122="Tier 5"),IF(('Residential Bills_Yr 1_6 Units'!$B$55-'Residential Bills_Yr 1_6 Units'!AI65-'Residential Bills_Yr 1_6 Units'!AI66)&gt;Input!N83,Input!N83,('Residential Bills_Yr 1_6 Units'!$B$55-'Residential Bills_Yr 1_6 Units'!AI65-'Residential Bills_Yr 1_6 Units'!AI66)),('Residential Bills_Yr 1_6 Units'!$B$55-'Residential Bills_Yr 1_6 Units'!AI65-'Residential Bills_Yr 1_6 Units'!AI66))</f>
        <v>0</v>
      </c>
      <c r="AJ67" s="15">
        <f>ROUND(IFERROR(AH67*AI67," "),2)</f>
        <v>0</v>
      </c>
      <c r="AL67" s="19">
        <f>INDEX(Input!$B$22:$AK$26,MATCH('Residential Bills_Yr 1_6 Units'!$A67,Input!$A$22:$A$26,0),MATCH('Residential Bills_Yr 1_6 Units'!AL$61,Input!$B$21:$AK$21,0))</f>
        <v>6.4775</v>
      </c>
      <c r="AM67" s="3">
        <f>IF(OR(Input!O122="Tier 4",Input!O122="Tier 5"),IF(('Residential Bills_Yr 1_6 Units'!$B$55-'Residential Bills_Yr 1_6 Units'!AM65-'Residential Bills_Yr 1_6 Units'!AM66)&gt;Input!O83,Input!O83,('Residential Bills_Yr 1_6 Units'!$B$55-'Residential Bills_Yr 1_6 Units'!AM65-'Residential Bills_Yr 1_6 Units'!AM66)),('Residential Bills_Yr 1_6 Units'!$B$55-'Residential Bills_Yr 1_6 Units'!AM65-'Residential Bills_Yr 1_6 Units'!AM66))</f>
        <v>0</v>
      </c>
      <c r="AN67" s="15">
        <f>ROUND(IFERROR(AL67*AM67," "),2)</f>
        <v>0</v>
      </c>
      <c r="AP67" s="19">
        <f>INDEX(Input!$B$22:$AK$26,MATCH('Residential Bills_Yr 1_6 Units'!$A67,Input!$A$22:$A$26,0),MATCH('Residential Bills_Yr 1_6 Units'!AP$61,Input!$B$21:$AK$21,0))</f>
        <v>6.4775</v>
      </c>
      <c r="AQ67" s="3">
        <f>IF(OR(Input!P122="Tier 4",Input!P122="Tier 5"),IF(('Residential Bills_Yr 1_6 Units'!$B$55-'Residential Bills_Yr 1_6 Units'!AQ65-'Residential Bills_Yr 1_6 Units'!AQ66)&gt;Input!P83,Input!P83,('Residential Bills_Yr 1_6 Units'!$B$55-'Residential Bills_Yr 1_6 Units'!AQ65-'Residential Bills_Yr 1_6 Units'!AQ66)),('Residential Bills_Yr 1_6 Units'!$B$55-'Residential Bills_Yr 1_6 Units'!AQ65-'Residential Bills_Yr 1_6 Units'!AQ66))</f>
        <v>0</v>
      </c>
      <c r="AR67" s="15">
        <f>ROUND(IFERROR(AP67*AQ67," "),2)</f>
        <v>0</v>
      </c>
      <c r="AS67" s="7"/>
      <c r="AT67" s="19">
        <f>INDEX(Input!$B$22:$AK$26,MATCH('Residential Bills_Yr 1_6 Units'!$A67,Input!$A$22:$A$26,0),MATCH('Residential Bills_Yr 1_6 Units'!AT$61,Input!$B$21:$AK$21,0))</f>
        <v>6.4775</v>
      </c>
      <c r="AU67" s="3">
        <f>IF(OR(Input!Q122="Tier 4",Input!Q122="Tier 5"),IF(('Residential Bills_Yr 1_6 Units'!$B$55-'Residential Bills_Yr 1_6 Units'!AU65-'Residential Bills_Yr 1_6 Units'!AU66)&gt;Input!Q83,Input!Q83,('Residential Bills_Yr 1_6 Units'!$B$55-'Residential Bills_Yr 1_6 Units'!AU65-'Residential Bills_Yr 1_6 Units'!AU66)),('Residential Bills_Yr 1_6 Units'!$B$55-'Residential Bills_Yr 1_6 Units'!AU65-'Residential Bills_Yr 1_6 Units'!AU66))</f>
        <v>0</v>
      </c>
      <c r="AV67" s="15">
        <f>ROUND(IFERROR(AT67*AU67," "),2)</f>
        <v>0</v>
      </c>
    </row>
    <row r="68" spans="1:48" ht="14.4" hidden="1" customHeight="1" x14ac:dyDescent="0.3">
      <c r="A68" t="str">
        <f>A20</f>
        <v>Tier 4</v>
      </c>
      <c r="B68" s="19">
        <f>INDEX(Input!$B$22:$AK$26,MATCH('Residential Bills_Yr 1_6 Units'!$A68,Input!$A$22:$A$26,0),MATCH('Residential Bills_Yr 1_6 Units'!B$61,Input!$B$21:$AK$21,0))</f>
        <v>0</v>
      </c>
      <c r="C68" s="3" t="str">
        <f>IF(Input!F122="Tier 4",($B$55-C65-C66-C67),IF(Input!F122="Tier 5",IF(('Residential Bills_Yr 1_6 Units'!$B$55-'Residential Bills_Yr 1_6 Units'!C65-'Residential Bills_Yr 1_6 Units'!C66-'Residential Bills_Yr 1_6 Units'!C67)&gt;Input!F127,Input!F127,('Residential Bills_Yr 1_6 Units'!$B$55-'Residential Bills_Yr 1_6 Units'!C65-'Residential Bills_Yr 1_6 Units'!C66-'Residential Bills_Yr 1_6 Units'!C67))," "))</f>
        <v xml:space="preserve"> </v>
      </c>
      <c r="D68" s="15" t="str">
        <f t="shared" ref="D68:D69" si="48">IFERROR(B68*C68," ")</f>
        <v xml:space="preserve"> </v>
      </c>
      <c r="F68" s="19">
        <f>INDEX(Input!$B$22:$AK$26,MATCH('Residential Bills_Yr 1_6 Units'!$A68,Input!$A$22:$A$26,0),MATCH('Residential Bills_Yr 1_6 Units'!F$61,Input!$B$21:$AK$21,0))</f>
        <v>0</v>
      </c>
      <c r="G68" s="3" t="str">
        <f>IF(Input!G122="Tier 4",($B$55-G65-G66-G67),IF(Input!G122="Tier 5",IF(('Residential Bills_Yr 1_6 Units'!$B$55-'Residential Bills_Yr 1_6 Units'!G65-'Residential Bills_Yr 1_6 Units'!G66-'Residential Bills_Yr 1_6 Units'!G67)&gt;Input!G127,Input!G127,('Residential Bills_Yr 1_6 Units'!$B$55-'Residential Bills_Yr 1_6 Units'!G65-'Residential Bills_Yr 1_6 Units'!G66-'Residential Bills_Yr 1_6 Units'!G67))," "))</f>
        <v xml:space="preserve"> </v>
      </c>
      <c r="H68" s="15" t="str">
        <f t="shared" ref="H68:H69" si="49">IFERROR(F68*G68," ")</f>
        <v xml:space="preserve"> </v>
      </c>
      <c r="J68" s="19">
        <f>INDEX(Input!$B$22:$AK$26,MATCH('Residential Bills_Yr 1_6 Units'!$A68,Input!$A$22:$A$26,0),MATCH('Residential Bills_Yr 1_6 Units'!J$61,Input!$B$21:$AK$21,0))</f>
        <v>0</v>
      </c>
      <c r="K68" s="3" t="str">
        <f>IF(Input!H122="Tier 4",($B$55-K65-K66-K67),IF(Input!H122="Tier 5",IF(('Residential Bills_Yr 1_6 Units'!$B$55-'Residential Bills_Yr 1_6 Units'!K65-'Residential Bills_Yr 1_6 Units'!K66-'Residential Bills_Yr 1_6 Units'!K67)&gt;Input!H127,Input!H127,('Residential Bills_Yr 1_6 Units'!$B$55-'Residential Bills_Yr 1_6 Units'!K65-'Residential Bills_Yr 1_6 Units'!K66-'Residential Bills_Yr 1_6 Units'!K67))," "))</f>
        <v xml:space="preserve"> </v>
      </c>
      <c r="L68" s="15" t="str">
        <f t="shared" ref="L68:L69" si="50">IFERROR(J68*K68," ")</f>
        <v xml:space="preserve"> </v>
      </c>
      <c r="N68" s="19">
        <f>INDEX(Input!$B$22:$AK$26,MATCH('Residential Bills_Yr 1_6 Units'!$A68,Input!$A$22:$A$26,0),MATCH('Residential Bills_Yr 1_6 Units'!N$61,Input!$B$21:$AK$21,0))</f>
        <v>0</v>
      </c>
      <c r="O68" s="3" t="str">
        <f>IF(Input!I122="Tier 4",($B$55-O65-O66-O67),IF(Input!I122="Tier 5",IF(('Residential Bills_Yr 1_6 Units'!$B$55-'Residential Bills_Yr 1_6 Units'!O65-'Residential Bills_Yr 1_6 Units'!O66-'Residential Bills_Yr 1_6 Units'!O67)&gt;Input!I127,Input!I127,('Residential Bills_Yr 1_6 Units'!$B$55-'Residential Bills_Yr 1_6 Units'!O65-'Residential Bills_Yr 1_6 Units'!O66-'Residential Bills_Yr 1_6 Units'!O67))," "))</f>
        <v xml:space="preserve"> </v>
      </c>
      <c r="P68" s="15" t="str">
        <f t="shared" ref="P68:P69" si="51">IFERROR(N68*O68," ")</f>
        <v xml:space="preserve"> </v>
      </c>
      <c r="R68" s="19">
        <f>INDEX(Input!$B$22:$AK$26,MATCH('Residential Bills_Yr 1_6 Units'!$A68,Input!$A$22:$A$26,0),MATCH('Residential Bills_Yr 1_6 Units'!R$61,Input!$B$21:$AK$21,0))</f>
        <v>0</v>
      </c>
      <c r="S68" s="3" t="str">
        <f>IF(Input!J122="Tier 4",($B$55-S65-S66-S67),IF(Input!J122="Tier 5",IF(('Residential Bills_Yr 1_6 Units'!$B$55-'Residential Bills_Yr 1_6 Units'!S65-'Residential Bills_Yr 1_6 Units'!S66-'Residential Bills_Yr 1_6 Units'!S67)&gt;Input!J127,Input!J127,('Residential Bills_Yr 1_6 Units'!$B$55-'Residential Bills_Yr 1_6 Units'!S65-'Residential Bills_Yr 1_6 Units'!S66-'Residential Bills_Yr 1_6 Units'!S67))," "))</f>
        <v xml:space="preserve"> </v>
      </c>
      <c r="T68" s="15" t="str">
        <f t="shared" ref="T68:T69" si="52">IFERROR(R68*S68," ")</f>
        <v xml:space="preserve"> </v>
      </c>
      <c r="V68" s="19">
        <f>INDEX(Input!$B$22:$AK$26,MATCH('Residential Bills_Yr 1_6 Units'!$A68,Input!$A$22:$A$26,0),MATCH('Residential Bills_Yr 1_6 Units'!V$61,Input!$B$21:$AK$21,0))</f>
        <v>0</v>
      </c>
      <c r="W68" s="3" t="str">
        <f>IF(Input!K122="Tier 4",($B$55-W65-W66-W67),IF(Input!K122="Tier 5",IF(('Residential Bills_Yr 1_6 Units'!$B$55-'Residential Bills_Yr 1_6 Units'!W65-'Residential Bills_Yr 1_6 Units'!W66-'Residential Bills_Yr 1_6 Units'!W67)&gt;Input!K127,Input!K127,('Residential Bills_Yr 1_6 Units'!$B$55-'Residential Bills_Yr 1_6 Units'!W65-'Residential Bills_Yr 1_6 Units'!W66-'Residential Bills_Yr 1_6 Units'!W67))," "))</f>
        <v xml:space="preserve"> </v>
      </c>
      <c r="X68" s="15" t="str">
        <f t="shared" ref="X68:X69" si="53">IFERROR(V68*W68," ")</f>
        <v xml:space="preserve"> </v>
      </c>
      <c r="Z68" s="19">
        <f>INDEX(Input!$B$22:$AK$26,MATCH('Residential Bills_Yr 1_6 Units'!$A68,Input!$A$22:$A$26,0),MATCH('Residential Bills_Yr 1_6 Units'!Z$61,Input!$B$21:$AK$21,0))</f>
        <v>0</v>
      </c>
      <c r="AA68" s="3" t="str">
        <f>IF(Input!L122="Tier 4",($B$55-AA65-AA66-AA67),IF(Input!L122="Tier 5",IF(('Residential Bills_Yr 1_6 Units'!$B$55-'Residential Bills_Yr 1_6 Units'!AA65-'Residential Bills_Yr 1_6 Units'!AA66-'Residential Bills_Yr 1_6 Units'!AA67)&gt;Input!L127,Input!L127,('Residential Bills_Yr 1_6 Units'!$B$55-'Residential Bills_Yr 1_6 Units'!AA65-'Residential Bills_Yr 1_6 Units'!AA66-'Residential Bills_Yr 1_6 Units'!AA67))," "))</f>
        <v xml:space="preserve"> </v>
      </c>
      <c r="AB68" s="15" t="str">
        <f t="shared" ref="AB68:AB69" si="54">IFERROR(Z68*AA68," ")</f>
        <v xml:space="preserve"> </v>
      </c>
      <c r="AD68" s="19">
        <f>INDEX(Input!$B$22:$AK$26,MATCH('Residential Bills_Yr 1_6 Units'!$A68,Input!$A$22:$A$26,0),MATCH('Residential Bills_Yr 1_6 Units'!AD$61,Input!$B$21:$AK$21,0))</f>
        <v>0</v>
      </c>
      <c r="AE68" s="3" t="str">
        <f>IF(Input!M122="Tier 4",($B$55-AE65-AE66-AE67),IF(Input!M122="Tier 5",IF(('Residential Bills_Yr 1_6 Units'!$B$55-'Residential Bills_Yr 1_6 Units'!AE65-'Residential Bills_Yr 1_6 Units'!AE66-'Residential Bills_Yr 1_6 Units'!AE67)&gt;Input!M127,Input!M127,('Residential Bills_Yr 1_6 Units'!$B$55-'Residential Bills_Yr 1_6 Units'!AE65-'Residential Bills_Yr 1_6 Units'!AE66-'Residential Bills_Yr 1_6 Units'!AE67))," "))</f>
        <v xml:space="preserve"> </v>
      </c>
      <c r="AF68" s="15" t="str">
        <f t="shared" ref="AF68:AF69" si="55">IFERROR(AD68*AE68," ")</f>
        <v xml:space="preserve"> </v>
      </c>
      <c r="AH68" s="19">
        <f>INDEX(Input!$B$22:$AK$26,MATCH('Residential Bills_Yr 1_6 Units'!$A68,Input!$A$22:$A$26,0),MATCH('Residential Bills_Yr 1_6 Units'!AH$61,Input!$B$21:$AK$21,0))</f>
        <v>0</v>
      </c>
      <c r="AI68" s="3" t="str">
        <f>IF(Input!N122="Tier 4",($B$55-AI65-AI66-AI67),IF(Input!N122="Tier 5",IF(('Residential Bills_Yr 1_6 Units'!$B$55-'Residential Bills_Yr 1_6 Units'!AI65-'Residential Bills_Yr 1_6 Units'!AI66-'Residential Bills_Yr 1_6 Units'!AI67)&gt;Input!N127,Input!N127,('Residential Bills_Yr 1_6 Units'!$B$55-'Residential Bills_Yr 1_6 Units'!AI65-'Residential Bills_Yr 1_6 Units'!AI66-'Residential Bills_Yr 1_6 Units'!AI67))," "))</f>
        <v xml:space="preserve"> </v>
      </c>
      <c r="AJ68" s="15" t="str">
        <f t="shared" ref="AJ68:AJ69" si="56">IFERROR(AH68*AI68," ")</f>
        <v xml:space="preserve"> </v>
      </c>
      <c r="AL68" s="19">
        <f>INDEX(Input!$B$22:$AK$26,MATCH('Residential Bills_Yr 1_6 Units'!$A68,Input!$A$22:$A$26,0),MATCH('Residential Bills_Yr 1_6 Units'!AL$61,Input!$B$21:$AK$21,0))</f>
        <v>0</v>
      </c>
      <c r="AM68" s="3" t="str">
        <f>IF(Input!O122="Tier 4",($B$55-AM65-AM66-AM67),IF(Input!O122="Tier 5",IF(('Residential Bills_Yr 1_6 Units'!$B$55-'Residential Bills_Yr 1_6 Units'!AM65-'Residential Bills_Yr 1_6 Units'!AM66-'Residential Bills_Yr 1_6 Units'!AM67)&gt;Input!O127,Input!O127,('Residential Bills_Yr 1_6 Units'!$B$55-'Residential Bills_Yr 1_6 Units'!AM65-'Residential Bills_Yr 1_6 Units'!AM66-'Residential Bills_Yr 1_6 Units'!AM67))," "))</f>
        <v xml:space="preserve"> </v>
      </c>
      <c r="AN68" s="15" t="str">
        <f t="shared" ref="AN68:AN69" si="57">IFERROR(AL68*AM68," ")</f>
        <v xml:space="preserve"> </v>
      </c>
      <c r="AP68" s="19">
        <f>INDEX(Input!$B$22:$AK$26,MATCH('Residential Bills_Yr 1_6 Units'!$A68,Input!$A$22:$A$26,0),MATCH('Residential Bills_Yr 1_6 Units'!AP$61,Input!$B$21:$AK$21,0))</f>
        <v>0</v>
      </c>
      <c r="AQ68" s="3" t="str">
        <f>IF(Input!P122="Tier 4",($B$55-AQ65-AQ66-AQ67),IF(Input!P122="Tier 5",IF(('Residential Bills_Yr 1_6 Units'!$B$55-'Residential Bills_Yr 1_6 Units'!AQ65-'Residential Bills_Yr 1_6 Units'!AQ66-'Residential Bills_Yr 1_6 Units'!AQ67)&gt;Input!P127,Input!P127,('Residential Bills_Yr 1_6 Units'!$B$55-'Residential Bills_Yr 1_6 Units'!AQ65-'Residential Bills_Yr 1_6 Units'!AQ66-'Residential Bills_Yr 1_6 Units'!AQ67))," "))</f>
        <v xml:space="preserve"> </v>
      </c>
      <c r="AR68" s="15" t="str">
        <f t="shared" ref="AR68:AR69" si="58">IFERROR(AP68*AQ68," ")</f>
        <v xml:space="preserve"> </v>
      </c>
      <c r="AS68" s="7"/>
      <c r="AT68" s="19">
        <f>INDEX(Input!$B$22:$AK$26,MATCH('Residential Bills_Yr 1_6 Units'!$A68,Input!$A$22:$A$26,0),MATCH('Residential Bills_Yr 1_6 Units'!AT$61,Input!$B$21:$AK$21,0))</f>
        <v>0</v>
      </c>
      <c r="AU68" s="3" t="str">
        <f>IF(Input!Q122="Tier 4",($B$55-AU65-AU66-AU67),IF(Input!Q122="Tier 5",IF(('Residential Bills_Yr 1_6 Units'!$B$55-'Residential Bills_Yr 1_6 Units'!AU65-'Residential Bills_Yr 1_6 Units'!AU66-'Residential Bills_Yr 1_6 Units'!AU67)&gt;Input!Q127,Input!Q127,('Residential Bills_Yr 1_6 Units'!$B$55-'Residential Bills_Yr 1_6 Units'!AU65-'Residential Bills_Yr 1_6 Units'!AU66-'Residential Bills_Yr 1_6 Units'!AU67))," "))</f>
        <v xml:space="preserve"> </v>
      </c>
      <c r="AV68" s="15" t="str">
        <f t="shared" ref="AV68:AV69" si="59">IFERROR(AT68*AU68," ")</f>
        <v xml:space="preserve"> </v>
      </c>
    </row>
    <row r="69" spans="1:48" ht="14.4" hidden="1" customHeight="1" x14ac:dyDescent="0.3">
      <c r="A69" t="str">
        <f>A21</f>
        <v>Tier 5</v>
      </c>
      <c r="B69" s="19">
        <f>INDEX(Input!$B$22:$AK$26,MATCH('Residential Bills_Yr 1_6 Units'!$A69,Input!$A$22:$A$26,0),MATCH('Residential Bills_Yr 1_6 Units'!B$61,Input!$B$21:$AK$21,0))</f>
        <v>0</v>
      </c>
      <c r="C69" s="3" t="str">
        <f>IF(Input!F122="Tier 5",('Residential Bills_Yr 1_6 Units'!$B$55-'Residential Bills_Yr 1_6 Units'!C65-'Residential Bills_Yr 1_6 Units'!C66-'Residential Bills_Yr 1_6 Units'!C67-'Residential Bills_Yr 1_6 Units'!C68)," ")</f>
        <v xml:space="preserve"> </v>
      </c>
      <c r="D69" s="15" t="str">
        <f t="shared" si="48"/>
        <v xml:space="preserve"> </v>
      </c>
      <c r="F69" s="19">
        <f>INDEX(Input!$B$22:$AK$26,MATCH('Residential Bills_Yr 1_6 Units'!$A69,Input!$A$22:$A$26,0),MATCH('Residential Bills_Yr 1_6 Units'!F$61,Input!$B$21:$AK$21,0))</f>
        <v>0</v>
      </c>
      <c r="G69" s="3" t="str">
        <f>IF(Input!G122="Tier 5",('Residential Bills_Yr 1_6 Units'!$B$55-'Residential Bills_Yr 1_6 Units'!G65-'Residential Bills_Yr 1_6 Units'!G66-'Residential Bills_Yr 1_6 Units'!G67-'Residential Bills_Yr 1_6 Units'!G68)," ")</f>
        <v xml:space="preserve"> </v>
      </c>
      <c r="H69" s="15" t="str">
        <f t="shared" si="49"/>
        <v xml:space="preserve"> </v>
      </c>
      <c r="J69" s="19">
        <f>INDEX(Input!$B$22:$AK$26,MATCH('Residential Bills_Yr 1_6 Units'!$A69,Input!$A$22:$A$26,0),MATCH('Residential Bills_Yr 1_6 Units'!J$61,Input!$B$21:$AK$21,0))</f>
        <v>0</v>
      </c>
      <c r="K69" s="3" t="str">
        <f>IF(Input!H122="Tier 5",('Residential Bills_Yr 1_6 Units'!$B$55-'Residential Bills_Yr 1_6 Units'!K$17-'Residential Bills_Yr 1_6 Units'!K$18-'Residential Bills_Yr 1_6 Units'!K$19-'Residential Bills_Yr 1_6 Units'!K$20)," ")</f>
        <v xml:space="preserve"> </v>
      </c>
      <c r="L69" s="15" t="str">
        <f t="shared" si="50"/>
        <v xml:space="preserve"> </v>
      </c>
      <c r="N69" s="19">
        <f>INDEX(Input!$B$22:$AK$26,MATCH('Residential Bills_Yr 1_6 Units'!$A69,Input!$A$22:$A$26,0),MATCH('Residential Bills_Yr 1_6 Units'!N$61,Input!$B$21:$AK$21,0))</f>
        <v>0</v>
      </c>
      <c r="O69" s="3" t="str">
        <f>IF(Input!I122="Tier 5",('Residential Bills_Yr 1_6 Units'!$B$55-'Residential Bills_Yr 1_6 Units'!O$17-'Residential Bills_Yr 1_6 Units'!O$18-'Residential Bills_Yr 1_6 Units'!O$19-'Residential Bills_Yr 1_6 Units'!O$20)," ")</f>
        <v xml:space="preserve"> </v>
      </c>
      <c r="P69" s="15" t="str">
        <f t="shared" si="51"/>
        <v xml:space="preserve"> </v>
      </c>
      <c r="R69" s="19">
        <f>INDEX(Input!$B$22:$AK$26,MATCH('Residential Bills_Yr 1_6 Units'!$A69,Input!$A$22:$A$26,0),MATCH('Residential Bills_Yr 1_6 Units'!R$61,Input!$B$21:$AK$21,0))</f>
        <v>0</v>
      </c>
      <c r="S69" s="3" t="str">
        <f>IF(Input!J122="Tier 5",('Residential Bills_Yr 1_6 Units'!$B$55-'Residential Bills_Yr 1_6 Units'!S$17-'Residential Bills_Yr 1_6 Units'!S$18-'Residential Bills_Yr 1_6 Units'!S$19-'Residential Bills_Yr 1_6 Units'!S$20)," ")</f>
        <v xml:space="preserve"> </v>
      </c>
      <c r="T69" s="15" t="str">
        <f t="shared" si="52"/>
        <v xml:space="preserve"> </v>
      </c>
      <c r="V69" s="19">
        <f>INDEX(Input!$B$22:$AK$26,MATCH('Residential Bills_Yr 1_6 Units'!$A69,Input!$A$22:$A$26,0),MATCH('Residential Bills_Yr 1_6 Units'!V$61,Input!$B$21:$AK$21,0))</f>
        <v>0</v>
      </c>
      <c r="W69" s="3" t="str">
        <f>IF(Input!K122="Tier 5",('Residential Bills_Yr 1_6 Units'!$B$55-'Residential Bills_Yr 1_6 Units'!W$17-'Residential Bills_Yr 1_6 Units'!W$18-'Residential Bills_Yr 1_6 Units'!W$19-'Residential Bills_Yr 1_6 Units'!W$20)," ")</f>
        <v xml:space="preserve"> </v>
      </c>
      <c r="X69" s="15" t="str">
        <f t="shared" si="53"/>
        <v xml:space="preserve"> </v>
      </c>
      <c r="Z69" s="19">
        <f>INDEX(Input!$B$22:$AK$26,MATCH('Residential Bills_Yr 1_6 Units'!$A69,Input!$A$22:$A$26,0),MATCH('Residential Bills_Yr 1_6 Units'!Z$61,Input!$B$21:$AK$21,0))</f>
        <v>0</v>
      </c>
      <c r="AA69" s="3" t="str">
        <f>IF(Input!L122="Tier 5",('Residential Bills_Yr 1_6 Units'!$B$55-'Residential Bills_Yr 1_6 Units'!AA$17-'Residential Bills_Yr 1_6 Units'!AA$18-'Residential Bills_Yr 1_6 Units'!AA$19-'Residential Bills_Yr 1_6 Units'!AA$20)," ")</f>
        <v xml:space="preserve"> </v>
      </c>
      <c r="AB69" s="15" t="str">
        <f t="shared" si="54"/>
        <v xml:space="preserve"> </v>
      </c>
      <c r="AD69" s="19">
        <f>INDEX(Input!$B$22:$AK$26,MATCH('Residential Bills_Yr 1_6 Units'!$A69,Input!$A$22:$A$26,0),MATCH('Residential Bills_Yr 1_6 Units'!AD$61,Input!$B$21:$AK$21,0))</f>
        <v>0</v>
      </c>
      <c r="AE69" s="3" t="str">
        <f>IF(Input!M122="Tier 5",('Residential Bills_Yr 1_6 Units'!$B$55-'Residential Bills_Yr 1_6 Units'!AE$17-'Residential Bills_Yr 1_6 Units'!AE$18-'Residential Bills_Yr 1_6 Units'!AE$19-'Residential Bills_Yr 1_6 Units'!AE$20)," ")</f>
        <v xml:space="preserve"> </v>
      </c>
      <c r="AF69" s="15" t="str">
        <f t="shared" si="55"/>
        <v xml:space="preserve"> </v>
      </c>
      <c r="AH69" s="19">
        <f>INDEX(Input!$B$22:$AK$26,MATCH('Residential Bills_Yr 1_6 Units'!$A69,Input!$A$22:$A$26,0),MATCH('Residential Bills_Yr 1_6 Units'!AH$61,Input!$B$21:$AK$21,0))</f>
        <v>0</v>
      </c>
      <c r="AI69" s="3" t="str">
        <f>IF(Input!N122="Tier 5",('Residential Bills_Yr 1_6 Units'!$B$55-'Residential Bills_Yr 1_6 Units'!AI$17-'Residential Bills_Yr 1_6 Units'!AI$18-'Residential Bills_Yr 1_6 Units'!AI$19-'Residential Bills_Yr 1_6 Units'!AI$20)," ")</f>
        <v xml:space="preserve"> </v>
      </c>
      <c r="AJ69" s="15" t="str">
        <f t="shared" si="56"/>
        <v xml:space="preserve"> </v>
      </c>
      <c r="AL69" s="19">
        <f>INDEX(Input!$B$22:$AK$26,MATCH('Residential Bills_Yr 1_6 Units'!$A69,Input!$A$22:$A$26,0),MATCH('Residential Bills_Yr 1_6 Units'!AL$61,Input!$B$21:$AK$21,0))</f>
        <v>0</v>
      </c>
      <c r="AM69" s="3" t="str">
        <f>IF(Input!O122="Tier 5",('Residential Bills_Yr 1_6 Units'!$B$55-'Residential Bills_Yr 1_6 Units'!AM$17-'Residential Bills_Yr 1_6 Units'!AM$18-'Residential Bills_Yr 1_6 Units'!AM$19-'Residential Bills_Yr 1_6 Units'!AM$20)," ")</f>
        <v xml:space="preserve"> </v>
      </c>
      <c r="AN69" s="15" t="str">
        <f t="shared" si="57"/>
        <v xml:space="preserve"> </v>
      </c>
      <c r="AP69" s="19">
        <f>INDEX(Input!$B$22:$AK$26,MATCH('Residential Bills_Yr 1_6 Units'!$A69,Input!$A$22:$A$26,0),MATCH('Residential Bills_Yr 1_6 Units'!AP$61,Input!$B$21:$AK$21,0))</f>
        <v>0</v>
      </c>
      <c r="AQ69" s="3" t="str">
        <f>IF(Input!P122="Tier 5",('Residential Bills_Yr 1_6 Units'!$B$55-'Residential Bills_Yr 1_6 Units'!AQ$17-'Residential Bills_Yr 1_6 Units'!AQ$18-'Residential Bills_Yr 1_6 Units'!AQ$19-'Residential Bills_Yr 1_6 Units'!AQ$20)," ")</f>
        <v xml:space="preserve"> </v>
      </c>
      <c r="AR69" s="15" t="str">
        <f t="shared" si="58"/>
        <v xml:space="preserve"> </v>
      </c>
      <c r="AS69" s="7"/>
      <c r="AT69" s="19">
        <f>INDEX(Input!$B$22:$AK$26,MATCH('Residential Bills_Yr 1_6 Units'!$A69,Input!$A$22:$A$26,0),MATCH('Residential Bills_Yr 1_6 Units'!AT$61,Input!$B$21:$AK$21,0))</f>
        <v>0</v>
      </c>
      <c r="AU69" s="3" t="str">
        <f>IF(Input!Q122="Tier 5",('Residential Bills_Yr 1_6 Units'!$B$55-'Residential Bills_Yr 1_6 Units'!AU$17-'Residential Bills_Yr 1_6 Units'!AU$18-'Residential Bills_Yr 1_6 Units'!AU$19-'Residential Bills_Yr 1_6 Units'!AU$20)," ")</f>
        <v xml:space="preserve"> </v>
      </c>
      <c r="AV69" s="15" t="str">
        <f t="shared" si="59"/>
        <v xml:space="preserve"> </v>
      </c>
    </row>
    <row r="70" spans="1:48" x14ac:dyDescent="0.3">
      <c r="A70" t="s">
        <v>27</v>
      </c>
      <c r="B70" s="14"/>
      <c r="C70" s="3">
        <f>SUM(C65:C69)</f>
        <v>6</v>
      </c>
      <c r="D70" s="20">
        <f>SUM(D65:D69)+D62</f>
        <v>36.74</v>
      </c>
      <c r="F70" s="14"/>
      <c r="G70" s="3">
        <f>SUM(G65:G69)</f>
        <v>6</v>
      </c>
      <c r="H70" s="20">
        <f>SUM(H65:H69)+H62</f>
        <v>36.74</v>
      </c>
      <c r="J70" s="14"/>
      <c r="K70" s="3">
        <f>SUM(K65:K69)</f>
        <v>6</v>
      </c>
      <c r="L70" s="20">
        <f>SUM(L65:L69)+L62</f>
        <v>36.74</v>
      </c>
      <c r="N70" s="14"/>
      <c r="O70" s="3">
        <f>SUM(O65:O69)</f>
        <v>6</v>
      </c>
      <c r="P70" s="20">
        <f>SUM(P65:P69)+P62</f>
        <v>36.74</v>
      </c>
      <c r="R70" s="14"/>
      <c r="S70" s="3">
        <f>SUM(S65:S69)</f>
        <v>6</v>
      </c>
      <c r="T70" s="20">
        <f>SUM(T65:T69)+T62</f>
        <v>36.74</v>
      </c>
      <c r="V70" s="14"/>
      <c r="W70" s="3">
        <f>SUM(W65:W69)</f>
        <v>6</v>
      </c>
      <c r="X70" s="20">
        <f>SUM(X65:X69)+X62</f>
        <v>36.74</v>
      </c>
      <c r="Z70" s="14"/>
      <c r="AA70" s="3">
        <f>SUM(AA65:AA69)</f>
        <v>6</v>
      </c>
      <c r="AB70" s="20">
        <f>SUM(AB65:AB69)+AB62</f>
        <v>36.989999999999995</v>
      </c>
      <c r="AD70" s="14"/>
      <c r="AE70" s="3">
        <f>SUM(AE65:AE69)</f>
        <v>6</v>
      </c>
      <c r="AF70" s="20">
        <f>SUM(AF65:AF69)+AF62</f>
        <v>36.989999999999995</v>
      </c>
      <c r="AH70" s="14"/>
      <c r="AI70" s="3">
        <f>SUM(AI65:AI69)</f>
        <v>6</v>
      </c>
      <c r="AJ70" s="20">
        <f>SUM(AJ65:AJ69)+AJ62</f>
        <v>36.989999999999995</v>
      </c>
      <c r="AL70" s="14"/>
      <c r="AM70" s="3">
        <f>SUM(AM65:AM69)</f>
        <v>6</v>
      </c>
      <c r="AN70" s="20">
        <f>SUM(AN65:AN69)+AN62</f>
        <v>36.989999999999995</v>
      </c>
      <c r="AP70" s="14"/>
      <c r="AQ70" s="3">
        <f>SUM(AQ65:AQ69)</f>
        <v>6</v>
      </c>
      <c r="AR70" s="20">
        <f>SUM(AR65:AR69)+AR62</f>
        <v>36.989999999999995</v>
      </c>
      <c r="AS70" s="46"/>
      <c r="AT70" s="14"/>
      <c r="AU70" s="3">
        <f>SUM(AU65:AU69)</f>
        <v>6</v>
      </c>
      <c r="AV70" s="20">
        <f>SUM(AV65:AV69)+AV62</f>
        <v>36.989999999999995</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INDEX(Input!$C$49:$AL$61,MATCH($A73,Input!$A$49:$A$61,0),MATCH(B$61,Input!$C$48:$AL$48,0))</f>
        <v>-7.6950000000000003</v>
      </c>
      <c r="C73" s="24" t="str">
        <f>IF(VLOOKUP($A73,Input!$A$49:$B$61,2,FALSE)="Percentage",D$70,IF(VLOOKUP($A73,Input!$A$49:$B$61,2,FALSE)="Fixed","Fixed",(C$70)))</f>
        <v>Fixed</v>
      </c>
      <c r="D73" s="15">
        <f t="shared" ref="D73:D85" si="61">ROUND(IF(C73="Fixed",B73,(B73*C73)),2)</f>
        <v>-7.7</v>
      </c>
      <c r="F73" s="104">
        <f>INDEX(Input!$C$49:$AL$61,MATCH($A73,Input!$A$49:$A$61,0),MATCH(F$61,Input!$C$48:$AL$48,0))</f>
        <v>-7.6950000000000003</v>
      </c>
      <c r="G73" s="24" t="str">
        <f>IF(VLOOKUP($A73,Input!$A$49:$B$61,2,FALSE)="Percentage",H$70,IF(VLOOKUP($A73,Input!$A$49:$B$61,2,FALSE)="Fixed","Fixed",(G$70)))</f>
        <v>Fixed</v>
      </c>
      <c r="H73" s="15">
        <f t="shared" ref="H73:H85" si="62">ROUND(IF(G73="Fixed",F73,(F73*G73)),2)</f>
        <v>-7.7</v>
      </c>
      <c r="J73" s="104">
        <f>INDEX(Input!$C$49:$AL$61,MATCH($A73,Input!$A$49:$A$61,0),MATCH(J$61,Input!$C$48:$AL$48,0))</f>
        <v>-7.6950000000000003</v>
      </c>
      <c r="K73" s="24" t="str">
        <f>IF(VLOOKUP($A73,Input!$A$49:$B$61,2,FALSE)="Percentage",L$70,IF(VLOOKUP($A73,Input!$A$49:$B$61,2,FALSE)="Fixed","Fixed",(K$70)))</f>
        <v>Fixed</v>
      </c>
      <c r="L73" s="15">
        <f t="shared" ref="L73:L85" si="63">ROUND(IF(K73="Fixed",J73,(J73*K73)),2)</f>
        <v>-7.7</v>
      </c>
      <c r="N73" s="104">
        <f>INDEX(Input!$C$49:$AL$61,MATCH($A73,Input!$A$49:$A$61,0),MATCH(N$61,Input!$C$48:$AL$48,0))</f>
        <v>-7.6950000000000003</v>
      </c>
      <c r="O73" s="24" t="str">
        <f>IF(VLOOKUP($A73,Input!$A$49:$B$61,2,FALSE)="Percentage",P$70,IF(VLOOKUP($A73,Input!$A$49:$B$61,2,FALSE)="Fixed","Fixed",(O$70)))</f>
        <v>Fixed</v>
      </c>
      <c r="P73" s="15">
        <f t="shared" ref="P73:P85" si="64">ROUND(IF(O73="Fixed",N73,(N73*O73)),2)</f>
        <v>-7.7</v>
      </c>
      <c r="R73" s="104">
        <f>INDEX(Input!$C$49:$AL$61,MATCH($A73,Input!$A$49:$A$61,0),MATCH(R$61,Input!$C$48:$AL$48,0))</f>
        <v>-7.6950000000000003</v>
      </c>
      <c r="S73" s="24" t="str">
        <f>IF(VLOOKUP($A73,Input!$A$49:$B$61,2,FALSE)="Percentage",T$70,IF(VLOOKUP($A73,Input!$A$49:$B$61,2,FALSE)="Fixed","Fixed",(S$70)))</f>
        <v>Fixed</v>
      </c>
      <c r="T73" s="15">
        <f t="shared" ref="T73:T85" si="65">ROUND(IF(S73="Fixed",R73,(R73*S73)),2)</f>
        <v>-7.7</v>
      </c>
      <c r="V73" s="104">
        <f>INDEX(Input!$C$49:$AL$61,MATCH($A73,Input!$A$49:$A$61,0),MATCH(V$61,Input!$C$48:$AL$48,0))</f>
        <v>-7.6950000000000003</v>
      </c>
      <c r="W73" s="24" t="str">
        <f>IF(VLOOKUP($A73,Input!$A$49:$B$61,2,FALSE)="Percentage",X$70,IF(VLOOKUP($A73,Input!$A$49:$B$61,2,FALSE)="Fixed","Fixed",(W$70)))</f>
        <v>Fixed</v>
      </c>
      <c r="X73" s="15">
        <f t="shared" ref="X73:X85" si="66">ROUND(IF(W73="Fixed",V73,(V73*W73)),2)</f>
        <v>-7.7</v>
      </c>
      <c r="Z73" s="104">
        <f>INDEX(Input!$C$49:$AL$61,MATCH($A73,Input!$A$49:$A$61,0),MATCH(Z$61,Input!$C$48:$AL$48,0))</f>
        <v>-10.34</v>
      </c>
      <c r="AA73" s="24" t="str">
        <f>IF(VLOOKUP($A73,Input!$A$49:$B$61,2,FALSE)="Percentage",AB$70,IF(VLOOKUP($A73,Input!$A$49:$B$61,2,FALSE)="Fixed","Fixed",(AA$70)))</f>
        <v>Fixed</v>
      </c>
      <c r="AB73" s="15">
        <f t="shared" ref="AB73:AB85" si="67">ROUND(IF(AA73="Fixed",Z73,(Z73*AA73)),2)</f>
        <v>-10.34</v>
      </c>
      <c r="AD73" s="104">
        <f>INDEX(Input!$C$49:$AL$61,MATCH($A73,Input!$A$49:$A$61,0),MATCH(AD$61,Input!$C$48:$AL$48,0))</f>
        <v>-10.34</v>
      </c>
      <c r="AE73" s="24" t="str">
        <f>IF(VLOOKUP($A73,Input!$A$49:$B$61,2,FALSE)="Percentage",AF$70,IF(VLOOKUP($A73,Input!$A$49:$B$61,2,FALSE)="Fixed","Fixed",(AE$70)))</f>
        <v>Fixed</v>
      </c>
      <c r="AF73" s="15">
        <f t="shared" ref="AF73:AF85" si="68">ROUND(IF(AE73="Fixed",AD73,(AD73*AE73)),2)</f>
        <v>-10.34</v>
      </c>
      <c r="AH73" s="104">
        <f>INDEX(Input!$C$49:$AL$61,MATCH($A73,Input!$A$49:$A$61,0),MATCH(AH$61,Input!$C$48:$AL$48,0))</f>
        <v>-10.34</v>
      </c>
      <c r="AI73" s="24" t="str">
        <f>IF(VLOOKUP($A73,Input!$A$49:$B$61,2,FALSE)="Percentage",AJ$70,IF(VLOOKUP($A73,Input!$A$49:$B$61,2,FALSE)="Fixed","Fixed",(AI$70)))</f>
        <v>Fixed</v>
      </c>
      <c r="AJ73" s="15">
        <f t="shared" ref="AJ73:AJ85" si="69">ROUND(IF(AI73="Fixed",AH73,(AH73*AI73)),2)</f>
        <v>-10.34</v>
      </c>
      <c r="AL73" s="104">
        <f>INDEX(Input!$C$49:$AL$61,MATCH($A73,Input!$A$49:$A$61,0),MATCH(AL$61,Input!$C$48:$AL$48,0))</f>
        <v>-10.34</v>
      </c>
      <c r="AM73" s="24" t="str">
        <f>IF(VLOOKUP($A73,Input!$A$49:$B$61,2,FALSE)="Percentage",AN$70,IF(VLOOKUP($A73,Input!$A$49:$B$61,2,FALSE)="Fixed","Fixed",(AM$70)))</f>
        <v>Fixed</v>
      </c>
      <c r="AN73" s="15">
        <f t="shared" ref="AN73:AN85" si="70">ROUND(IF(AM73="Fixed",AL73,(AL73*AM73)),2)</f>
        <v>-10.34</v>
      </c>
      <c r="AP73" s="104">
        <f>INDEX(Input!$C$49:$AL$61,MATCH($A73,Input!$A$49:$A$61,0),MATCH(AP$61,Input!$C$48:$AL$48,0))</f>
        <v>-10.34</v>
      </c>
      <c r="AQ73" s="24" t="str">
        <f>IF(VLOOKUP($A73,Input!$A$49:$B$61,2,FALSE)="Percentage",AR$70,IF(VLOOKUP($A73,Input!$A$49:$B$61,2,FALSE)="Fixed","Fixed",(AQ$70)))</f>
        <v>Fixed</v>
      </c>
      <c r="AR73" s="15">
        <f t="shared" ref="AR73:AR85" si="71">ROUND(IF(AQ73="Fixed",AP73,(AP73*AQ73)),2)</f>
        <v>-10.34</v>
      </c>
      <c r="AS73" s="7"/>
      <c r="AT73" s="104">
        <f>INDEX(Input!$C$49:$AL$61,MATCH($A73,Input!$A$49:$A$61,0),MATCH(AT$61,Input!$C$48:$AL$48,0))</f>
        <v>-10.34</v>
      </c>
      <c r="AU73" s="24" t="str">
        <f>IF(VLOOKUP($A73,Input!$A$49:$B$61,2,FALSE)="Percentage",AV$70,IF(VLOOKUP($A73,Input!$A$49:$B$61,2,FALSE)="Fixed","Fixed",(AU$70)))</f>
        <v>Fixed</v>
      </c>
      <c r="AV73" s="15">
        <f t="shared" ref="AV73:AV85" si="72">ROUND(IF(AU73="Fixed",AT73,(AT73*AU73)),2)</f>
        <v>-10.34</v>
      </c>
    </row>
    <row r="74" spans="1:48" x14ac:dyDescent="0.3">
      <c r="A74" t="str">
        <f t="shared" si="60"/>
        <v>WRAM/MCBA</v>
      </c>
      <c r="B74" s="104">
        <f>INDEX(Input!$C$49:$AL$61,MATCH($A74,Input!$A$49:$A$61,0),MATCH(B$61,Input!$C$48:$AL$48,0))</f>
        <v>0</v>
      </c>
      <c r="C74" s="24">
        <f>IF(VLOOKUP($A74,Input!$A$49:$B$61,2,FALSE)="Percentage",D$70,IF(VLOOKUP($A74,Input!$A$49:$B$61,2,FALSE)="Fixed","Fixed",(C$70)))</f>
        <v>6</v>
      </c>
      <c r="D74" s="15">
        <f t="shared" si="61"/>
        <v>0</v>
      </c>
      <c r="F74" s="104">
        <f>INDEX(Input!$C$49:$AL$61,MATCH($A74,Input!$A$49:$A$61,0),MATCH(F$61,Input!$C$48:$AL$48,0))</f>
        <v>0</v>
      </c>
      <c r="G74" s="24">
        <f>IF(VLOOKUP($A74,Input!$A$49:$B$61,2,FALSE)="Percentage",H$70,IF(VLOOKUP($A74,Input!$A$49:$B$61,2,FALSE)="Fixed","Fixed",(G$70)))</f>
        <v>6</v>
      </c>
      <c r="H74" s="15">
        <f t="shared" si="62"/>
        <v>0</v>
      </c>
      <c r="J74" s="104">
        <f>INDEX(Input!$C$49:$AL$61,MATCH($A74,Input!$A$49:$A$61,0),MATCH(J$61,Input!$C$48:$AL$48,0))</f>
        <v>0</v>
      </c>
      <c r="K74" s="24">
        <f>IF(VLOOKUP($A74,Input!$A$49:$B$61,2,FALSE)="Percentage",L$70,IF(VLOOKUP($A74,Input!$A$49:$B$61,2,FALSE)="Fixed","Fixed",(K$70)))</f>
        <v>6</v>
      </c>
      <c r="L74" s="15">
        <f t="shared" si="63"/>
        <v>0</v>
      </c>
      <c r="N74" s="104">
        <f>INDEX(Input!$C$49:$AL$61,MATCH($A74,Input!$A$49:$A$61,0),MATCH(N$61,Input!$C$48:$AL$48,0))</f>
        <v>0</v>
      </c>
      <c r="O74" s="24">
        <f>IF(VLOOKUP($A74,Input!$A$49:$B$61,2,FALSE)="Percentage",P$70,IF(VLOOKUP($A74,Input!$A$49:$B$61,2,FALSE)="Fixed","Fixed",(O$70)))</f>
        <v>6</v>
      </c>
      <c r="P74" s="15">
        <f t="shared" si="64"/>
        <v>0</v>
      </c>
      <c r="R74" s="104">
        <f>INDEX(Input!$C$49:$AL$61,MATCH($A74,Input!$A$49:$A$61,0),MATCH(R$61,Input!$C$48:$AL$48,0))</f>
        <v>0</v>
      </c>
      <c r="S74" s="24">
        <f>IF(VLOOKUP($A74,Input!$A$49:$B$61,2,FALSE)="Percentage",T$70,IF(VLOOKUP($A74,Input!$A$49:$B$61,2,FALSE)="Fixed","Fixed",(S$70)))</f>
        <v>6</v>
      </c>
      <c r="T74" s="15">
        <f t="shared" si="65"/>
        <v>0</v>
      </c>
      <c r="V74" s="104">
        <f>INDEX(Input!$C$49:$AL$61,MATCH($A74,Input!$A$49:$A$61,0),MATCH(V$61,Input!$C$48:$AL$48,0))</f>
        <v>0</v>
      </c>
      <c r="W74" s="24">
        <f>IF(VLOOKUP($A74,Input!$A$49:$B$61,2,FALSE)="Percentage",X$70,IF(VLOOKUP($A74,Input!$A$49:$B$61,2,FALSE)="Fixed","Fixed",(W$70)))</f>
        <v>6</v>
      </c>
      <c r="X74" s="15">
        <f t="shared" si="66"/>
        <v>0</v>
      </c>
      <c r="Z74" s="104">
        <f>INDEX(Input!$C$49:$AL$61,MATCH($A74,Input!$A$49:$A$61,0),MATCH(Z$61,Input!$C$48:$AL$48,0))</f>
        <v>0</v>
      </c>
      <c r="AA74" s="24">
        <f>IF(VLOOKUP($A74,Input!$A$49:$B$61,2,FALSE)="Percentage",AB$70,IF(VLOOKUP($A74,Input!$A$49:$B$61,2,FALSE)="Fixed","Fixed",(AA$70)))</f>
        <v>6</v>
      </c>
      <c r="AB74" s="15">
        <f t="shared" si="67"/>
        <v>0</v>
      </c>
      <c r="AD74" s="104">
        <f>INDEX(Input!$C$49:$AL$61,MATCH($A74,Input!$A$49:$A$61,0),MATCH(AD$61,Input!$C$48:$AL$48,0))</f>
        <v>0</v>
      </c>
      <c r="AE74" s="24">
        <f>IF(VLOOKUP($A74,Input!$A$49:$B$61,2,FALSE)="Percentage",AF$70,IF(VLOOKUP($A74,Input!$A$49:$B$61,2,FALSE)="Fixed","Fixed",(AE$70)))</f>
        <v>6</v>
      </c>
      <c r="AF74" s="15">
        <f t="shared" si="68"/>
        <v>0</v>
      </c>
      <c r="AH74" s="104">
        <f>INDEX(Input!$C$49:$AL$61,MATCH($A74,Input!$A$49:$A$61,0),MATCH(AH$61,Input!$C$48:$AL$48,0))</f>
        <v>0</v>
      </c>
      <c r="AI74" s="24">
        <f>IF(VLOOKUP($A74,Input!$A$49:$B$61,2,FALSE)="Percentage",AJ$70,IF(VLOOKUP($A74,Input!$A$49:$B$61,2,FALSE)="Fixed","Fixed",(AI$70)))</f>
        <v>6</v>
      </c>
      <c r="AJ74" s="15">
        <f t="shared" si="69"/>
        <v>0</v>
      </c>
      <c r="AL74" s="104">
        <f>INDEX(Input!$C$49:$AL$61,MATCH($A74,Input!$A$49:$A$61,0),MATCH(AL$61,Input!$C$48:$AL$48,0))</f>
        <v>0</v>
      </c>
      <c r="AM74" s="24">
        <f>IF(VLOOKUP($A74,Input!$A$49:$B$61,2,FALSE)="Percentage",AN$70,IF(VLOOKUP($A74,Input!$A$49:$B$61,2,FALSE)="Fixed","Fixed",(AM$70)))</f>
        <v>6</v>
      </c>
      <c r="AN74" s="15">
        <f t="shared" si="70"/>
        <v>0</v>
      </c>
      <c r="AP74" s="104">
        <f>INDEX(Input!$C$49:$AL$61,MATCH($A74,Input!$A$49:$A$61,0),MATCH(AP$61,Input!$C$48:$AL$48,0))</f>
        <v>0</v>
      </c>
      <c r="AQ74" s="24">
        <f>IF(VLOOKUP($A74,Input!$A$49:$B$61,2,FALSE)="Percentage",AR$70,IF(VLOOKUP($A74,Input!$A$49:$B$61,2,FALSE)="Fixed","Fixed",(AQ$70)))</f>
        <v>6</v>
      </c>
      <c r="AR74" s="15">
        <f t="shared" si="71"/>
        <v>0</v>
      </c>
      <c r="AS74" s="7"/>
      <c r="AT74" s="104">
        <f>INDEX(Input!$C$49:$AL$61,MATCH($A74,Input!$A$49:$A$61,0),MATCH(AT$61,Input!$C$48:$AL$48,0))</f>
        <v>0</v>
      </c>
      <c r="AU74" s="24">
        <f>IF(VLOOKUP($A74,Input!$A$49:$B$61,2,FALSE)="Percentage",AV$70,IF(VLOOKUP($A74,Input!$A$49:$B$61,2,FALSE)="Fixed","Fixed",(AU$70)))</f>
        <v>6</v>
      </c>
      <c r="AV74" s="15">
        <f t="shared" si="72"/>
        <v>0</v>
      </c>
    </row>
    <row r="75" spans="1:48" x14ac:dyDescent="0.3">
      <c r="A75" t="str">
        <f t="shared" si="60"/>
        <v>RSF</v>
      </c>
      <c r="B75" s="104">
        <f>INDEX(Input!$C$49:$AL$61,MATCH($A75,Input!$A$49:$A$61,0),MATCH(B$61,Input!$C$48:$AL$48,0))</f>
        <v>0</v>
      </c>
      <c r="C75" s="24">
        <f>IF(VLOOKUP($A75,Input!$A$49:$B$61,2,FALSE)="Percentage",D$70,IF(VLOOKUP($A75,Input!$A$49:$B$61,2,FALSE)="Fixed","Fixed",(C$70)))</f>
        <v>36.74</v>
      </c>
      <c r="D75" s="15">
        <f t="shared" si="61"/>
        <v>0</v>
      </c>
      <c r="F75" s="104">
        <f>INDEX(Input!$C$49:$AL$61,MATCH($A75,Input!$A$49:$A$61,0),MATCH(F$61,Input!$C$48:$AL$48,0))</f>
        <v>0</v>
      </c>
      <c r="G75" s="24">
        <f>IF(VLOOKUP($A75,Input!$A$49:$B$61,2,FALSE)="Percentage",H$70,IF(VLOOKUP($A75,Input!$A$49:$B$61,2,FALSE)="Fixed","Fixed",(G$70)))</f>
        <v>36.74</v>
      </c>
      <c r="H75" s="15">
        <f t="shared" si="62"/>
        <v>0</v>
      </c>
      <c r="J75" s="104">
        <f>INDEX(Input!$C$49:$AL$61,MATCH($A75,Input!$A$49:$A$61,0),MATCH(J$61,Input!$C$48:$AL$48,0))</f>
        <v>0</v>
      </c>
      <c r="K75" s="24">
        <f>IF(VLOOKUP($A75,Input!$A$49:$B$61,2,FALSE)="Percentage",L$70,IF(VLOOKUP($A75,Input!$A$49:$B$61,2,FALSE)="Fixed","Fixed",(K$70)))</f>
        <v>36.74</v>
      </c>
      <c r="L75" s="15">
        <f t="shared" si="63"/>
        <v>0</v>
      </c>
      <c r="N75" s="104">
        <f>INDEX(Input!$C$49:$AL$61,MATCH($A75,Input!$A$49:$A$61,0),MATCH(N$61,Input!$C$48:$AL$48,0))</f>
        <v>0</v>
      </c>
      <c r="O75" s="24">
        <f>IF(VLOOKUP($A75,Input!$A$49:$B$61,2,FALSE)="Percentage",P$70,IF(VLOOKUP($A75,Input!$A$49:$B$61,2,FALSE)="Fixed","Fixed",(O$70)))</f>
        <v>36.74</v>
      </c>
      <c r="P75" s="15">
        <f t="shared" si="64"/>
        <v>0</v>
      </c>
      <c r="R75" s="104">
        <f>INDEX(Input!$C$49:$AL$61,MATCH($A75,Input!$A$49:$A$61,0),MATCH(R$61,Input!$C$48:$AL$48,0))</f>
        <v>0</v>
      </c>
      <c r="S75" s="24">
        <f>IF(VLOOKUP($A75,Input!$A$49:$B$61,2,FALSE)="Percentage",T$70,IF(VLOOKUP($A75,Input!$A$49:$B$61,2,FALSE)="Fixed","Fixed",(S$70)))</f>
        <v>36.74</v>
      </c>
      <c r="T75" s="15">
        <f t="shared" si="65"/>
        <v>0</v>
      </c>
      <c r="V75" s="104">
        <f>INDEX(Input!$C$49:$AL$61,MATCH($A75,Input!$A$49:$A$61,0),MATCH(V$61,Input!$C$48:$AL$48,0))</f>
        <v>0</v>
      </c>
      <c r="W75" s="24">
        <f>IF(VLOOKUP($A75,Input!$A$49:$B$61,2,FALSE)="Percentage",X$70,IF(VLOOKUP($A75,Input!$A$49:$B$61,2,FALSE)="Fixed","Fixed",(W$70)))</f>
        <v>36.74</v>
      </c>
      <c r="X75" s="15">
        <f t="shared" si="66"/>
        <v>0</v>
      </c>
      <c r="Z75" s="104">
        <f>INDEX(Input!$C$49:$AL$61,MATCH($A75,Input!$A$49:$A$61,0),MATCH(Z$61,Input!$C$48:$AL$48,0))</f>
        <v>0</v>
      </c>
      <c r="AA75" s="24">
        <f>IF(VLOOKUP($A75,Input!$A$49:$B$61,2,FALSE)="Percentage",AB$70,IF(VLOOKUP($A75,Input!$A$49:$B$61,2,FALSE)="Fixed","Fixed",(AA$70)))</f>
        <v>36.989999999999995</v>
      </c>
      <c r="AB75" s="15">
        <f t="shared" si="67"/>
        <v>0</v>
      </c>
      <c r="AD75" s="104">
        <f>INDEX(Input!$C$49:$AL$61,MATCH($A75,Input!$A$49:$A$61,0),MATCH(AD$61,Input!$C$48:$AL$48,0))</f>
        <v>0</v>
      </c>
      <c r="AE75" s="24">
        <f>IF(VLOOKUP($A75,Input!$A$49:$B$61,2,FALSE)="Percentage",AF$70,IF(VLOOKUP($A75,Input!$A$49:$B$61,2,FALSE)="Fixed","Fixed",(AE$70)))</f>
        <v>36.989999999999995</v>
      </c>
      <c r="AF75" s="15">
        <f t="shared" si="68"/>
        <v>0</v>
      </c>
      <c r="AH75" s="104">
        <f>INDEX(Input!$C$49:$AL$61,MATCH($A75,Input!$A$49:$A$61,0),MATCH(AH$61,Input!$C$48:$AL$48,0))</f>
        <v>0</v>
      </c>
      <c r="AI75" s="24">
        <f>IF(VLOOKUP($A75,Input!$A$49:$B$61,2,FALSE)="Percentage",AJ$70,IF(VLOOKUP($A75,Input!$A$49:$B$61,2,FALSE)="Fixed","Fixed",(AI$70)))</f>
        <v>36.989999999999995</v>
      </c>
      <c r="AJ75" s="15">
        <f t="shared" si="69"/>
        <v>0</v>
      </c>
      <c r="AL75" s="104">
        <f>INDEX(Input!$C$49:$AL$61,MATCH($A75,Input!$A$49:$A$61,0),MATCH(AL$61,Input!$C$48:$AL$48,0))</f>
        <v>0</v>
      </c>
      <c r="AM75" s="24">
        <f>IF(VLOOKUP($A75,Input!$A$49:$B$61,2,FALSE)="Percentage",AN$70,IF(VLOOKUP($A75,Input!$A$49:$B$61,2,FALSE)="Fixed","Fixed",(AM$70)))</f>
        <v>36.989999999999995</v>
      </c>
      <c r="AN75" s="15">
        <f t="shared" si="70"/>
        <v>0</v>
      </c>
      <c r="AP75" s="104">
        <f>INDEX(Input!$C$49:$AL$61,MATCH($A75,Input!$A$49:$A$61,0),MATCH(AP$61,Input!$C$48:$AL$48,0))</f>
        <v>0</v>
      </c>
      <c r="AQ75" s="24">
        <f>IF(VLOOKUP($A75,Input!$A$49:$B$61,2,FALSE)="Percentage",AR$70,IF(VLOOKUP($A75,Input!$A$49:$B$61,2,FALSE)="Fixed","Fixed",(AQ$70)))</f>
        <v>36.989999999999995</v>
      </c>
      <c r="AR75" s="15">
        <f t="shared" si="71"/>
        <v>0</v>
      </c>
      <c r="AS75" s="7"/>
      <c r="AT75" s="104">
        <f>INDEX(Input!$C$49:$AL$61,MATCH($A75,Input!$A$49:$A$61,0),MATCH(AT$61,Input!$C$48:$AL$48,0))</f>
        <v>0</v>
      </c>
      <c r="AU75" s="24">
        <f>IF(VLOOKUP($A75,Input!$A$49:$B$61,2,FALSE)="Percentage",AV$70,IF(VLOOKUP($A75,Input!$A$49:$B$61,2,FALSE)="Fixed","Fixed",(AU$70)))</f>
        <v>36.989999999999995</v>
      </c>
      <c r="AV75" s="15">
        <f t="shared" si="72"/>
        <v>0</v>
      </c>
    </row>
    <row r="76" spans="1:48" x14ac:dyDescent="0.3">
      <c r="A76" t="str">
        <f t="shared" si="60"/>
        <v>CoC &amp; TCJA</v>
      </c>
      <c r="B76" s="104">
        <f>INDEX(Input!$C$49:$AL$61,MATCH($A76,Input!$A$49:$A$61,0),MATCH(B$61,Input!$C$48:$AL$48,0))</f>
        <v>0</v>
      </c>
      <c r="C76" s="24" t="str">
        <f>IF(VLOOKUP($A76,Input!$A$49:$B$61,2,FALSE)="Percentage",D$70,IF(VLOOKUP($A76,Input!$A$49:$B$61,2,FALSE)="Fixed","Fixed",(C$70)))</f>
        <v>Fixed</v>
      </c>
      <c r="D76" s="15">
        <f t="shared" si="61"/>
        <v>0</v>
      </c>
      <c r="F76" s="104">
        <f>INDEX(Input!$C$49:$AL$61,MATCH($A76,Input!$A$49:$A$61,0),MATCH(F$61,Input!$C$48:$AL$48,0))</f>
        <v>0</v>
      </c>
      <c r="G76" s="24" t="str">
        <f>IF(VLOOKUP($A76,Input!$A$49:$B$61,2,FALSE)="Percentage",H$70,IF(VLOOKUP($A76,Input!$A$49:$B$61,2,FALSE)="Fixed","Fixed",(G$70)))</f>
        <v>Fixed</v>
      </c>
      <c r="H76" s="15">
        <f t="shared" si="62"/>
        <v>0</v>
      </c>
      <c r="J76" s="104">
        <f>INDEX(Input!$C$49:$AL$61,MATCH($A76,Input!$A$49:$A$61,0),MATCH(J$61,Input!$C$48:$AL$48,0))</f>
        <v>0</v>
      </c>
      <c r="K76" s="24" t="str">
        <f>IF(VLOOKUP($A76,Input!$A$49:$B$61,2,FALSE)="Percentage",L$70,IF(VLOOKUP($A76,Input!$A$49:$B$61,2,FALSE)="Fixed","Fixed",(K$70)))</f>
        <v>Fixed</v>
      </c>
      <c r="L76" s="15">
        <f t="shared" si="63"/>
        <v>0</v>
      </c>
      <c r="N76" s="104">
        <f>INDEX(Input!$C$49:$AL$61,MATCH($A76,Input!$A$49:$A$61,0),MATCH(N$61,Input!$C$48:$AL$48,0))</f>
        <v>0</v>
      </c>
      <c r="O76" s="24" t="str">
        <f>IF(VLOOKUP($A76,Input!$A$49:$B$61,2,FALSE)="Percentage",P$70,IF(VLOOKUP($A76,Input!$A$49:$B$61,2,FALSE)="Fixed","Fixed",(O$70)))</f>
        <v>Fixed</v>
      </c>
      <c r="P76" s="15">
        <f t="shared" si="64"/>
        <v>0</v>
      </c>
      <c r="R76" s="104">
        <f>INDEX(Input!$C$49:$AL$61,MATCH($A76,Input!$A$49:$A$61,0),MATCH(R$61,Input!$C$48:$AL$48,0))</f>
        <v>0</v>
      </c>
      <c r="S76" s="24" t="str">
        <f>IF(VLOOKUP($A76,Input!$A$49:$B$61,2,FALSE)="Percentage",T$70,IF(VLOOKUP($A76,Input!$A$49:$B$61,2,FALSE)="Fixed","Fixed",(S$70)))</f>
        <v>Fixed</v>
      </c>
      <c r="T76" s="15">
        <f t="shared" si="65"/>
        <v>0</v>
      </c>
      <c r="V76" s="104">
        <f>INDEX(Input!$C$49:$AL$61,MATCH($A76,Input!$A$49:$A$61,0),MATCH(V$61,Input!$C$48:$AL$48,0))</f>
        <v>0</v>
      </c>
      <c r="W76" s="24" t="str">
        <f>IF(VLOOKUP($A76,Input!$A$49:$B$61,2,FALSE)="Percentage",X$70,IF(VLOOKUP($A76,Input!$A$49:$B$61,2,FALSE)="Fixed","Fixed",(W$70)))</f>
        <v>Fixed</v>
      </c>
      <c r="X76" s="15">
        <f t="shared" si="66"/>
        <v>0</v>
      </c>
      <c r="Z76" s="104">
        <f>INDEX(Input!$C$49:$AL$61,MATCH($A76,Input!$A$49:$A$61,0),MATCH(Z$61,Input!$C$48:$AL$48,0))</f>
        <v>0</v>
      </c>
      <c r="AA76" s="24" t="str">
        <f>IF(VLOOKUP($A76,Input!$A$49:$B$61,2,FALSE)="Percentage",AB$70,IF(VLOOKUP($A76,Input!$A$49:$B$61,2,FALSE)="Fixed","Fixed",(AA$70)))</f>
        <v>Fixed</v>
      </c>
      <c r="AB76" s="15">
        <f t="shared" si="67"/>
        <v>0</v>
      </c>
      <c r="AD76" s="104">
        <f>INDEX(Input!$C$49:$AL$61,MATCH($A76,Input!$A$49:$A$61,0),MATCH(AD$61,Input!$C$48:$AL$48,0))</f>
        <v>0</v>
      </c>
      <c r="AE76" s="24" t="str">
        <f>IF(VLOOKUP($A76,Input!$A$49:$B$61,2,FALSE)="Percentage",AF$70,IF(VLOOKUP($A76,Input!$A$49:$B$61,2,FALSE)="Fixed","Fixed",(AE$70)))</f>
        <v>Fixed</v>
      </c>
      <c r="AF76" s="15">
        <f t="shared" si="68"/>
        <v>0</v>
      </c>
      <c r="AH76" s="104">
        <f>INDEX(Input!$C$49:$AL$61,MATCH($A76,Input!$A$49:$A$61,0),MATCH(AH$61,Input!$C$48:$AL$48,0))</f>
        <v>0</v>
      </c>
      <c r="AI76" s="24" t="str">
        <f>IF(VLOOKUP($A76,Input!$A$49:$B$61,2,FALSE)="Percentage",AJ$70,IF(VLOOKUP($A76,Input!$A$49:$B$61,2,FALSE)="Fixed","Fixed",(AI$70)))</f>
        <v>Fixed</v>
      </c>
      <c r="AJ76" s="15">
        <f t="shared" si="69"/>
        <v>0</v>
      </c>
      <c r="AL76" s="104">
        <f>INDEX(Input!$C$49:$AL$61,MATCH($A76,Input!$A$49:$A$61,0),MATCH(AL$61,Input!$C$48:$AL$48,0))</f>
        <v>0</v>
      </c>
      <c r="AM76" s="24" t="str">
        <f>IF(VLOOKUP($A76,Input!$A$49:$B$61,2,FALSE)="Percentage",AN$70,IF(VLOOKUP($A76,Input!$A$49:$B$61,2,FALSE)="Fixed","Fixed",(AM$70)))</f>
        <v>Fixed</v>
      </c>
      <c r="AN76" s="15">
        <f t="shared" si="70"/>
        <v>0</v>
      </c>
      <c r="AP76" s="104">
        <f>INDEX(Input!$C$49:$AL$61,MATCH($A76,Input!$A$49:$A$61,0),MATCH(AP$61,Input!$C$48:$AL$48,0))</f>
        <v>0</v>
      </c>
      <c r="AQ76" s="24" t="str">
        <f>IF(VLOOKUP($A76,Input!$A$49:$B$61,2,FALSE)="Percentage",AR$70,IF(VLOOKUP($A76,Input!$A$49:$B$61,2,FALSE)="Fixed","Fixed",(AQ$70)))</f>
        <v>Fixed</v>
      </c>
      <c r="AR76" s="15">
        <f t="shared" si="71"/>
        <v>0</v>
      </c>
      <c r="AS76" s="7"/>
      <c r="AT76" s="104">
        <f>INDEX(Input!$C$49:$AL$61,MATCH($A76,Input!$A$49:$A$61,0),MATCH(AT$61,Input!$C$48:$AL$48,0))</f>
        <v>0</v>
      </c>
      <c r="AU76" s="24" t="str">
        <f>IF(VLOOKUP($A76,Input!$A$49:$B$61,2,FALSE)="Percentage",AV$70,IF(VLOOKUP($A76,Input!$A$49:$B$61,2,FALSE)="Fixed","Fixed",(AU$70)))</f>
        <v>Fixed</v>
      </c>
      <c r="AV76" s="15">
        <f t="shared" si="72"/>
        <v>0</v>
      </c>
    </row>
    <row r="77" spans="1:48" x14ac:dyDescent="0.3">
      <c r="A77" t="str">
        <f t="shared" si="60"/>
        <v>DRMA Surcharge</v>
      </c>
      <c r="B77" s="104">
        <f>INDEX(Input!$C$49:$AL$61,MATCH($A77,Input!$A$49:$A$61,0),MATCH(B$61,Input!$C$48:$AL$48,0))</f>
        <v>0</v>
      </c>
      <c r="C77" s="24">
        <f>IF(VLOOKUP($A77,Input!$A$49:$B$61,2,FALSE)="Percentage",D$70,IF(VLOOKUP($A77,Input!$A$49:$B$61,2,FALSE)="Fixed","Fixed",(C$70)))</f>
        <v>6</v>
      </c>
      <c r="D77" s="15">
        <f t="shared" si="61"/>
        <v>0</v>
      </c>
      <c r="F77" s="104">
        <f>INDEX(Input!$C$49:$AL$61,MATCH($A77,Input!$A$49:$A$61,0),MATCH(F$61,Input!$C$48:$AL$48,0))</f>
        <v>0</v>
      </c>
      <c r="G77" s="24">
        <f>IF(VLOOKUP($A77,Input!$A$49:$B$61,2,FALSE)="Percentage",H$70,IF(VLOOKUP($A77,Input!$A$49:$B$61,2,FALSE)="Fixed","Fixed",(G$70)))</f>
        <v>6</v>
      </c>
      <c r="H77" s="15">
        <f t="shared" si="62"/>
        <v>0</v>
      </c>
      <c r="J77" s="104">
        <f>INDEX(Input!$C$49:$AL$61,MATCH($A77,Input!$A$49:$A$61,0),MATCH(J$61,Input!$C$48:$AL$48,0))</f>
        <v>0</v>
      </c>
      <c r="K77" s="24">
        <f>IF(VLOOKUP($A77,Input!$A$49:$B$61,2,FALSE)="Percentage",L$70,IF(VLOOKUP($A77,Input!$A$49:$B$61,2,FALSE)="Fixed","Fixed",(K$70)))</f>
        <v>6</v>
      </c>
      <c r="L77" s="15">
        <f t="shared" si="63"/>
        <v>0</v>
      </c>
      <c r="N77" s="104">
        <f>INDEX(Input!$C$49:$AL$61,MATCH($A77,Input!$A$49:$A$61,0),MATCH(N$61,Input!$C$48:$AL$48,0))</f>
        <v>0</v>
      </c>
      <c r="O77" s="24">
        <f>IF(VLOOKUP($A77,Input!$A$49:$B$61,2,FALSE)="Percentage",P$70,IF(VLOOKUP($A77,Input!$A$49:$B$61,2,FALSE)="Fixed","Fixed",(O$70)))</f>
        <v>6</v>
      </c>
      <c r="P77" s="15">
        <f t="shared" si="64"/>
        <v>0</v>
      </c>
      <c r="R77" s="104">
        <f>INDEX(Input!$C$49:$AL$61,MATCH($A77,Input!$A$49:$A$61,0),MATCH(R$61,Input!$C$48:$AL$48,0))</f>
        <v>0</v>
      </c>
      <c r="S77" s="24">
        <f>IF(VLOOKUP($A77,Input!$A$49:$B$61,2,FALSE)="Percentage",T$70,IF(VLOOKUP($A77,Input!$A$49:$B$61,2,FALSE)="Fixed","Fixed",(S$70)))</f>
        <v>6</v>
      </c>
      <c r="T77" s="15">
        <f t="shared" si="65"/>
        <v>0</v>
      </c>
      <c r="V77" s="104">
        <f>INDEX(Input!$C$49:$AL$61,MATCH($A77,Input!$A$49:$A$61,0),MATCH(V$61,Input!$C$48:$AL$48,0))</f>
        <v>0</v>
      </c>
      <c r="W77" s="24">
        <f>IF(VLOOKUP($A77,Input!$A$49:$B$61,2,FALSE)="Percentage",X$70,IF(VLOOKUP($A77,Input!$A$49:$B$61,2,FALSE)="Fixed","Fixed",(W$70)))</f>
        <v>6</v>
      </c>
      <c r="X77" s="15">
        <f t="shared" si="66"/>
        <v>0</v>
      </c>
      <c r="Z77" s="104">
        <f>INDEX(Input!$C$49:$AL$61,MATCH($A77,Input!$A$49:$A$61,0),MATCH(Z$61,Input!$C$48:$AL$48,0))</f>
        <v>0</v>
      </c>
      <c r="AA77" s="24">
        <f>IF(VLOOKUP($A77,Input!$A$49:$B$61,2,FALSE)="Percentage",AB$70,IF(VLOOKUP($A77,Input!$A$49:$B$61,2,FALSE)="Fixed","Fixed",(AA$70)))</f>
        <v>6</v>
      </c>
      <c r="AB77" s="15">
        <f t="shared" si="67"/>
        <v>0</v>
      </c>
      <c r="AD77" s="104">
        <f>INDEX(Input!$C$49:$AL$61,MATCH($A77,Input!$A$49:$A$61,0),MATCH(AD$61,Input!$C$48:$AL$48,0))</f>
        <v>0</v>
      </c>
      <c r="AE77" s="24">
        <f>IF(VLOOKUP($A77,Input!$A$49:$B$61,2,FALSE)="Percentage",AF$70,IF(VLOOKUP($A77,Input!$A$49:$B$61,2,FALSE)="Fixed","Fixed",(AE$70)))</f>
        <v>6</v>
      </c>
      <c r="AF77" s="15">
        <f t="shared" si="68"/>
        <v>0</v>
      </c>
      <c r="AH77" s="104">
        <f>INDEX(Input!$C$49:$AL$61,MATCH($A77,Input!$A$49:$A$61,0),MATCH(AH$61,Input!$C$48:$AL$48,0))</f>
        <v>0</v>
      </c>
      <c r="AI77" s="24">
        <f>IF(VLOOKUP($A77,Input!$A$49:$B$61,2,FALSE)="Percentage",AJ$70,IF(VLOOKUP($A77,Input!$A$49:$B$61,2,FALSE)="Fixed","Fixed",(AI$70)))</f>
        <v>6</v>
      </c>
      <c r="AJ77" s="15">
        <f t="shared" si="69"/>
        <v>0</v>
      </c>
      <c r="AL77" s="104">
        <f>INDEX(Input!$C$49:$AL$61,MATCH($A77,Input!$A$49:$A$61,0),MATCH(AL$61,Input!$C$48:$AL$48,0))</f>
        <v>0</v>
      </c>
      <c r="AM77" s="24">
        <f>IF(VLOOKUP($A77,Input!$A$49:$B$61,2,FALSE)="Percentage",AN$70,IF(VLOOKUP($A77,Input!$A$49:$B$61,2,FALSE)="Fixed","Fixed",(AM$70)))</f>
        <v>6</v>
      </c>
      <c r="AN77" s="15">
        <f t="shared" si="70"/>
        <v>0</v>
      </c>
      <c r="AP77" s="104">
        <f>INDEX(Input!$C$49:$AL$61,MATCH($A77,Input!$A$49:$A$61,0),MATCH(AP$61,Input!$C$48:$AL$48,0))</f>
        <v>0</v>
      </c>
      <c r="AQ77" s="24">
        <f>IF(VLOOKUP($A77,Input!$A$49:$B$61,2,FALSE)="Percentage",AR$70,IF(VLOOKUP($A77,Input!$A$49:$B$61,2,FALSE)="Fixed","Fixed",(AQ$70)))</f>
        <v>6</v>
      </c>
      <c r="AR77" s="15">
        <f t="shared" si="71"/>
        <v>0</v>
      </c>
      <c r="AS77" s="7"/>
      <c r="AT77" s="104">
        <f>INDEX(Input!$C$49:$AL$61,MATCH($A77,Input!$A$49:$A$61,0),MATCH(AT$61,Input!$C$48:$AL$48,0))</f>
        <v>0</v>
      </c>
      <c r="AU77" s="24">
        <f>IF(VLOOKUP($A77,Input!$A$49:$B$61,2,FALSE)="Percentage",AV$70,IF(VLOOKUP($A77,Input!$A$49:$B$61,2,FALSE)="Fixed","Fixed",(AU$70)))</f>
        <v>6</v>
      </c>
      <c r="AV77" s="15">
        <f t="shared" si="72"/>
        <v>0</v>
      </c>
    </row>
    <row r="78" spans="1:48" x14ac:dyDescent="0.3">
      <c r="A78" t="str">
        <f t="shared" si="60"/>
        <v>Conservation Refund</v>
      </c>
      <c r="B78" s="104">
        <f>INDEX(Input!$C$49:$AL$61,MATCH($A78,Input!$A$49:$A$61,0),MATCH(B$61,Input!$C$48:$AL$48,0))</f>
        <v>0</v>
      </c>
      <c r="C78" s="24" t="str">
        <f>IF(VLOOKUP($A78,Input!$A$49:$B$61,2,FALSE)="Percentage",D$70,IF(VLOOKUP($A78,Input!$A$49:$B$61,2,FALSE)="Fixed","Fixed",(C$70)))</f>
        <v>Fixed</v>
      </c>
      <c r="D78" s="15">
        <f t="shared" si="61"/>
        <v>0</v>
      </c>
      <c r="F78" s="104">
        <f>INDEX(Input!$C$49:$AL$61,MATCH($A78,Input!$A$49:$A$61,0),MATCH(F$61,Input!$C$48:$AL$48,0))</f>
        <v>0</v>
      </c>
      <c r="G78" s="24" t="str">
        <f>IF(VLOOKUP($A78,Input!$A$49:$B$61,2,FALSE)="Percentage",H$70,IF(VLOOKUP($A78,Input!$A$49:$B$61,2,FALSE)="Fixed","Fixed",(G$70)))</f>
        <v>Fixed</v>
      </c>
      <c r="H78" s="15">
        <f t="shared" si="62"/>
        <v>0</v>
      </c>
      <c r="J78" s="104">
        <f>INDEX(Input!$C$49:$AL$61,MATCH($A78,Input!$A$49:$A$61,0),MATCH(J$61,Input!$C$48:$AL$48,0))</f>
        <v>0</v>
      </c>
      <c r="K78" s="24" t="str">
        <f>IF(VLOOKUP($A78,Input!$A$49:$B$61,2,FALSE)="Percentage",L$70,IF(VLOOKUP($A78,Input!$A$49:$B$61,2,FALSE)="Fixed","Fixed",(K$70)))</f>
        <v>Fixed</v>
      </c>
      <c r="L78" s="15">
        <f t="shared" si="63"/>
        <v>0</v>
      </c>
      <c r="N78" s="104">
        <f>INDEX(Input!$C$49:$AL$61,MATCH($A78,Input!$A$49:$A$61,0),MATCH(N$61,Input!$C$48:$AL$48,0))</f>
        <v>0</v>
      </c>
      <c r="O78" s="24" t="str">
        <f>IF(VLOOKUP($A78,Input!$A$49:$B$61,2,FALSE)="Percentage",P$70,IF(VLOOKUP($A78,Input!$A$49:$B$61,2,FALSE)="Fixed","Fixed",(O$70)))</f>
        <v>Fixed</v>
      </c>
      <c r="P78" s="15">
        <f t="shared" si="64"/>
        <v>0</v>
      </c>
      <c r="R78" s="104">
        <f>INDEX(Input!$C$49:$AL$61,MATCH($A78,Input!$A$49:$A$61,0),MATCH(R$61,Input!$C$48:$AL$48,0))</f>
        <v>0</v>
      </c>
      <c r="S78" s="24" t="str">
        <f>IF(VLOOKUP($A78,Input!$A$49:$B$61,2,FALSE)="Percentage",T$70,IF(VLOOKUP($A78,Input!$A$49:$B$61,2,FALSE)="Fixed","Fixed",(S$70)))</f>
        <v>Fixed</v>
      </c>
      <c r="T78" s="15">
        <f t="shared" si="65"/>
        <v>0</v>
      </c>
      <c r="V78" s="104">
        <f>INDEX(Input!$C$49:$AL$61,MATCH($A78,Input!$A$49:$A$61,0),MATCH(V$61,Input!$C$48:$AL$48,0))</f>
        <v>0</v>
      </c>
      <c r="W78" s="24" t="str">
        <f>IF(VLOOKUP($A78,Input!$A$49:$B$61,2,FALSE)="Percentage",X$70,IF(VLOOKUP($A78,Input!$A$49:$B$61,2,FALSE)="Fixed","Fixed",(W$70)))</f>
        <v>Fixed</v>
      </c>
      <c r="X78" s="15">
        <f t="shared" si="66"/>
        <v>0</v>
      </c>
      <c r="Z78" s="104">
        <f>INDEX(Input!$C$49:$AL$61,MATCH($A78,Input!$A$49:$A$61,0),MATCH(Z$61,Input!$C$48:$AL$48,0))</f>
        <v>0</v>
      </c>
      <c r="AA78" s="24" t="str">
        <f>IF(VLOOKUP($A78,Input!$A$49:$B$61,2,FALSE)="Percentage",AB$70,IF(VLOOKUP($A78,Input!$A$49:$B$61,2,FALSE)="Fixed","Fixed",(AA$70)))</f>
        <v>Fixed</v>
      </c>
      <c r="AB78" s="15">
        <f t="shared" si="67"/>
        <v>0</v>
      </c>
      <c r="AD78" s="104">
        <f>INDEX(Input!$C$49:$AL$61,MATCH($A78,Input!$A$49:$A$61,0),MATCH(AD$61,Input!$C$48:$AL$48,0))</f>
        <v>0</v>
      </c>
      <c r="AE78" s="24" t="str">
        <f>IF(VLOOKUP($A78,Input!$A$49:$B$61,2,FALSE)="Percentage",AF$70,IF(VLOOKUP($A78,Input!$A$49:$B$61,2,FALSE)="Fixed","Fixed",(AE$70)))</f>
        <v>Fixed</v>
      </c>
      <c r="AF78" s="15">
        <f t="shared" si="68"/>
        <v>0</v>
      </c>
      <c r="AH78" s="104">
        <f>INDEX(Input!$C$49:$AL$61,MATCH($A78,Input!$A$49:$A$61,0),MATCH(AH$61,Input!$C$48:$AL$48,0))</f>
        <v>0</v>
      </c>
      <c r="AI78" s="24" t="str">
        <f>IF(VLOOKUP($A78,Input!$A$49:$B$61,2,FALSE)="Percentage",AJ$70,IF(VLOOKUP($A78,Input!$A$49:$B$61,2,FALSE)="Fixed","Fixed",(AI$70)))</f>
        <v>Fixed</v>
      </c>
      <c r="AJ78" s="15">
        <f t="shared" si="69"/>
        <v>0</v>
      </c>
      <c r="AL78" s="104">
        <f>INDEX(Input!$C$49:$AL$61,MATCH($A78,Input!$A$49:$A$61,0),MATCH(AL$61,Input!$C$48:$AL$48,0))</f>
        <v>0</v>
      </c>
      <c r="AM78" s="24" t="str">
        <f>IF(VLOOKUP($A78,Input!$A$49:$B$61,2,FALSE)="Percentage",AN$70,IF(VLOOKUP($A78,Input!$A$49:$B$61,2,FALSE)="Fixed","Fixed",(AM$70)))</f>
        <v>Fixed</v>
      </c>
      <c r="AN78" s="15">
        <f t="shared" si="70"/>
        <v>0</v>
      </c>
      <c r="AP78" s="104">
        <f>INDEX(Input!$C$49:$AL$61,MATCH($A78,Input!$A$49:$A$61,0),MATCH(AP$61,Input!$C$48:$AL$48,0))</f>
        <v>0</v>
      </c>
      <c r="AQ78" s="24" t="str">
        <f>IF(VLOOKUP($A78,Input!$A$49:$B$61,2,FALSE)="Percentage",AR$70,IF(VLOOKUP($A78,Input!$A$49:$B$61,2,FALSE)="Fixed","Fixed",(AQ$70)))</f>
        <v>Fixed</v>
      </c>
      <c r="AR78" s="15">
        <f t="shared" si="71"/>
        <v>0</v>
      </c>
      <c r="AS78" s="7"/>
      <c r="AT78" s="104">
        <f>INDEX(Input!$C$49:$AL$61,MATCH($A78,Input!$A$49:$A$61,0),MATCH(AT$61,Input!$C$48:$AL$48,0))</f>
        <v>0</v>
      </c>
      <c r="AU78" s="24" t="str">
        <f>IF(VLOOKUP($A78,Input!$A$49:$B$61,2,FALSE)="Percentage",AV$70,IF(VLOOKUP($A78,Input!$A$49:$B$61,2,FALSE)="Fixed","Fixed",(AU$70)))</f>
        <v>Fixed</v>
      </c>
      <c r="AV78" s="15">
        <f t="shared" si="72"/>
        <v>0</v>
      </c>
    </row>
    <row r="79" spans="1:48" x14ac:dyDescent="0.3">
      <c r="A79" t="str">
        <f t="shared" si="60"/>
        <v>General BA and MA</v>
      </c>
      <c r="B79" s="104">
        <f>INDEX(Input!$C$49:$AL$61,MATCH($A79,Input!$A$49:$A$61,0),MATCH(B$61,Input!$C$48:$AL$48,0))</f>
        <v>-7.12</v>
      </c>
      <c r="C79" s="24" t="str">
        <f>IF(VLOOKUP($A79,Input!$A$49:$B$61,2,FALSE)="Percentage",D$70,IF(VLOOKUP($A79,Input!$A$49:$B$61,2,FALSE)="Fixed","Fixed",(C$70)))</f>
        <v>Fixed</v>
      </c>
      <c r="D79" s="15">
        <f t="shared" si="61"/>
        <v>-7.12</v>
      </c>
      <c r="F79" s="104">
        <f>INDEX(Input!$C$49:$AL$61,MATCH($A79,Input!$A$49:$A$61,0),MATCH(F$61,Input!$C$48:$AL$48,0))</f>
        <v>-7.12</v>
      </c>
      <c r="G79" s="24" t="str">
        <f>IF(VLOOKUP($A79,Input!$A$49:$B$61,2,FALSE)="Percentage",H$70,IF(VLOOKUP($A79,Input!$A$49:$B$61,2,FALSE)="Fixed","Fixed",(G$70)))</f>
        <v>Fixed</v>
      </c>
      <c r="H79" s="15">
        <f t="shared" si="62"/>
        <v>-7.12</v>
      </c>
      <c r="J79" s="104">
        <f>INDEX(Input!$C$49:$AL$61,MATCH($A79,Input!$A$49:$A$61,0),MATCH(J$61,Input!$C$48:$AL$48,0))</f>
        <v>-7.12</v>
      </c>
      <c r="K79" s="24" t="str">
        <f>IF(VLOOKUP($A79,Input!$A$49:$B$61,2,FALSE)="Percentage",L$70,IF(VLOOKUP($A79,Input!$A$49:$B$61,2,FALSE)="Fixed","Fixed",(K$70)))</f>
        <v>Fixed</v>
      </c>
      <c r="L79" s="15">
        <f t="shared" si="63"/>
        <v>-7.12</v>
      </c>
      <c r="N79" s="104">
        <f>INDEX(Input!$C$49:$AL$61,MATCH($A79,Input!$A$49:$A$61,0),MATCH(N$61,Input!$C$48:$AL$48,0))</f>
        <v>-7.12</v>
      </c>
      <c r="O79" s="24" t="str">
        <f>IF(VLOOKUP($A79,Input!$A$49:$B$61,2,FALSE)="Percentage",P$70,IF(VLOOKUP($A79,Input!$A$49:$B$61,2,FALSE)="Fixed","Fixed",(O$70)))</f>
        <v>Fixed</v>
      </c>
      <c r="P79" s="15">
        <f t="shared" si="64"/>
        <v>-7.12</v>
      </c>
      <c r="R79" s="104">
        <f>INDEX(Input!$C$49:$AL$61,MATCH($A79,Input!$A$49:$A$61,0),MATCH(R$61,Input!$C$48:$AL$48,0))</f>
        <v>-7.12</v>
      </c>
      <c r="S79" s="24" t="str">
        <f>IF(VLOOKUP($A79,Input!$A$49:$B$61,2,FALSE)="Percentage",T$70,IF(VLOOKUP($A79,Input!$A$49:$B$61,2,FALSE)="Fixed","Fixed",(S$70)))</f>
        <v>Fixed</v>
      </c>
      <c r="T79" s="15">
        <f t="shared" si="65"/>
        <v>-7.12</v>
      </c>
      <c r="V79" s="104">
        <f>INDEX(Input!$C$49:$AL$61,MATCH($A79,Input!$A$49:$A$61,0),MATCH(V$61,Input!$C$48:$AL$48,0))</f>
        <v>-7.12</v>
      </c>
      <c r="W79" s="24" t="str">
        <f>IF(VLOOKUP($A79,Input!$A$49:$B$61,2,FALSE)="Percentage",X$70,IF(VLOOKUP($A79,Input!$A$49:$B$61,2,FALSE)="Fixed","Fixed",(W$70)))</f>
        <v>Fixed</v>
      </c>
      <c r="X79" s="15">
        <f t="shared" si="66"/>
        <v>-7.12</v>
      </c>
      <c r="Z79" s="104">
        <f>INDEX(Input!$C$49:$AL$61,MATCH($A79,Input!$A$49:$A$61,0),MATCH(Z$61,Input!$C$48:$AL$48,0))</f>
        <v>-9.49</v>
      </c>
      <c r="AA79" s="24" t="str">
        <f>IF(VLOOKUP($A79,Input!$A$49:$B$61,2,FALSE)="Percentage",AB$70,IF(VLOOKUP($A79,Input!$A$49:$B$61,2,FALSE)="Fixed","Fixed",(AA$70)))</f>
        <v>Fixed</v>
      </c>
      <c r="AB79" s="15">
        <f t="shared" si="67"/>
        <v>-9.49</v>
      </c>
      <c r="AD79" s="104">
        <f>INDEX(Input!$C$49:$AL$61,MATCH($A79,Input!$A$49:$A$61,0),MATCH(AD$61,Input!$C$48:$AL$48,0))</f>
        <v>-9.49</v>
      </c>
      <c r="AE79" s="24" t="str">
        <f>IF(VLOOKUP($A79,Input!$A$49:$B$61,2,FALSE)="Percentage",AF$70,IF(VLOOKUP($A79,Input!$A$49:$B$61,2,FALSE)="Fixed","Fixed",(AE$70)))</f>
        <v>Fixed</v>
      </c>
      <c r="AF79" s="15">
        <f t="shared" si="68"/>
        <v>-9.49</v>
      </c>
      <c r="AH79" s="104">
        <f>INDEX(Input!$C$49:$AL$61,MATCH($A79,Input!$A$49:$A$61,0),MATCH(AH$61,Input!$C$48:$AL$48,0))</f>
        <v>-9.49</v>
      </c>
      <c r="AI79" s="24" t="str">
        <f>IF(VLOOKUP($A79,Input!$A$49:$B$61,2,FALSE)="Percentage",AJ$70,IF(VLOOKUP($A79,Input!$A$49:$B$61,2,FALSE)="Fixed","Fixed",(AI$70)))</f>
        <v>Fixed</v>
      </c>
      <c r="AJ79" s="15">
        <f t="shared" si="69"/>
        <v>-9.49</v>
      </c>
      <c r="AL79" s="104">
        <f>INDEX(Input!$C$49:$AL$61,MATCH($A79,Input!$A$49:$A$61,0),MATCH(AL$61,Input!$C$48:$AL$48,0))</f>
        <v>-9.49</v>
      </c>
      <c r="AM79" s="24" t="str">
        <f>IF(VLOOKUP($A79,Input!$A$49:$B$61,2,FALSE)="Percentage",AN$70,IF(VLOOKUP($A79,Input!$A$49:$B$61,2,FALSE)="Fixed","Fixed",(AM$70)))</f>
        <v>Fixed</v>
      </c>
      <c r="AN79" s="15">
        <f t="shared" si="70"/>
        <v>-9.49</v>
      </c>
      <c r="AP79" s="104">
        <f>INDEX(Input!$C$49:$AL$61,MATCH($A79,Input!$A$49:$A$61,0),MATCH(AP$61,Input!$C$48:$AL$48,0))</f>
        <v>-9.49</v>
      </c>
      <c r="AQ79" s="24" t="str">
        <f>IF(VLOOKUP($A79,Input!$A$49:$B$61,2,FALSE)="Percentage",AR$70,IF(VLOOKUP($A79,Input!$A$49:$B$61,2,FALSE)="Fixed","Fixed",(AQ$70)))</f>
        <v>Fixed</v>
      </c>
      <c r="AR79" s="15">
        <f t="shared" si="71"/>
        <v>-9.49</v>
      </c>
      <c r="AS79" s="7"/>
      <c r="AT79" s="104">
        <f>INDEX(Input!$C$49:$AL$61,MATCH($A79,Input!$A$49:$A$61,0),MATCH(AT$61,Input!$C$48:$AL$48,0))</f>
        <v>-9.49</v>
      </c>
      <c r="AU79" s="24" t="str">
        <f>IF(VLOOKUP($A79,Input!$A$49:$B$61,2,FALSE)="Percentage",AV$70,IF(VLOOKUP($A79,Input!$A$49:$B$61,2,FALSE)="Fixed","Fixed",(AU$70)))</f>
        <v>Fixed</v>
      </c>
      <c r="AV79" s="15">
        <f t="shared" si="72"/>
        <v>-9.49</v>
      </c>
    </row>
    <row r="80" spans="1:48" x14ac:dyDescent="0.3">
      <c r="A80" t="str">
        <f t="shared" si="60"/>
        <v>IRMA True-Up</v>
      </c>
      <c r="B80" s="104">
        <f>INDEX(Input!$C$49:$AL$61,MATCH($A80,Input!$A$49:$A$61,0),MATCH(B$61,Input!$C$48:$AL$48,0))</f>
        <v>0</v>
      </c>
      <c r="C80" s="24">
        <f>IF(VLOOKUP($A80,Input!$A$49:$B$61,2,FALSE)="Percentage",D$70,IF(VLOOKUP($A80,Input!$A$49:$B$61,2,FALSE)="Fixed","Fixed",(C$70)))</f>
        <v>6</v>
      </c>
      <c r="D80" s="15">
        <f t="shared" si="61"/>
        <v>0</v>
      </c>
      <c r="F80" s="104">
        <f>INDEX(Input!$C$49:$AL$61,MATCH($A80,Input!$A$49:$A$61,0),MATCH(F$61,Input!$C$48:$AL$48,0))</f>
        <v>0</v>
      </c>
      <c r="G80" s="24">
        <f>IF(VLOOKUP($A80,Input!$A$49:$B$61,2,FALSE)="Percentage",H$70,IF(VLOOKUP($A80,Input!$A$49:$B$61,2,FALSE)="Fixed","Fixed",(G$70)))</f>
        <v>6</v>
      </c>
      <c r="H80" s="15">
        <f t="shared" si="62"/>
        <v>0</v>
      </c>
      <c r="J80" s="104">
        <f>INDEX(Input!$C$49:$AL$61,MATCH($A80,Input!$A$49:$A$61,0),MATCH(J$61,Input!$C$48:$AL$48,0))</f>
        <v>0</v>
      </c>
      <c r="K80" s="24">
        <f>IF(VLOOKUP($A80,Input!$A$49:$B$61,2,FALSE)="Percentage",L$70,IF(VLOOKUP($A80,Input!$A$49:$B$61,2,FALSE)="Fixed","Fixed",(K$70)))</f>
        <v>6</v>
      </c>
      <c r="L80" s="15">
        <f t="shared" si="63"/>
        <v>0</v>
      </c>
      <c r="N80" s="104">
        <f>INDEX(Input!$C$49:$AL$61,MATCH($A80,Input!$A$49:$A$61,0),MATCH(N$61,Input!$C$48:$AL$48,0))</f>
        <v>0</v>
      </c>
      <c r="O80" s="24">
        <f>IF(VLOOKUP($A80,Input!$A$49:$B$61,2,FALSE)="Percentage",P$70,IF(VLOOKUP($A80,Input!$A$49:$B$61,2,FALSE)="Fixed","Fixed",(O$70)))</f>
        <v>6</v>
      </c>
      <c r="P80" s="15">
        <f t="shared" si="64"/>
        <v>0</v>
      </c>
      <c r="R80" s="104">
        <f>INDEX(Input!$C$49:$AL$61,MATCH($A80,Input!$A$49:$A$61,0),MATCH(R$61,Input!$C$48:$AL$48,0))</f>
        <v>0</v>
      </c>
      <c r="S80" s="24">
        <f>IF(VLOOKUP($A80,Input!$A$49:$B$61,2,FALSE)="Percentage",T$70,IF(VLOOKUP($A80,Input!$A$49:$B$61,2,FALSE)="Fixed","Fixed",(S$70)))</f>
        <v>6</v>
      </c>
      <c r="T80" s="15">
        <f t="shared" si="65"/>
        <v>0</v>
      </c>
      <c r="V80" s="104">
        <f>INDEX(Input!$C$49:$AL$61,MATCH($A80,Input!$A$49:$A$61,0),MATCH(V$61,Input!$C$48:$AL$48,0))</f>
        <v>0</v>
      </c>
      <c r="W80" s="24">
        <f>IF(VLOOKUP($A80,Input!$A$49:$B$61,2,FALSE)="Percentage",X$70,IF(VLOOKUP($A80,Input!$A$49:$B$61,2,FALSE)="Fixed","Fixed",(W$70)))</f>
        <v>6</v>
      </c>
      <c r="X80" s="15">
        <f t="shared" si="66"/>
        <v>0</v>
      </c>
      <c r="Z80" s="104">
        <f>INDEX(Input!$C$49:$AL$61,MATCH($A80,Input!$A$49:$A$61,0),MATCH(Z$61,Input!$C$48:$AL$48,0))</f>
        <v>0</v>
      </c>
      <c r="AA80" s="24">
        <f>IF(VLOOKUP($A80,Input!$A$49:$B$61,2,FALSE)="Percentage",AB$70,IF(VLOOKUP($A80,Input!$A$49:$B$61,2,FALSE)="Fixed","Fixed",(AA$70)))</f>
        <v>6</v>
      </c>
      <c r="AB80" s="15">
        <f t="shared" si="67"/>
        <v>0</v>
      </c>
      <c r="AD80" s="104">
        <f>INDEX(Input!$C$49:$AL$61,MATCH($A80,Input!$A$49:$A$61,0),MATCH(AD$61,Input!$C$48:$AL$48,0))</f>
        <v>0</v>
      </c>
      <c r="AE80" s="24">
        <f>IF(VLOOKUP($A80,Input!$A$49:$B$61,2,FALSE)="Percentage",AF$70,IF(VLOOKUP($A80,Input!$A$49:$B$61,2,FALSE)="Fixed","Fixed",(AE$70)))</f>
        <v>6</v>
      </c>
      <c r="AF80" s="15">
        <f t="shared" si="68"/>
        <v>0</v>
      </c>
      <c r="AH80" s="104">
        <f>INDEX(Input!$C$49:$AL$61,MATCH($A80,Input!$A$49:$A$61,0),MATCH(AH$61,Input!$C$48:$AL$48,0))</f>
        <v>0</v>
      </c>
      <c r="AI80" s="24">
        <f>IF(VLOOKUP($A80,Input!$A$49:$B$61,2,FALSE)="Percentage",AJ$70,IF(VLOOKUP($A80,Input!$A$49:$B$61,2,FALSE)="Fixed","Fixed",(AI$70)))</f>
        <v>6</v>
      </c>
      <c r="AJ80" s="15">
        <f t="shared" si="69"/>
        <v>0</v>
      </c>
      <c r="AL80" s="104">
        <f>INDEX(Input!$C$49:$AL$61,MATCH($A80,Input!$A$49:$A$61,0),MATCH(AL$61,Input!$C$48:$AL$48,0))</f>
        <v>0</v>
      </c>
      <c r="AM80" s="24">
        <f>IF(VLOOKUP($A80,Input!$A$49:$B$61,2,FALSE)="Percentage",AN$70,IF(VLOOKUP($A80,Input!$A$49:$B$61,2,FALSE)="Fixed","Fixed",(AM$70)))</f>
        <v>6</v>
      </c>
      <c r="AN80" s="15">
        <f t="shared" si="70"/>
        <v>0</v>
      </c>
      <c r="AP80" s="104">
        <f>INDEX(Input!$C$49:$AL$61,MATCH($A80,Input!$A$49:$A$61,0),MATCH(AP$61,Input!$C$48:$AL$48,0))</f>
        <v>0</v>
      </c>
      <c r="AQ80" s="24">
        <f>IF(VLOOKUP($A80,Input!$A$49:$B$61,2,FALSE)="Percentage",AR$70,IF(VLOOKUP($A80,Input!$A$49:$B$61,2,FALSE)="Fixed","Fixed",(AQ$70)))</f>
        <v>6</v>
      </c>
      <c r="AR80" s="15">
        <f t="shared" si="71"/>
        <v>0</v>
      </c>
      <c r="AS80" s="7"/>
      <c r="AT80" s="104">
        <f>INDEX(Input!$C$49:$AL$61,MATCH($A80,Input!$A$49:$A$61,0),MATCH(AT$61,Input!$C$48:$AL$48,0))</f>
        <v>0</v>
      </c>
      <c r="AU80" s="24">
        <f>IF(VLOOKUP($A80,Input!$A$49:$B$61,2,FALSE)="Percentage",AV$70,IF(VLOOKUP($A80,Input!$A$49:$B$61,2,FALSE)="Fixed","Fixed",(AU$70)))</f>
        <v>6</v>
      </c>
      <c r="AV80" s="15">
        <f t="shared" si="72"/>
        <v>0</v>
      </c>
    </row>
    <row r="81" spans="1:48" x14ac:dyDescent="0.3">
      <c r="A81" t="str">
        <f t="shared" si="60"/>
        <v>CAP Interim True-Up</v>
      </c>
      <c r="B81" s="104">
        <f>INDEX(Input!$C$49:$AL$61,MATCH($A81,Input!$A$49:$A$61,0),MATCH(B$61,Input!$C$48:$AL$48,0))</f>
        <v>0</v>
      </c>
      <c r="C81" s="24" t="str">
        <f>IF(VLOOKUP($A81,Input!$A$49:$B$61,2,FALSE)="Percentage",D$70,IF(VLOOKUP($A81,Input!$A$49:$B$61,2,FALSE)="Fixed","Fixed",(C$70)))</f>
        <v>Fixed</v>
      </c>
      <c r="D81" s="15">
        <f t="shared" si="61"/>
        <v>0</v>
      </c>
      <c r="F81" s="104">
        <f>INDEX(Input!$C$49:$AL$61,MATCH($A81,Input!$A$49:$A$61,0),MATCH(F$61,Input!$C$48:$AL$48,0))</f>
        <v>0</v>
      </c>
      <c r="G81" s="24" t="str">
        <f>IF(VLOOKUP($A81,Input!$A$49:$B$61,2,FALSE)="Percentage",H$70,IF(VLOOKUP($A81,Input!$A$49:$B$61,2,FALSE)="Fixed","Fixed",(G$70)))</f>
        <v>Fixed</v>
      </c>
      <c r="H81" s="15">
        <f t="shared" si="62"/>
        <v>0</v>
      </c>
      <c r="J81" s="104">
        <f>INDEX(Input!$C$49:$AL$61,MATCH($A81,Input!$A$49:$A$61,0),MATCH(J$61,Input!$C$48:$AL$48,0))</f>
        <v>0</v>
      </c>
      <c r="K81" s="24" t="str">
        <f>IF(VLOOKUP($A81,Input!$A$49:$B$61,2,FALSE)="Percentage",L$70,IF(VLOOKUP($A81,Input!$A$49:$B$61,2,FALSE)="Fixed","Fixed",(K$70)))</f>
        <v>Fixed</v>
      </c>
      <c r="L81" s="15">
        <f t="shared" si="63"/>
        <v>0</v>
      </c>
      <c r="N81" s="104">
        <f>INDEX(Input!$C$49:$AL$61,MATCH($A81,Input!$A$49:$A$61,0),MATCH(N$61,Input!$C$48:$AL$48,0))</f>
        <v>0</v>
      </c>
      <c r="O81" s="24" t="str">
        <f>IF(VLOOKUP($A81,Input!$A$49:$B$61,2,FALSE)="Percentage",P$70,IF(VLOOKUP($A81,Input!$A$49:$B$61,2,FALSE)="Fixed","Fixed",(O$70)))</f>
        <v>Fixed</v>
      </c>
      <c r="P81" s="15">
        <f t="shared" si="64"/>
        <v>0</v>
      </c>
      <c r="R81" s="104">
        <f>INDEX(Input!$C$49:$AL$61,MATCH($A81,Input!$A$49:$A$61,0),MATCH(R$61,Input!$C$48:$AL$48,0))</f>
        <v>0</v>
      </c>
      <c r="S81" s="24" t="str">
        <f>IF(VLOOKUP($A81,Input!$A$49:$B$61,2,FALSE)="Percentage",T$70,IF(VLOOKUP($A81,Input!$A$49:$B$61,2,FALSE)="Fixed","Fixed",(S$70)))</f>
        <v>Fixed</v>
      </c>
      <c r="T81" s="15">
        <f t="shared" si="65"/>
        <v>0</v>
      </c>
      <c r="V81" s="104">
        <f>INDEX(Input!$C$49:$AL$61,MATCH($A81,Input!$A$49:$A$61,0),MATCH(V$61,Input!$C$48:$AL$48,0))</f>
        <v>0</v>
      </c>
      <c r="W81" s="24" t="str">
        <f>IF(VLOOKUP($A81,Input!$A$49:$B$61,2,FALSE)="Percentage",X$70,IF(VLOOKUP($A81,Input!$A$49:$B$61,2,FALSE)="Fixed","Fixed",(W$70)))</f>
        <v>Fixed</v>
      </c>
      <c r="X81" s="15">
        <f t="shared" si="66"/>
        <v>0</v>
      </c>
      <c r="Z81" s="104">
        <f>INDEX(Input!$C$49:$AL$61,MATCH($A81,Input!$A$49:$A$61,0),MATCH(Z$61,Input!$C$48:$AL$48,0))</f>
        <v>0</v>
      </c>
      <c r="AA81" s="24" t="str">
        <f>IF(VLOOKUP($A81,Input!$A$49:$B$61,2,FALSE)="Percentage",AB$70,IF(VLOOKUP($A81,Input!$A$49:$B$61,2,FALSE)="Fixed","Fixed",(AA$70)))</f>
        <v>Fixed</v>
      </c>
      <c r="AB81" s="15">
        <f t="shared" si="67"/>
        <v>0</v>
      </c>
      <c r="AD81" s="104">
        <f>INDEX(Input!$C$49:$AL$61,MATCH($A81,Input!$A$49:$A$61,0),MATCH(AD$61,Input!$C$48:$AL$48,0))</f>
        <v>0</v>
      </c>
      <c r="AE81" s="24" t="str">
        <f>IF(VLOOKUP($A81,Input!$A$49:$B$61,2,FALSE)="Percentage",AF$70,IF(VLOOKUP($A81,Input!$A$49:$B$61,2,FALSE)="Fixed","Fixed",(AE$70)))</f>
        <v>Fixed</v>
      </c>
      <c r="AF81" s="15">
        <f t="shared" si="68"/>
        <v>0</v>
      </c>
      <c r="AH81" s="104">
        <f>INDEX(Input!$C$49:$AL$61,MATCH($A81,Input!$A$49:$A$61,0),MATCH(AH$61,Input!$C$48:$AL$48,0))</f>
        <v>0</v>
      </c>
      <c r="AI81" s="24" t="str">
        <f>IF(VLOOKUP($A81,Input!$A$49:$B$61,2,FALSE)="Percentage",AJ$70,IF(VLOOKUP($A81,Input!$A$49:$B$61,2,FALSE)="Fixed","Fixed",(AI$70)))</f>
        <v>Fixed</v>
      </c>
      <c r="AJ81" s="15">
        <f t="shared" si="69"/>
        <v>0</v>
      </c>
      <c r="AL81" s="104">
        <f>INDEX(Input!$C$49:$AL$61,MATCH($A81,Input!$A$49:$A$61,0),MATCH(AL$61,Input!$C$48:$AL$48,0))</f>
        <v>0</v>
      </c>
      <c r="AM81" s="24" t="str">
        <f>IF(VLOOKUP($A81,Input!$A$49:$B$61,2,FALSE)="Percentage",AN$70,IF(VLOOKUP($A81,Input!$A$49:$B$61,2,FALSE)="Fixed","Fixed",(AM$70)))</f>
        <v>Fixed</v>
      </c>
      <c r="AN81" s="15">
        <f t="shared" si="70"/>
        <v>0</v>
      </c>
      <c r="AP81" s="104">
        <f>INDEX(Input!$C$49:$AL$61,MATCH($A81,Input!$A$49:$A$61,0),MATCH(AP$61,Input!$C$48:$AL$48,0))</f>
        <v>0</v>
      </c>
      <c r="AQ81" s="24" t="str">
        <f>IF(VLOOKUP($A81,Input!$A$49:$B$61,2,FALSE)="Percentage",AR$70,IF(VLOOKUP($A81,Input!$A$49:$B$61,2,FALSE)="Fixed","Fixed",(AQ$70)))</f>
        <v>Fixed</v>
      </c>
      <c r="AR81" s="15">
        <f t="shared" si="71"/>
        <v>0</v>
      </c>
      <c r="AS81" s="7"/>
      <c r="AT81" s="104">
        <f>INDEX(Input!$C$49:$AL$61,MATCH($A81,Input!$A$49:$A$61,0),MATCH(AT$61,Input!$C$48:$AL$48,0))</f>
        <v>0</v>
      </c>
      <c r="AU81" s="24" t="str">
        <f>IF(VLOOKUP($A81,Input!$A$49:$B$61,2,FALSE)="Percentage",AV$70,IF(VLOOKUP($A81,Input!$A$49:$B$61,2,FALSE)="Fixed","Fixed",(AU$70)))</f>
        <v>Fixed</v>
      </c>
      <c r="AV81" s="15">
        <f t="shared" si="72"/>
        <v>0</v>
      </c>
    </row>
    <row r="82" spans="1:48" x14ac:dyDescent="0.3">
      <c r="A82" t="str">
        <f t="shared" si="60"/>
        <v>Pension Cost BA</v>
      </c>
      <c r="B82" s="104">
        <f>INDEX(Input!$C$49:$AL$61,MATCH($A82,Input!$A$49:$A$61,0),MATCH(B$61,Input!$C$48:$AL$48,0))</f>
        <v>0</v>
      </c>
      <c r="C82" s="24">
        <f>IF(VLOOKUP($A82,Input!$A$49:$B$61,2,FALSE)="Percentage",D$70,IF(VLOOKUP($A82,Input!$A$49:$B$61,2,FALSE)="Fixed","Fixed",(C$70)))</f>
        <v>6</v>
      </c>
      <c r="D82" s="15">
        <f t="shared" si="61"/>
        <v>0</v>
      </c>
      <c r="F82" s="104">
        <f>INDEX(Input!$C$49:$AL$61,MATCH($A82,Input!$A$49:$A$61,0),MATCH(F$61,Input!$C$48:$AL$48,0))</f>
        <v>0</v>
      </c>
      <c r="G82" s="24">
        <f>IF(VLOOKUP($A82,Input!$A$49:$B$61,2,FALSE)="Percentage",H$70,IF(VLOOKUP($A82,Input!$A$49:$B$61,2,FALSE)="Fixed","Fixed",(G$70)))</f>
        <v>6</v>
      </c>
      <c r="H82" s="15">
        <f t="shared" si="62"/>
        <v>0</v>
      </c>
      <c r="J82" s="104">
        <f>INDEX(Input!$C$49:$AL$61,MATCH($A82,Input!$A$49:$A$61,0),MATCH(J$61,Input!$C$48:$AL$48,0))</f>
        <v>0</v>
      </c>
      <c r="K82" s="24">
        <f>IF(VLOOKUP($A82,Input!$A$49:$B$61,2,FALSE)="Percentage",L$70,IF(VLOOKUP($A82,Input!$A$49:$B$61,2,FALSE)="Fixed","Fixed",(K$70)))</f>
        <v>6</v>
      </c>
      <c r="L82" s="15">
        <f t="shared" si="63"/>
        <v>0</v>
      </c>
      <c r="N82" s="104">
        <f>INDEX(Input!$C$49:$AL$61,MATCH($A82,Input!$A$49:$A$61,0),MATCH(N$61,Input!$C$48:$AL$48,0))</f>
        <v>0</v>
      </c>
      <c r="O82" s="24">
        <f>IF(VLOOKUP($A82,Input!$A$49:$B$61,2,FALSE)="Percentage",P$70,IF(VLOOKUP($A82,Input!$A$49:$B$61,2,FALSE)="Fixed","Fixed",(O$70)))</f>
        <v>6</v>
      </c>
      <c r="P82" s="15">
        <f t="shared" si="64"/>
        <v>0</v>
      </c>
      <c r="R82" s="104">
        <f>INDEX(Input!$C$49:$AL$61,MATCH($A82,Input!$A$49:$A$61,0),MATCH(R$61,Input!$C$48:$AL$48,0))</f>
        <v>0</v>
      </c>
      <c r="S82" s="24">
        <f>IF(VLOOKUP($A82,Input!$A$49:$B$61,2,FALSE)="Percentage",T$70,IF(VLOOKUP($A82,Input!$A$49:$B$61,2,FALSE)="Fixed","Fixed",(S$70)))</f>
        <v>6</v>
      </c>
      <c r="T82" s="15">
        <f t="shared" si="65"/>
        <v>0</v>
      </c>
      <c r="V82" s="104">
        <f>INDEX(Input!$C$49:$AL$61,MATCH($A82,Input!$A$49:$A$61,0),MATCH(V$61,Input!$C$48:$AL$48,0))</f>
        <v>0</v>
      </c>
      <c r="W82" s="24">
        <f>IF(VLOOKUP($A82,Input!$A$49:$B$61,2,FALSE)="Percentage",X$70,IF(VLOOKUP($A82,Input!$A$49:$B$61,2,FALSE)="Fixed","Fixed",(W$70)))</f>
        <v>6</v>
      </c>
      <c r="X82" s="15">
        <f t="shared" si="66"/>
        <v>0</v>
      </c>
      <c r="Z82" s="104">
        <f>INDEX(Input!$C$49:$AL$61,MATCH($A82,Input!$A$49:$A$61,0),MATCH(Z$61,Input!$C$48:$AL$48,0))</f>
        <v>0</v>
      </c>
      <c r="AA82" s="24">
        <f>IF(VLOOKUP($A82,Input!$A$49:$B$61,2,FALSE)="Percentage",AB$70,IF(VLOOKUP($A82,Input!$A$49:$B$61,2,FALSE)="Fixed","Fixed",(AA$70)))</f>
        <v>6</v>
      </c>
      <c r="AB82" s="15">
        <f t="shared" si="67"/>
        <v>0</v>
      </c>
      <c r="AD82" s="104">
        <f>INDEX(Input!$C$49:$AL$61,MATCH($A82,Input!$A$49:$A$61,0),MATCH(AD$61,Input!$C$48:$AL$48,0))</f>
        <v>0</v>
      </c>
      <c r="AE82" s="24">
        <f>IF(VLOOKUP($A82,Input!$A$49:$B$61,2,FALSE)="Percentage",AF$70,IF(VLOOKUP($A82,Input!$A$49:$B$61,2,FALSE)="Fixed","Fixed",(AE$70)))</f>
        <v>6</v>
      </c>
      <c r="AF82" s="15">
        <f t="shared" si="68"/>
        <v>0</v>
      </c>
      <c r="AH82" s="104">
        <f>INDEX(Input!$C$49:$AL$61,MATCH($A82,Input!$A$49:$A$61,0),MATCH(AH$61,Input!$C$48:$AL$48,0))</f>
        <v>0</v>
      </c>
      <c r="AI82" s="24">
        <f>IF(VLOOKUP($A82,Input!$A$49:$B$61,2,FALSE)="Percentage",AJ$70,IF(VLOOKUP($A82,Input!$A$49:$B$61,2,FALSE)="Fixed","Fixed",(AI$70)))</f>
        <v>6</v>
      </c>
      <c r="AJ82" s="15">
        <f t="shared" si="69"/>
        <v>0</v>
      </c>
      <c r="AL82" s="104">
        <f>INDEX(Input!$C$49:$AL$61,MATCH($A82,Input!$A$49:$A$61,0),MATCH(AL$61,Input!$C$48:$AL$48,0))</f>
        <v>0</v>
      </c>
      <c r="AM82" s="24">
        <f>IF(VLOOKUP($A82,Input!$A$49:$B$61,2,FALSE)="Percentage",AN$70,IF(VLOOKUP($A82,Input!$A$49:$B$61,2,FALSE)="Fixed","Fixed",(AM$70)))</f>
        <v>6</v>
      </c>
      <c r="AN82" s="15">
        <f t="shared" si="70"/>
        <v>0</v>
      </c>
      <c r="AP82" s="104">
        <f>INDEX(Input!$C$49:$AL$61,MATCH($A82,Input!$A$49:$A$61,0),MATCH(AP$61,Input!$C$48:$AL$48,0))</f>
        <v>0</v>
      </c>
      <c r="AQ82" s="24">
        <f>IF(VLOOKUP($A82,Input!$A$49:$B$61,2,FALSE)="Percentage",AR$70,IF(VLOOKUP($A82,Input!$A$49:$B$61,2,FALSE)="Fixed","Fixed",(AQ$70)))</f>
        <v>6</v>
      </c>
      <c r="AR82" s="15">
        <f t="shared" si="71"/>
        <v>0</v>
      </c>
      <c r="AS82" s="7"/>
      <c r="AT82" s="104">
        <f>INDEX(Input!$C$49:$AL$61,MATCH($A82,Input!$A$49:$A$61,0),MATCH(AT$61,Input!$C$48:$AL$48,0))</f>
        <v>0</v>
      </c>
      <c r="AU82" s="24">
        <f>IF(VLOOKUP($A82,Input!$A$49:$B$61,2,FALSE)="Percentage",AV$70,IF(VLOOKUP($A82,Input!$A$49:$B$61,2,FALSE)="Fixed","Fixed",(AU$70)))</f>
        <v>6</v>
      </c>
      <c r="AV82" s="15">
        <f t="shared" si="72"/>
        <v>0</v>
      </c>
    </row>
    <row r="83" spans="1:48" x14ac:dyDescent="0.3">
      <c r="A83" t="str">
        <f t="shared" si="60"/>
        <v>Healthcare Cost BA</v>
      </c>
      <c r="B83" s="104">
        <f>INDEX(Input!$C$49:$AL$61,MATCH($A83,Input!$A$49:$A$61,0),MATCH(B$61,Input!$C$48:$AL$48,0))</f>
        <v>0</v>
      </c>
      <c r="C83" s="24" t="str">
        <f>IF(VLOOKUP($A83,Input!$A$49:$B$61,2,FALSE)="Percentage",D$70,IF(VLOOKUP($A83,Input!$A$49:$B$61,2,FALSE)="Fixed","Fixed",(C$70)))</f>
        <v>Fixed</v>
      </c>
      <c r="D83" s="15">
        <f t="shared" si="61"/>
        <v>0</v>
      </c>
      <c r="F83" s="104">
        <f>INDEX(Input!$C$49:$AL$61,MATCH($A83,Input!$A$49:$A$61,0),MATCH(F$61,Input!$C$48:$AL$48,0))</f>
        <v>0</v>
      </c>
      <c r="G83" s="24" t="str">
        <f>IF(VLOOKUP($A83,Input!$A$49:$B$61,2,FALSE)="Percentage",H$70,IF(VLOOKUP($A83,Input!$A$49:$B$61,2,FALSE)="Fixed","Fixed",(G$70)))</f>
        <v>Fixed</v>
      </c>
      <c r="H83" s="15">
        <f t="shared" si="62"/>
        <v>0</v>
      </c>
      <c r="J83" s="104">
        <f>INDEX(Input!$C$49:$AL$61,MATCH($A83,Input!$A$49:$A$61,0),MATCH(J$61,Input!$C$48:$AL$48,0))</f>
        <v>0</v>
      </c>
      <c r="K83" s="24" t="str">
        <f>IF(VLOOKUP($A83,Input!$A$49:$B$61,2,FALSE)="Percentage",L$70,IF(VLOOKUP($A83,Input!$A$49:$B$61,2,FALSE)="Fixed","Fixed",(K$70)))</f>
        <v>Fixed</v>
      </c>
      <c r="L83" s="15">
        <f t="shared" si="63"/>
        <v>0</v>
      </c>
      <c r="N83" s="104">
        <f>INDEX(Input!$C$49:$AL$61,MATCH($A83,Input!$A$49:$A$61,0),MATCH(N$61,Input!$C$48:$AL$48,0))</f>
        <v>0</v>
      </c>
      <c r="O83" s="24" t="str">
        <f>IF(VLOOKUP($A83,Input!$A$49:$B$61,2,FALSE)="Percentage",P$70,IF(VLOOKUP($A83,Input!$A$49:$B$61,2,FALSE)="Fixed","Fixed",(O$70)))</f>
        <v>Fixed</v>
      </c>
      <c r="P83" s="15">
        <f t="shared" si="64"/>
        <v>0</v>
      </c>
      <c r="R83" s="104">
        <f>INDEX(Input!$C$49:$AL$61,MATCH($A83,Input!$A$49:$A$61,0),MATCH(R$61,Input!$C$48:$AL$48,0))</f>
        <v>0</v>
      </c>
      <c r="S83" s="24" t="str">
        <f>IF(VLOOKUP($A83,Input!$A$49:$B$61,2,FALSE)="Percentage",T$70,IF(VLOOKUP($A83,Input!$A$49:$B$61,2,FALSE)="Fixed","Fixed",(S$70)))</f>
        <v>Fixed</v>
      </c>
      <c r="T83" s="15">
        <f t="shared" si="65"/>
        <v>0</v>
      </c>
      <c r="V83" s="104">
        <f>INDEX(Input!$C$49:$AL$61,MATCH($A83,Input!$A$49:$A$61,0),MATCH(V$61,Input!$C$48:$AL$48,0))</f>
        <v>0</v>
      </c>
      <c r="W83" s="24" t="str">
        <f>IF(VLOOKUP($A83,Input!$A$49:$B$61,2,FALSE)="Percentage",X$70,IF(VLOOKUP($A83,Input!$A$49:$B$61,2,FALSE)="Fixed","Fixed",(W$70)))</f>
        <v>Fixed</v>
      </c>
      <c r="X83" s="15">
        <f t="shared" si="66"/>
        <v>0</v>
      </c>
      <c r="Z83" s="104">
        <f>INDEX(Input!$C$49:$AL$61,MATCH($A83,Input!$A$49:$A$61,0),MATCH(Z$61,Input!$C$48:$AL$48,0))</f>
        <v>0</v>
      </c>
      <c r="AA83" s="24" t="str">
        <f>IF(VLOOKUP($A83,Input!$A$49:$B$61,2,FALSE)="Percentage",AB$70,IF(VLOOKUP($A83,Input!$A$49:$B$61,2,FALSE)="Fixed","Fixed",(AA$70)))</f>
        <v>Fixed</v>
      </c>
      <c r="AB83" s="15">
        <f t="shared" si="67"/>
        <v>0</v>
      </c>
      <c r="AD83" s="104">
        <f>INDEX(Input!$C$49:$AL$61,MATCH($A83,Input!$A$49:$A$61,0),MATCH(AD$61,Input!$C$48:$AL$48,0))</f>
        <v>0</v>
      </c>
      <c r="AE83" s="24" t="str">
        <f>IF(VLOOKUP($A83,Input!$A$49:$B$61,2,FALSE)="Percentage",AF$70,IF(VLOOKUP($A83,Input!$A$49:$B$61,2,FALSE)="Fixed","Fixed",(AE$70)))</f>
        <v>Fixed</v>
      </c>
      <c r="AF83" s="15">
        <f t="shared" si="68"/>
        <v>0</v>
      </c>
      <c r="AH83" s="104">
        <f>INDEX(Input!$C$49:$AL$61,MATCH($A83,Input!$A$49:$A$61,0),MATCH(AH$61,Input!$C$48:$AL$48,0))</f>
        <v>0</v>
      </c>
      <c r="AI83" s="24" t="str">
        <f>IF(VLOOKUP($A83,Input!$A$49:$B$61,2,FALSE)="Percentage",AJ$70,IF(VLOOKUP($A83,Input!$A$49:$B$61,2,FALSE)="Fixed","Fixed",(AI$70)))</f>
        <v>Fixed</v>
      </c>
      <c r="AJ83" s="15">
        <f t="shared" si="69"/>
        <v>0</v>
      </c>
      <c r="AL83" s="104">
        <f>INDEX(Input!$C$49:$AL$61,MATCH($A83,Input!$A$49:$A$61,0),MATCH(AL$61,Input!$C$48:$AL$48,0))</f>
        <v>0</v>
      </c>
      <c r="AM83" s="24" t="str">
        <f>IF(VLOOKUP($A83,Input!$A$49:$B$61,2,FALSE)="Percentage",AN$70,IF(VLOOKUP($A83,Input!$A$49:$B$61,2,FALSE)="Fixed","Fixed",(AM$70)))</f>
        <v>Fixed</v>
      </c>
      <c r="AN83" s="15">
        <f t="shared" si="70"/>
        <v>0</v>
      </c>
      <c r="AP83" s="104">
        <f>INDEX(Input!$C$49:$AL$61,MATCH($A83,Input!$A$49:$A$61,0),MATCH(AP$61,Input!$C$48:$AL$48,0))</f>
        <v>0</v>
      </c>
      <c r="AQ83" s="24" t="str">
        <f>IF(VLOOKUP($A83,Input!$A$49:$B$61,2,FALSE)="Percentage",AR$70,IF(VLOOKUP($A83,Input!$A$49:$B$61,2,FALSE)="Fixed","Fixed",(AQ$70)))</f>
        <v>Fixed</v>
      </c>
      <c r="AR83" s="15">
        <f t="shared" si="71"/>
        <v>0</v>
      </c>
      <c r="AS83" s="7"/>
      <c r="AT83" s="104">
        <f>INDEX(Input!$C$49:$AL$61,MATCH($A83,Input!$A$49:$A$61,0),MATCH(AT$61,Input!$C$48:$AL$48,0))</f>
        <v>0</v>
      </c>
      <c r="AU83" s="24" t="str">
        <f>IF(VLOOKUP($A83,Input!$A$49:$B$61,2,FALSE)="Percentage",AV$70,IF(VLOOKUP($A83,Input!$A$49:$B$61,2,FALSE)="Fixed","Fixed",(AU$70)))</f>
        <v>Fixed</v>
      </c>
      <c r="AV83" s="15">
        <f t="shared" si="72"/>
        <v>0</v>
      </c>
    </row>
    <row r="84" spans="1:48" x14ac:dyDescent="0.3">
      <c r="A84" t="str">
        <f t="shared" si="60"/>
        <v>LIRA True Up</v>
      </c>
      <c r="B84" s="104">
        <f>INDEX(Input!$C$49:$AL$61,MATCH($A84,Input!$A$49:$A$61,0),MATCH(B$61,Input!$C$48:$AL$48,0))</f>
        <v>0</v>
      </c>
      <c r="C84" s="24" t="str">
        <f>IF(VLOOKUP($A84,Input!$A$49:$B$61,2,FALSE)="Percentage",D$70,IF(VLOOKUP($A84,Input!$A$49:$B$61,2,FALSE)="Fixed","Fixed",(C$70)))</f>
        <v>Fixed</v>
      </c>
      <c r="D84" s="15">
        <f t="shared" si="61"/>
        <v>0</v>
      </c>
      <c r="F84" s="104">
        <f>INDEX(Input!$C$49:$AL$61,MATCH($A84,Input!$A$49:$A$61,0),MATCH(F$61,Input!$C$48:$AL$48,0))</f>
        <v>0</v>
      </c>
      <c r="G84" s="24" t="str">
        <f>IF(VLOOKUP($A84,Input!$A$49:$B$61,2,FALSE)="Percentage",H$70,IF(VLOOKUP($A84,Input!$A$49:$B$61,2,FALSE)="Fixed","Fixed",(G$70)))</f>
        <v>Fixed</v>
      </c>
      <c r="H84" s="15">
        <f t="shared" si="62"/>
        <v>0</v>
      </c>
      <c r="J84" s="104">
        <f>INDEX(Input!$C$49:$AL$61,MATCH($A84,Input!$A$49:$A$61,0),MATCH(J$61,Input!$C$48:$AL$48,0))</f>
        <v>0</v>
      </c>
      <c r="K84" s="24" t="str">
        <f>IF(VLOOKUP($A84,Input!$A$49:$B$61,2,FALSE)="Percentage",L$70,IF(VLOOKUP($A84,Input!$A$49:$B$61,2,FALSE)="Fixed","Fixed",(K$70)))</f>
        <v>Fixed</v>
      </c>
      <c r="L84" s="15">
        <f t="shared" si="63"/>
        <v>0</v>
      </c>
      <c r="N84" s="104">
        <f>INDEX(Input!$C$49:$AL$61,MATCH($A84,Input!$A$49:$A$61,0),MATCH(N$61,Input!$C$48:$AL$48,0))</f>
        <v>0</v>
      </c>
      <c r="O84" s="24" t="str">
        <f>IF(VLOOKUP($A84,Input!$A$49:$B$61,2,FALSE)="Percentage",P$70,IF(VLOOKUP($A84,Input!$A$49:$B$61,2,FALSE)="Fixed","Fixed",(O$70)))</f>
        <v>Fixed</v>
      </c>
      <c r="P84" s="15">
        <f t="shared" si="64"/>
        <v>0</v>
      </c>
      <c r="R84" s="104">
        <f>INDEX(Input!$C$49:$AL$61,MATCH($A84,Input!$A$49:$A$61,0),MATCH(R$61,Input!$C$48:$AL$48,0))</f>
        <v>0</v>
      </c>
      <c r="S84" s="24" t="str">
        <f>IF(VLOOKUP($A84,Input!$A$49:$B$61,2,FALSE)="Percentage",T$70,IF(VLOOKUP($A84,Input!$A$49:$B$61,2,FALSE)="Fixed","Fixed",(S$70)))</f>
        <v>Fixed</v>
      </c>
      <c r="T84" s="15">
        <f t="shared" si="65"/>
        <v>0</v>
      </c>
      <c r="V84" s="104">
        <f>INDEX(Input!$C$49:$AL$61,MATCH($A84,Input!$A$49:$A$61,0),MATCH(V$61,Input!$C$48:$AL$48,0))</f>
        <v>0</v>
      </c>
      <c r="W84" s="24" t="str">
        <f>IF(VLOOKUP($A84,Input!$A$49:$B$61,2,FALSE)="Percentage",X$70,IF(VLOOKUP($A84,Input!$A$49:$B$61,2,FALSE)="Fixed","Fixed",(W$70)))</f>
        <v>Fixed</v>
      </c>
      <c r="X84" s="15">
        <f t="shared" si="66"/>
        <v>0</v>
      </c>
      <c r="Z84" s="104">
        <f>INDEX(Input!$C$49:$AL$61,MATCH($A84,Input!$A$49:$A$61,0),MATCH(Z$61,Input!$C$48:$AL$48,0))</f>
        <v>0</v>
      </c>
      <c r="AA84" s="24" t="str">
        <f>IF(VLOOKUP($A84,Input!$A$49:$B$61,2,FALSE)="Percentage",AB$70,IF(VLOOKUP($A84,Input!$A$49:$B$61,2,FALSE)="Fixed","Fixed",(AA$70)))</f>
        <v>Fixed</v>
      </c>
      <c r="AB84" s="15">
        <f t="shared" si="67"/>
        <v>0</v>
      </c>
      <c r="AD84" s="104">
        <f>INDEX(Input!$C$49:$AL$61,MATCH($A84,Input!$A$49:$A$61,0),MATCH(AD$61,Input!$C$48:$AL$48,0))</f>
        <v>0</v>
      </c>
      <c r="AE84" s="24" t="str">
        <f>IF(VLOOKUP($A84,Input!$A$49:$B$61,2,FALSE)="Percentage",AF$70,IF(VLOOKUP($A84,Input!$A$49:$B$61,2,FALSE)="Fixed","Fixed",(AE$70)))</f>
        <v>Fixed</v>
      </c>
      <c r="AF84" s="15">
        <f t="shared" si="68"/>
        <v>0</v>
      </c>
      <c r="AH84" s="104">
        <f>INDEX(Input!$C$49:$AL$61,MATCH($A84,Input!$A$49:$A$61,0),MATCH(AH$61,Input!$C$48:$AL$48,0))</f>
        <v>0</v>
      </c>
      <c r="AI84" s="24" t="str">
        <f>IF(VLOOKUP($A84,Input!$A$49:$B$61,2,FALSE)="Percentage",AJ$70,IF(VLOOKUP($A84,Input!$A$49:$B$61,2,FALSE)="Fixed","Fixed",(AI$70)))</f>
        <v>Fixed</v>
      </c>
      <c r="AJ84" s="15">
        <f t="shared" si="69"/>
        <v>0</v>
      </c>
      <c r="AL84" s="104">
        <f>INDEX(Input!$C$49:$AL$61,MATCH($A84,Input!$A$49:$A$61,0),MATCH(AL$61,Input!$C$48:$AL$48,0))</f>
        <v>0</v>
      </c>
      <c r="AM84" s="24" t="str">
        <f>IF(VLOOKUP($A84,Input!$A$49:$B$61,2,FALSE)="Percentage",AN$70,IF(VLOOKUP($A84,Input!$A$49:$B$61,2,FALSE)="Fixed","Fixed",(AM$70)))</f>
        <v>Fixed</v>
      </c>
      <c r="AN84" s="15">
        <f t="shared" si="70"/>
        <v>0</v>
      </c>
      <c r="AP84" s="104">
        <f>INDEX(Input!$C$49:$AL$61,MATCH($A84,Input!$A$49:$A$61,0),MATCH(AP$61,Input!$C$48:$AL$48,0))</f>
        <v>0</v>
      </c>
      <c r="AQ84" s="24" t="str">
        <f>IF(VLOOKUP($A84,Input!$A$49:$B$61,2,FALSE)="Percentage",AR$70,IF(VLOOKUP($A84,Input!$A$49:$B$61,2,FALSE)="Fixed","Fixed",(AQ$70)))</f>
        <v>Fixed</v>
      </c>
      <c r="AR84" s="15">
        <f t="shared" si="71"/>
        <v>0</v>
      </c>
      <c r="AS84" s="7"/>
      <c r="AT84" s="104">
        <f>INDEX(Input!$C$49:$AL$61,MATCH($A84,Input!$A$49:$A$61,0),MATCH(AT$61,Input!$C$48:$AL$48,0))</f>
        <v>0</v>
      </c>
      <c r="AU84" s="24" t="str">
        <f>IF(VLOOKUP($A84,Input!$A$49:$B$61,2,FALSE)="Percentage",AV$70,IF(VLOOKUP($A84,Input!$A$49:$B$61,2,FALSE)="Fixed","Fixed",(AU$70)))</f>
        <v>Fixed</v>
      </c>
      <c r="AV84" s="15">
        <f t="shared" si="72"/>
        <v>0</v>
      </c>
    </row>
    <row r="85" spans="1:48" x14ac:dyDescent="0.3">
      <c r="A85" t="str">
        <f t="shared" si="60"/>
        <v>Reserved</v>
      </c>
      <c r="B85" s="104">
        <f>INDEX(Input!$C$49:$AL$61,MATCH($A85,Input!$A$49:$A$61,0),MATCH(B$61,Input!$C$48:$AL$48,0))</f>
        <v>0</v>
      </c>
      <c r="C85" s="24">
        <f>IF(VLOOKUP($A85,Input!$A$49:$B$61,2,FALSE)="Percentage",D$70,IF(VLOOKUP($A85,Input!$A$49:$B$61,2,FALSE)="Fixed","Fixed",(C$70)))</f>
        <v>6</v>
      </c>
      <c r="D85" s="15">
        <f t="shared" si="61"/>
        <v>0</v>
      </c>
      <c r="F85" s="104">
        <f>INDEX(Input!$C$49:$AL$61,MATCH($A85,Input!$A$49:$A$61,0),MATCH(F$61,Input!$C$48:$AL$48,0))</f>
        <v>0</v>
      </c>
      <c r="G85" s="24">
        <f>IF(VLOOKUP($A85,Input!$A$49:$B$61,2,FALSE)="Percentage",H$70,IF(VLOOKUP($A85,Input!$A$49:$B$61,2,FALSE)="Fixed","Fixed",(G$70)))</f>
        <v>6</v>
      </c>
      <c r="H85" s="15">
        <f t="shared" si="62"/>
        <v>0</v>
      </c>
      <c r="J85" s="104">
        <f>INDEX(Input!$C$49:$AL$61,MATCH($A85,Input!$A$49:$A$61,0),MATCH(J$61,Input!$C$48:$AL$48,0))</f>
        <v>0</v>
      </c>
      <c r="K85" s="24">
        <f>IF(VLOOKUP($A85,Input!$A$49:$B$61,2,FALSE)="Percentage",L$70,IF(VLOOKUP($A85,Input!$A$49:$B$61,2,FALSE)="Fixed","Fixed",(K$70)))</f>
        <v>6</v>
      </c>
      <c r="L85" s="15">
        <f t="shared" si="63"/>
        <v>0</v>
      </c>
      <c r="N85" s="104">
        <f>INDEX(Input!$C$49:$AL$61,MATCH($A85,Input!$A$49:$A$61,0),MATCH(N$61,Input!$C$48:$AL$48,0))</f>
        <v>0</v>
      </c>
      <c r="O85" s="24">
        <f>IF(VLOOKUP($A85,Input!$A$49:$B$61,2,FALSE)="Percentage",P$70,IF(VLOOKUP($A85,Input!$A$49:$B$61,2,FALSE)="Fixed","Fixed",(O$70)))</f>
        <v>6</v>
      </c>
      <c r="P85" s="15">
        <f t="shared" si="64"/>
        <v>0</v>
      </c>
      <c r="R85" s="104">
        <f>INDEX(Input!$C$49:$AL$61,MATCH($A85,Input!$A$49:$A$61,0),MATCH(R$61,Input!$C$48:$AL$48,0))</f>
        <v>0</v>
      </c>
      <c r="S85" s="24">
        <f>IF(VLOOKUP($A85,Input!$A$49:$B$61,2,FALSE)="Percentage",T$70,IF(VLOOKUP($A85,Input!$A$49:$B$61,2,FALSE)="Fixed","Fixed",(S$70)))</f>
        <v>6</v>
      </c>
      <c r="T85" s="15">
        <f t="shared" si="65"/>
        <v>0</v>
      </c>
      <c r="V85" s="104">
        <f>INDEX(Input!$C$49:$AL$61,MATCH($A85,Input!$A$49:$A$61,0),MATCH(V$61,Input!$C$48:$AL$48,0))</f>
        <v>0</v>
      </c>
      <c r="W85" s="24">
        <f>IF(VLOOKUP($A85,Input!$A$49:$B$61,2,FALSE)="Percentage",X$70,IF(VLOOKUP($A85,Input!$A$49:$B$61,2,FALSE)="Fixed","Fixed",(W$70)))</f>
        <v>6</v>
      </c>
      <c r="X85" s="15">
        <f t="shared" si="66"/>
        <v>0</v>
      </c>
      <c r="Z85" s="104">
        <f>INDEX(Input!$C$49:$AL$61,MATCH($A85,Input!$A$49:$A$61,0),MATCH(Z$61,Input!$C$48:$AL$48,0))</f>
        <v>0</v>
      </c>
      <c r="AA85" s="24">
        <f>IF(VLOOKUP($A85,Input!$A$49:$B$61,2,FALSE)="Percentage",AB$70,IF(VLOOKUP($A85,Input!$A$49:$B$61,2,FALSE)="Fixed","Fixed",(AA$70)))</f>
        <v>6</v>
      </c>
      <c r="AB85" s="15">
        <f t="shared" si="67"/>
        <v>0</v>
      </c>
      <c r="AD85" s="104">
        <f>INDEX(Input!$C$49:$AL$61,MATCH($A85,Input!$A$49:$A$61,0),MATCH(AD$61,Input!$C$48:$AL$48,0))</f>
        <v>0</v>
      </c>
      <c r="AE85" s="24">
        <f>IF(VLOOKUP($A85,Input!$A$49:$B$61,2,FALSE)="Percentage",AF$70,IF(VLOOKUP($A85,Input!$A$49:$B$61,2,FALSE)="Fixed","Fixed",(AE$70)))</f>
        <v>6</v>
      </c>
      <c r="AF85" s="15">
        <f t="shared" si="68"/>
        <v>0</v>
      </c>
      <c r="AH85" s="104">
        <f>INDEX(Input!$C$49:$AL$61,MATCH($A85,Input!$A$49:$A$61,0),MATCH(AH$61,Input!$C$48:$AL$48,0))</f>
        <v>0</v>
      </c>
      <c r="AI85" s="24">
        <f>IF(VLOOKUP($A85,Input!$A$49:$B$61,2,FALSE)="Percentage",AJ$70,IF(VLOOKUP($A85,Input!$A$49:$B$61,2,FALSE)="Fixed","Fixed",(AI$70)))</f>
        <v>6</v>
      </c>
      <c r="AJ85" s="15">
        <f t="shared" si="69"/>
        <v>0</v>
      </c>
      <c r="AL85" s="104">
        <f>INDEX(Input!$C$49:$AL$61,MATCH($A85,Input!$A$49:$A$61,0),MATCH(AL$61,Input!$C$48:$AL$48,0))</f>
        <v>0</v>
      </c>
      <c r="AM85" s="24">
        <f>IF(VLOOKUP($A85,Input!$A$49:$B$61,2,FALSE)="Percentage",AN$70,IF(VLOOKUP($A85,Input!$A$49:$B$61,2,FALSE)="Fixed","Fixed",(AM$70)))</f>
        <v>6</v>
      </c>
      <c r="AN85" s="15">
        <f t="shared" si="70"/>
        <v>0</v>
      </c>
      <c r="AP85" s="104">
        <f>INDEX(Input!$C$49:$AL$61,MATCH($A85,Input!$A$49:$A$61,0),MATCH(AP$61,Input!$C$48:$AL$48,0))</f>
        <v>0</v>
      </c>
      <c r="AQ85" s="24">
        <f>IF(VLOOKUP($A85,Input!$A$49:$B$61,2,FALSE)="Percentage",AR$70,IF(VLOOKUP($A85,Input!$A$49:$B$61,2,FALSE)="Fixed","Fixed",(AQ$70)))</f>
        <v>6</v>
      </c>
      <c r="AR85" s="15">
        <f t="shared" si="71"/>
        <v>0</v>
      </c>
      <c r="AS85" s="7"/>
      <c r="AT85" s="104">
        <f>INDEX(Input!$C$49:$AL$61,MATCH($A85,Input!$A$49:$A$61,0),MATCH(AT$61,Input!$C$48:$AL$48,0))</f>
        <v>0</v>
      </c>
      <c r="AU85" s="24">
        <f>IF(VLOOKUP($A85,Input!$A$49:$B$61,2,FALSE)="Percentage",AV$70,IF(VLOOKUP($A85,Input!$A$49:$B$61,2,FALSE)="Fixed","Fixed",(AU$70)))</f>
        <v>6</v>
      </c>
      <c r="AV85" s="15">
        <f t="shared" si="72"/>
        <v>0</v>
      </c>
    </row>
    <row r="86" spans="1:48" x14ac:dyDescent="0.3">
      <c r="A86" t="s">
        <v>27</v>
      </c>
      <c r="B86" s="14"/>
      <c r="D86" s="20">
        <f>SUM(D73:D85)</f>
        <v>-14.82</v>
      </c>
      <c r="F86" s="14"/>
      <c r="H86" s="20">
        <f>SUM(H73:H85)</f>
        <v>-14.82</v>
      </c>
      <c r="J86" s="14"/>
      <c r="L86" s="20">
        <f>SUM(L73:L85)</f>
        <v>-14.82</v>
      </c>
      <c r="N86" s="14"/>
      <c r="P86" s="20">
        <f>SUM(P73:P85)</f>
        <v>-14.82</v>
      </c>
      <c r="R86" s="14"/>
      <c r="T86" s="20">
        <f>SUM(T73:T85)</f>
        <v>-14.82</v>
      </c>
      <c r="V86" s="14"/>
      <c r="X86" s="20">
        <f>SUM(X73:X85)</f>
        <v>-14.82</v>
      </c>
      <c r="Z86" s="14"/>
      <c r="AB86" s="20">
        <f>SUM(AB73:AB85)</f>
        <v>-19.829999999999998</v>
      </c>
      <c r="AD86" s="14"/>
      <c r="AF86" s="20">
        <f>SUM(AF73:AF85)</f>
        <v>-19.829999999999998</v>
      </c>
      <c r="AH86" s="14"/>
      <c r="AJ86" s="20">
        <f>SUM(AJ73:AJ85)</f>
        <v>-19.829999999999998</v>
      </c>
      <c r="AL86" s="14"/>
      <c r="AN86" s="20">
        <f>SUM(AN73:AN85)</f>
        <v>-19.829999999999998</v>
      </c>
      <c r="AP86" s="14"/>
      <c r="AR86" s="20">
        <f>SUM(AR73:AR85)</f>
        <v>-19.829999999999998</v>
      </c>
      <c r="AS86" s="46"/>
      <c r="AT86" s="14"/>
      <c r="AV86" s="20">
        <f>SUM(AV73:AV85)</f>
        <v>-19.829999999999998</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21.92</v>
      </c>
      <c r="D89" s="15">
        <f>ROUND(B89*C89,2)</f>
        <v>0.15</v>
      </c>
      <c r="F89" s="23" cm="1">
        <f t="array" ref="F89">SUMPRODUCT(($A89=Input!$A$64:$A$69)*(F$13=Input!$B$63:$BI$63)*(Input!$B$64:$BI$69))</f>
        <v>6.7999999999999996E-3</v>
      </c>
      <c r="G89" s="7">
        <f>H86+H70</f>
        <v>21.92</v>
      </c>
      <c r="H89" s="15">
        <f>ROUND(F89*G89,2)</f>
        <v>0.15</v>
      </c>
      <c r="J89" s="23" cm="1">
        <f t="array" ref="J89">SUMPRODUCT(($A89=Input!$A$64:$A$69)*(J$13=Input!$B$63:$BI$63)*(Input!$B$64:$BI$69))</f>
        <v>6.7999999999999996E-3</v>
      </c>
      <c r="K89" s="7">
        <f>L86+L70</f>
        <v>21.92</v>
      </c>
      <c r="L89" s="15">
        <f>ROUND(J89*K89,2)</f>
        <v>0.15</v>
      </c>
      <c r="N89" s="23" cm="1">
        <f t="array" ref="N89">SUMPRODUCT(($A89=Input!$A$64:$A$69)*(N$13=Input!$B$63:$BI$63)*(Input!$B$64:$BI$69))</f>
        <v>6.7999999999999996E-3</v>
      </c>
      <c r="O89" s="7">
        <f>P86+P70</f>
        <v>21.92</v>
      </c>
      <c r="P89" s="15">
        <f>ROUND(N89*O89,2)</f>
        <v>0.15</v>
      </c>
      <c r="R89" s="23" cm="1">
        <f t="array" ref="R89">SUMPRODUCT(($A89=Input!$A$64:$A$69)*(R$13=Input!$B$63:$BI$63)*(Input!$B$64:$BI$69))</f>
        <v>6.7999999999999996E-3</v>
      </c>
      <c r="S89" s="7">
        <f>T86+T70</f>
        <v>21.92</v>
      </c>
      <c r="T89" s="15">
        <f>ROUND(R89*S89,2)</f>
        <v>0.15</v>
      </c>
      <c r="V89" s="23" cm="1">
        <f t="array" ref="V89">SUMPRODUCT(($A89=Input!$A$64:$A$69)*(V$13=Input!$B$63:$BI$63)*(Input!$B$64:$BI$69))</f>
        <v>6.7999999999999996E-3</v>
      </c>
      <c r="W89" s="7">
        <f>X86+X70</f>
        <v>21.92</v>
      </c>
      <c r="X89" s="15">
        <f>ROUND(V89*W89,2)</f>
        <v>0.15</v>
      </c>
      <c r="Z89" s="23" cm="1">
        <f t="array" ref="Z89">SUMPRODUCT(($A89=Input!$A$64:$A$69)*(Z$13=Input!$B$63:$BI$63)*(Input!$B$64:$BI$69))</f>
        <v>6.7999999999999996E-3</v>
      </c>
      <c r="AA89" s="7">
        <f>AB86+AB70</f>
        <v>17.159999999999997</v>
      </c>
      <c r="AB89" s="15">
        <f>ROUND(Z89*AA89,2)</f>
        <v>0.12</v>
      </c>
      <c r="AD89" s="23" cm="1">
        <f t="array" ref="AD89">SUMPRODUCT(($A89=Input!$A$64:$A$69)*(AD$13=Input!$B$63:$BI$63)*(Input!$B$64:$BI$69))</f>
        <v>6.7999999999999996E-3</v>
      </c>
      <c r="AE89" s="7">
        <f>AF86+AF70</f>
        <v>17.159999999999997</v>
      </c>
      <c r="AF89" s="15">
        <f>ROUND(AD89*AE89,2)</f>
        <v>0.12</v>
      </c>
      <c r="AH89" s="23" cm="1">
        <f t="array" ref="AH89">SUMPRODUCT(($A89=Input!$A$64:$A$69)*(AH$13=Input!$B$63:$BI$63)*(Input!$B$64:$BI$69))</f>
        <v>6.7999999999999996E-3</v>
      </c>
      <c r="AI89" s="7">
        <f>AJ86+AJ70</f>
        <v>17.159999999999997</v>
      </c>
      <c r="AJ89" s="15">
        <f>ROUND(AH89*AI89,2)</f>
        <v>0.12</v>
      </c>
      <c r="AL89" s="23" cm="1">
        <f t="array" ref="AL89">SUMPRODUCT(($A89=Input!$A$64:$A$69)*(AL$13=Input!$B$63:$BI$63)*(Input!$B$64:$BI$69))</f>
        <v>6.7999999999999996E-3</v>
      </c>
      <c r="AM89" s="7">
        <f>AN86+AN70</f>
        <v>17.159999999999997</v>
      </c>
      <c r="AN89" s="15">
        <f>ROUND(AL89*AM89,2)</f>
        <v>0.12</v>
      </c>
      <c r="AP89" s="23" cm="1">
        <f t="array" ref="AP89">SUMPRODUCT(($A89=Input!$A$64:$A$69)*(AP$13=Input!$B$63:$BI$63)*(Input!$B$64:$BI$69))</f>
        <v>6.7999999999999996E-3</v>
      </c>
      <c r="AQ89" s="7">
        <f>AR86+AR70</f>
        <v>17.159999999999997</v>
      </c>
      <c r="AR89" s="15">
        <f>ROUND(AP89*AQ89,2)</f>
        <v>0.12</v>
      </c>
      <c r="AS89" s="7"/>
      <c r="AT89" s="23" cm="1">
        <f t="array" ref="AT89">SUMPRODUCT(($A89=Input!$A$64:$A$69)*(AT$13=Input!$B$63:$BI$63)*(Input!$B$64:$BI$69))</f>
        <v>6.7999999999999996E-3</v>
      </c>
      <c r="AU89" s="7">
        <f>AV86+AV70</f>
        <v>17.159999999999997</v>
      </c>
      <c r="AV89" s="15">
        <f>ROUND(AT89*AU89,2)</f>
        <v>0.12</v>
      </c>
    </row>
    <row r="90" spans="1:48" ht="14.4" hidden="1" customHeight="1" x14ac:dyDescent="0.3">
      <c r="A90">
        <f>+Input!A109</f>
        <v>0</v>
      </c>
      <c r="B90" s="23" cm="1">
        <f t="array" ref="B90">SUMPRODUCT(($A90=Input!$A$64:$A$69)*(B$13=Input!$B$63:$BI$63)*(Input!$B$64:$BI$69))</f>
        <v>0</v>
      </c>
      <c r="C90" s="7">
        <f>C89</f>
        <v>21.92</v>
      </c>
      <c r="D90" s="15">
        <f t="shared" ref="D90:D94" si="73">ROUND(B90*C90,2)</f>
        <v>0</v>
      </c>
      <c r="F90" s="23" cm="1">
        <f t="array" ref="F90">SUMPRODUCT(($A90=Input!$A$64:$A$69)*(F$13=Input!$B$63:$BI$63)*(Input!$B$64:$BI$69))</f>
        <v>0</v>
      </c>
      <c r="G90" s="7">
        <f>G89</f>
        <v>21.92</v>
      </c>
      <c r="H90" s="15">
        <f t="shared" ref="H90:H94" si="74">ROUND(F90*G90,2)</f>
        <v>0</v>
      </c>
      <c r="J90" s="23" cm="1">
        <f t="array" ref="J90">SUMPRODUCT(($A90=Input!$A$64:$A$69)*(J$13=Input!$B$63:$BI$63)*(Input!$B$64:$BI$69))</f>
        <v>0</v>
      </c>
      <c r="K90" s="7">
        <f>K89</f>
        <v>21.92</v>
      </c>
      <c r="L90" s="15">
        <f t="shared" ref="L90:L94" si="75">ROUND(J90*K90,2)</f>
        <v>0</v>
      </c>
      <c r="N90" s="23" cm="1">
        <f t="array" ref="N90">SUMPRODUCT(($A90=Input!$A$64:$A$69)*(N$13=Input!$B$63:$BI$63)*(Input!$B$64:$BI$69))</f>
        <v>0</v>
      </c>
      <c r="O90" s="7">
        <f>O89</f>
        <v>21.92</v>
      </c>
      <c r="P90" s="15">
        <f t="shared" ref="P90:P94" si="76">ROUND(N90*O90,2)</f>
        <v>0</v>
      </c>
      <c r="R90" s="23" cm="1">
        <f t="array" ref="R90">SUMPRODUCT(($A90=Input!$A$64:$A$69)*(R$13=Input!$B$63:$BI$63)*(Input!$B$64:$BI$69))</f>
        <v>0</v>
      </c>
      <c r="S90" s="7">
        <f>S89</f>
        <v>21.92</v>
      </c>
      <c r="T90" s="15">
        <f t="shared" ref="T90:T94" si="77">ROUND(R90*S90,2)</f>
        <v>0</v>
      </c>
      <c r="V90" s="23" cm="1">
        <f t="array" ref="V90">SUMPRODUCT(($A90=Input!$A$64:$A$69)*(V$13=Input!$B$63:$BI$63)*(Input!$B$64:$BI$69))</f>
        <v>0</v>
      </c>
      <c r="W90" s="7">
        <f>W89</f>
        <v>21.92</v>
      </c>
      <c r="X90" s="15">
        <f t="shared" ref="X90:X94" si="78">ROUND(V90*W90,2)</f>
        <v>0</v>
      </c>
      <c r="Z90" s="23" cm="1">
        <f t="array" ref="Z90">SUMPRODUCT(($A90=Input!$A$64:$A$69)*(Z$13=Input!$B$63:$BI$63)*(Input!$B$64:$BI$69))</f>
        <v>0</v>
      </c>
      <c r="AA90" s="7">
        <f>AA89</f>
        <v>17.159999999999997</v>
      </c>
      <c r="AB90" s="15">
        <f t="shared" ref="AB90:AB94" si="79">ROUND(Z90*AA90,2)</f>
        <v>0</v>
      </c>
      <c r="AD90" s="23" cm="1">
        <f t="array" ref="AD90">SUMPRODUCT(($A90=Input!$A$64:$A$69)*(AD$13=Input!$B$63:$BI$63)*(Input!$B$64:$BI$69))</f>
        <v>0</v>
      </c>
      <c r="AE90" s="7">
        <f>AE89</f>
        <v>17.159999999999997</v>
      </c>
      <c r="AF90" s="15">
        <f t="shared" ref="AF90:AF94" si="80">ROUND(AD90*AE90,2)</f>
        <v>0</v>
      </c>
      <c r="AH90" s="23" cm="1">
        <f t="array" ref="AH90">SUMPRODUCT(($A90=Input!$A$64:$A$69)*(AH$13=Input!$B$63:$BI$63)*(Input!$B$64:$BI$69))</f>
        <v>0</v>
      </c>
      <c r="AI90" s="7">
        <f>AI89</f>
        <v>17.159999999999997</v>
      </c>
      <c r="AJ90" s="15">
        <f t="shared" ref="AJ90:AJ94" si="81">ROUND(AH90*AI90,2)</f>
        <v>0</v>
      </c>
      <c r="AL90" s="23" cm="1">
        <f t="array" ref="AL90">SUMPRODUCT(($A90=Input!$A$64:$A$69)*(AL$13=Input!$B$63:$BI$63)*(Input!$B$64:$BI$69))</f>
        <v>0</v>
      </c>
      <c r="AM90" s="7">
        <f>AM89</f>
        <v>17.159999999999997</v>
      </c>
      <c r="AN90" s="15">
        <f t="shared" ref="AN90:AN94" si="82">ROUND(AL90*AM90,2)</f>
        <v>0</v>
      </c>
      <c r="AP90" s="23" cm="1">
        <f t="array" ref="AP90">SUMPRODUCT(($A90=Input!$A$64:$A$69)*(AP$13=Input!$B$63:$BI$63)*(Input!$B$64:$BI$69))</f>
        <v>0</v>
      </c>
      <c r="AQ90" s="7">
        <f>AQ89</f>
        <v>17.159999999999997</v>
      </c>
      <c r="AR90" s="15">
        <f t="shared" ref="AR90:AR94" si="83">ROUND(AP90*AQ90,2)</f>
        <v>0</v>
      </c>
      <c r="AT90" s="23" cm="1">
        <f t="array" ref="AT90">SUMPRODUCT(($A90=Input!$A$64:$A$69)*(AT$13=Input!$B$63:$BI$63)*(Input!$B$64:$BI$69))</f>
        <v>0</v>
      </c>
      <c r="AU90" s="7">
        <f>AU89</f>
        <v>17.159999999999997</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21.92</v>
      </c>
      <c r="D91" s="15">
        <f t="shared" si="73"/>
        <v>0</v>
      </c>
      <c r="F91" s="23" cm="1">
        <f t="array" ref="F91">SUMPRODUCT(($A91=Input!$A$64:$A$69)*(F$13=Input!$B$63:$BI$63)*(Input!$B$64:$BI$69))</f>
        <v>0</v>
      </c>
      <c r="G91" s="7">
        <f t="shared" ref="G91:G94" si="86">G90</f>
        <v>21.92</v>
      </c>
      <c r="H91" s="15">
        <f t="shared" si="74"/>
        <v>0</v>
      </c>
      <c r="J91" s="23" cm="1">
        <f t="array" ref="J91">SUMPRODUCT(($A91=Input!$A$64:$A$69)*(J$13=Input!$B$63:$BI$63)*(Input!$B$64:$BI$69))</f>
        <v>0</v>
      </c>
      <c r="K91" s="7">
        <f t="shared" ref="K91:K94" si="87">K90</f>
        <v>21.92</v>
      </c>
      <c r="L91" s="15">
        <f t="shared" si="75"/>
        <v>0</v>
      </c>
      <c r="N91" s="23" cm="1">
        <f t="array" ref="N91">SUMPRODUCT(($A91=Input!$A$64:$A$69)*(N$13=Input!$B$63:$BI$63)*(Input!$B$64:$BI$69))</f>
        <v>0</v>
      </c>
      <c r="O91" s="7">
        <f t="shared" ref="O91:O94" si="88">O90</f>
        <v>21.92</v>
      </c>
      <c r="P91" s="15">
        <f t="shared" si="76"/>
        <v>0</v>
      </c>
      <c r="R91" s="23" cm="1">
        <f t="array" ref="R91">SUMPRODUCT(($A91=Input!$A$64:$A$69)*(R$13=Input!$B$63:$BI$63)*(Input!$B$64:$BI$69))</f>
        <v>0</v>
      </c>
      <c r="S91" s="7">
        <f t="shared" ref="S91:S94" si="89">S90</f>
        <v>21.92</v>
      </c>
      <c r="T91" s="15">
        <f t="shared" si="77"/>
        <v>0</v>
      </c>
      <c r="V91" s="23" cm="1">
        <f t="array" ref="V91">SUMPRODUCT(($A91=Input!$A$64:$A$69)*(V$13=Input!$B$63:$BI$63)*(Input!$B$64:$BI$69))</f>
        <v>0</v>
      </c>
      <c r="W91" s="7">
        <f t="shared" ref="W91:W94" si="90">W90</f>
        <v>21.92</v>
      </c>
      <c r="X91" s="15">
        <f t="shared" si="78"/>
        <v>0</v>
      </c>
      <c r="Z91" s="23" cm="1">
        <f t="array" ref="Z91">SUMPRODUCT(($A91=Input!$A$64:$A$69)*(Z$13=Input!$B$63:$BI$63)*(Input!$B$64:$BI$69))</f>
        <v>0</v>
      </c>
      <c r="AA91" s="7">
        <f t="shared" ref="AA91:AA94" si="91">AA90</f>
        <v>17.159999999999997</v>
      </c>
      <c r="AB91" s="15">
        <f t="shared" si="79"/>
        <v>0</v>
      </c>
      <c r="AD91" s="23" cm="1">
        <f t="array" ref="AD91">SUMPRODUCT(($A91=Input!$A$64:$A$69)*(AD$13=Input!$B$63:$BI$63)*(Input!$B$64:$BI$69))</f>
        <v>0</v>
      </c>
      <c r="AE91" s="7">
        <f t="shared" ref="AE91:AE94" si="92">AE90</f>
        <v>17.159999999999997</v>
      </c>
      <c r="AF91" s="15">
        <f t="shared" si="80"/>
        <v>0</v>
      </c>
      <c r="AH91" s="23" cm="1">
        <f t="array" ref="AH91">SUMPRODUCT(($A91=Input!$A$64:$A$69)*(AH$13=Input!$B$63:$BI$63)*(Input!$B$64:$BI$69))</f>
        <v>0</v>
      </c>
      <c r="AI91" s="7">
        <f t="shared" ref="AI91:AI94" si="93">AI90</f>
        <v>17.159999999999997</v>
      </c>
      <c r="AJ91" s="15">
        <f t="shared" si="81"/>
        <v>0</v>
      </c>
      <c r="AL91" s="23" cm="1">
        <f t="array" ref="AL91">SUMPRODUCT(($A91=Input!$A$64:$A$69)*(AL$13=Input!$B$63:$BI$63)*(Input!$B$64:$BI$69))</f>
        <v>0</v>
      </c>
      <c r="AM91" s="7">
        <f t="shared" ref="AM91:AM94" si="94">AM90</f>
        <v>17.159999999999997</v>
      </c>
      <c r="AN91" s="15">
        <f t="shared" si="82"/>
        <v>0</v>
      </c>
      <c r="AP91" s="23" cm="1">
        <f t="array" ref="AP91">SUMPRODUCT(($A91=Input!$A$64:$A$69)*(AP$13=Input!$B$63:$BI$63)*(Input!$B$64:$BI$69))</f>
        <v>0</v>
      </c>
      <c r="AQ91" s="7">
        <f t="shared" ref="AQ91:AQ94" si="95">AQ90</f>
        <v>17.159999999999997</v>
      </c>
      <c r="AR91" s="15">
        <f t="shared" si="83"/>
        <v>0</v>
      </c>
      <c r="AT91" s="23" cm="1">
        <f t="array" ref="AT91">SUMPRODUCT(($A91=Input!$A$64:$A$69)*(AT$13=Input!$B$63:$BI$63)*(Input!$B$64:$BI$69))</f>
        <v>0</v>
      </c>
      <c r="AU91" s="7">
        <f t="shared" ref="AU91:AU94" si="96">AU90</f>
        <v>17.159999999999997</v>
      </c>
      <c r="AV91" s="15">
        <f t="shared" si="84"/>
        <v>0</v>
      </c>
    </row>
    <row r="92" spans="1:48" ht="14.4" hidden="1" customHeight="1" x14ac:dyDescent="0.3">
      <c r="A92">
        <f>+Input!A111</f>
        <v>0</v>
      </c>
      <c r="B92" s="23" cm="1">
        <f t="array" ref="B92">SUMPRODUCT(($A92=Input!$A$64:$A$69)*(B$13=Input!$B$63:$BI$63)*(Input!$B$64:$BI$69))</f>
        <v>0</v>
      </c>
      <c r="C92" s="7">
        <f t="shared" si="85"/>
        <v>21.92</v>
      </c>
      <c r="D92" s="15">
        <f t="shared" si="73"/>
        <v>0</v>
      </c>
      <c r="F92" s="23" cm="1">
        <f t="array" ref="F92">SUMPRODUCT(($A92=Input!$A$64:$A$69)*(F$13=Input!$B$63:$BI$63)*(Input!$B$64:$BI$69))</f>
        <v>0</v>
      </c>
      <c r="G92" s="7">
        <f t="shared" si="86"/>
        <v>21.92</v>
      </c>
      <c r="H92" s="15">
        <f t="shared" si="74"/>
        <v>0</v>
      </c>
      <c r="J92" s="23" cm="1">
        <f t="array" ref="J92">SUMPRODUCT(($A92=Input!$A$64:$A$69)*(J$13=Input!$B$63:$BI$63)*(Input!$B$64:$BI$69))</f>
        <v>0</v>
      </c>
      <c r="K92" s="7">
        <f t="shared" si="87"/>
        <v>21.92</v>
      </c>
      <c r="L92" s="15">
        <f t="shared" si="75"/>
        <v>0</v>
      </c>
      <c r="N92" s="23" cm="1">
        <f t="array" ref="N92">SUMPRODUCT(($A92=Input!$A$64:$A$69)*(N$13=Input!$B$63:$BI$63)*(Input!$B$64:$BI$69))</f>
        <v>0</v>
      </c>
      <c r="O92" s="7">
        <f t="shared" si="88"/>
        <v>21.92</v>
      </c>
      <c r="P92" s="15">
        <f t="shared" si="76"/>
        <v>0</v>
      </c>
      <c r="R92" s="23" cm="1">
        <f t="array" ref="R92">SUMPRODUCT(($A92=Input!$A$64:$A$69)*(R$13=Input!$B$63:$BI$63)*(Input!$B$64:$BI$69))</f>
        <v>0</v>
      </c>
      <c r="S92" s="7">
        <f t="shared" si="89"/>
        <v>21.92</v>
      </c>
      <c r="T92" s="15">
        <f t="shared" si="77"/>
        <v>0</v>
      </c>
      <c r="V92" s="23" cm="1">
        <f t="array" ref="V92">SUMPRODUCT(($A92=Input!$A$64:$A$69)*(V$13=Input!$B$63:$BI$63)*(Input!$B$64:$BI$69))</f>
        <v>0</v>
      </c>
      <c r="W92" s="7">
        <f t="shared" si="90"/>
        <v>21.92</v>
      </c>
      <c r="X92" s="15">
        <f t="shared" si="78"/>
        <v>0</v>
      </c>
      <c r="Z92" s="23" cm="1">
        <f t="array" ref="Z92">SUMPRODUCT(($A92=Input!$A$64:$A$69)*(Z$13=Input!$B$63:$BI$63)*(Input!$B$64:$BI$69))</f>
        <v>0</v>
      </c>
      <c r="AA92" s="7">
        <f t="shared" si="91"/>
        <v>17.159999999999997</v>
      </c>
      <c r="AB92" s="15">
        <f t="shared" si="79"/>
        <v>0</v>
      </c>
      <c r="AD92" s="23" cm="1">
        <f t="array" ref="AD92">SUMPRODUCT(($A92=Input!$A$64:$A$69)*(AD$13=Input!$B$63:$BI$63)*(Input!$B$64:$BI$69))</f>
        <v>0</v>
      </c>
      <c r="AE92" s="7">
        <f t="shared" si="92"/>
        <v>17.159999999999997</v>
      </c>
      <c r="AF92" s="15">
        <f t="shared" si="80"/>
        <v>0</v>
      </c>
      <c r="AH92" s="23" cm="1">
        <f t="array" ref="AH92">SUMPRODUCT(($A92=Input!$A$64:$A$69)*(AH$13=Input!$B$63:$BI$63)*(Input!$B$64:$BI$69))</f>
        <v>0</v>
      </c>
      <c r="AI92" s="7">
        <f t="shared" si="93"/>
        <v>17.159999999999997</v>
      </c>
      <c r="AJ92" s="15">
        <f t="shared" si="81"/>
        <v>0</v>
      </c>
      <c r="AL92" s="23" cm="1">
        <f t="array" ref="AL92">SUMPRODUCT(($A92=Input!$A$64:$A$69)*(AL$13=Input!$B$63:$BI$63)*(Input!$B$64:$BI$69))</f>
        <v>0</v>
      </c>
      <c r="AM92" s="7">
        <f t="shared" si="94"/>
        <v>17.159999999999997</v>
      </c>
      <c r="AN92" s="15">
        <f t="shared" si="82"/>
        <v>0</v>
      </c>
      <c r="AP92" s="23" cm="1">
        <f t="array" ref="AP92">SUMPRODUCT(($A92=Input!$A$64:$A$69)*(AP$13=Input!$B$63:$BI$63)*(Input!$B$64:$BI$69))</f>
        <v>0</v>
      </c>
      <c r="AQ92" s="7">
        <f t="shared" si="95"/>
        <v>17.159999999999997</v>
      </c>
      <c r="AR92" s="15">
        <f t="shared" si="83"/>
        <v>0</v>
      </c>
      <c r="AT92" s="23" cm="1">
        <f t="array" ref="AT92">SUMPRODUCT(($A92=Input!$A$64:$A$69)*(AT$13=Input!$B$63:$BI$63)*(Input!$B$64:$BI$69))</f>
        <v>0</v>
      </c>
      <c r="AU92" s="7">
        <f t="shared" si="96"/>
        <v>17.159999999999997</v>
      </c>
      <c r="AV92" s="15">
        <f t="shared" si="84"/>
        <v>0</v>
      </c>
    </row>
    <row r="93" spans="1:48" ht="14.4" hidden="1" customHeight="1" x14ac:dyDescent="0.3">
      <c r="A93">
        <f>+Input!A112</f>
        <v>0</v>
      </c>
      <c r="B93" s="23" cm="1">
        <f t="array" ref="B93">SUMPRODUCT(($A93=Input!$A$64:$A$69)*(B$13=Input!$B$63:$BI$63)*(Input!$B$64:$BI$69))</f>
        <v>0</v>
      </c>
      <c r="C93" s="7">
        <f t="shared" si="85"/>
        <v>21.92</v>
      </c>
      <c r="D93" s="15">
        <f t="shared" si="73"/>
        <v>0</v>
      </c>
      <c r="F93" s="23" cm="1">
        <f t="array" ref="F93">SUMPRODUCT(($A93=Input!$A$64:$A$69)*(F$13=Input!$B$63:$BI$63)*(Input!$B$64:$BI$69))</f>
        <v>0</v>
      </c>
      <c r="G93" s="7">
        <f t="shared" si="86"/>
        <v>21.92</v>
      </c>
      <c r="H93" s="15">
        <f t="shared" si="74"/>
        <v>0</v>
      </c>
      <c r="J93" s="23" cm="1">
        <f t="array" ref="J93">SUMPRODUCT(($A93=Input!$A$64:$A$69)*(J$13=Input!$B$63:$BI$63)*(Input!$B$64:$BI$69))</f>
        <v>0</v>
      </c>
      <c r="K93" s="7">
        <f t="shared" si="87"/>
        <v>21.92</v>
      </c>
      <c r="L93" s="15">
        <f t="shared" si="75"/>
        <v>0</v>
      </c>
      <c r="N93" s="23" cm="1">
        <f t="array" ref="N93">SUMPRODUCT(($A93=Input!$A$64:$A$69)*(N$13=Input!$B$63:$BI$63)*(Input!$B$64:$BI$69))</f>
        <v>0</v>
      </c>
      <c r="O93" s="7">
        <f t="shared" si="88"/>
        <v>21.92</v>
      </c>
      <c r="P93" s="15">
        <f t="shared" si="76"/>
        <v>0</v>
      </c>
      <c r="R93" s="23" cm="1">
        <f t="array" ref="R93">SUMPRODUCT(($A93=Input!$A$64:$A$69)*(R$13=Input!$B$63:$BI$63)*(Input!$B$64:$BI$69))</f>
        <v>0</v>
      </c>
      <c r="S93" s="7">
        <f t="shared" si="89"/>
        <v>21.92</v>
      </c>
      <c r="T93" s="15">
        <f t="shared" si="77"/>
        <v>0</v>
      </c>
      <c r="V93" s="23" cm="1">
        <f t="array" ref="V93">SUMPRODUCT(($A93=Input!$A$64:$A$69)*(V$13=Input!$B$63:$BI$63)*(Input!$B$64:$BI$69))</f>
        <v>0</v>
      </c>
      <c r="W93" s="7">
        <f t="shared" si="90"/>
        <v>21.92</v>
      </c>
      <c r="X93" s="15">
        <f t="shared" si="78"/>
        <v>0</v>
      </c>
      <c r="Z93" s="23" cm="1">
        <f t="array" ref="Z93">SUMPRODUCT(($A93=Input!$A$64:$A$69)*(Z$13=Input!$B$63:$BI$63)*(Input!$B$64:$BI$69))</f>
        <v>0</v>
      </c>
      <c r="AA93" s="7">
        <f t="shared" si="91"/>
        <v>17.159999999999997</v>
      </c>
      <c r="AB93" s="15">
        <f t="shared" si="79"/>
        <v>0</v>
      </c>
      <c r="AD93" s="23" cm="1">
        <f t="array" ref="AD93">SUMPRODUCT(($A93=Input!$A$64:$A$69)*(AD$13=Input!$B$63:$BI$63)*(Input!$B$64:$BI$69))</f>
        <v>0</v>
      </c>
      <c r="AE93" s="7">
        <f t="shared" si="92"/>
        <v>17.159999999999997</v>
      </c>
      <c r="AF93" s="15">
        <f t="shared" si="80"/>
        <v>0</v>
      </c>
      <c r="AH93" s="23" cm="1">
        <f t="array" ref="AH93">SUMPRODUCT(($A93=Input!$A$64:$A$69)*(AH$13=Input!$B$63:$BI$63)*(Input!$B$64:$BI$69))</f>
        <v>0</v>
      </c>
      <c r="AI93" s="7">
        <f t="shared" si="93"/>
        <v>17.159999999999997</v>
      </c>
      <c r="AJ93" s="15">
        <f t="shared" si="81"/>
        <v>0</v>
      </c>
      <c r="AL93" s="23" cm="1">
        <f t="array" ref="AL93">SUMPRODUCT(($A93=Input!$A$64:$A$69)*(AL$13=Input!$B$63:$BI$63)*(Input!$B$64:$BI$69))</f>
        <v>0</v>
      </c>
      <c r="AM93" s="7">
        <f t="shared" si="94"/>
        <v>17.159999999999997</v>
      </c>
      <c r="AN93" s="15">
        <f t="shared" si="82"/>
        <v>0</v>
      </c>
      <c r="AP93" s="23" cm="1">
        <f t="array" ref="AP93">SUMPRODUCT(($A93=Input!$A$64:$A$69)*(AP$13=Input!$B$63:$BI$63)*(Input!$B$64:$BI$69))</f>
        <v>0</v>
      </c>
      <c r="AQ93" s="7">
        <f t="shared" si="95"/>
        <v>17.159999999999997</v>
      </c>
      <c r="AR93" s="15">
        <f t="shared" si="83"/>
        <v>0</v>
      </c>
      <c r="AT93" s="23" cm="1">
        <f t="array" ref="AT93">SUMPRODUCT(($A93=Input!$A$64:$A$69)*(AT$13=Input!$B$63:$BI$63)*(Input!$B$64:$BI$69))</f>
        <v>0</v>
      </c>
      <c r="AU93" s="7">
        <f t="shared" si="96"/>
        <v>17.159999999999997</v>
      </c>
      <c r="AV93" s="15">
        <f t="shared" si="84"/>
        <v>0</v>
      </c>
    </row>
    <row r="94" spans="1:48" ht="14.4" hidden="1" customHeight="1" x14ac:dyDescent="0.3">
      <c r="A94">
        <f>+Input!A113</f>
        <v>0</v>
      </c>
      <c r="B94" s="23" cm="1">
        <f t="array" ref="B94">SUMPRODUCT(($A94=Input!$A$64:$A$69)*(B$13=Input!$B$63:$BI$63)*(Input!$B$64:$BI$69))</f>
        <v>0</v>
      </c>
      <c r="C94" s="7">
        <f t="shared" si="85"/>
        <v>21.92</v>
      </c>
      <c r="D94" s="15">
        <f t="shared" si="73"/>
        <v>0</v>
      </c>
      <c r="F94" s="23" cm="1">
        <f t="array" ref="F94">SUMPRODUCT(($A94=Input!$A$64:$A$69)*(F$13=Input!$B$63:$BI$63)*(Input!$B$64:$BI$69))</f>
        <v>0</v>
      </c>
      <c r="G94" s="7">
        <f t="shared" si="86"/>
        <v>21.92</v>
      </c>
      <c r="H94" s="15">
        <f t="shared" si="74"/>
        <v>0</v>
      </c>
      <c r="J94" s="23" cm="1">
        <f t="array" ref="J94">SUMPRODUCT(($A94=Input!$A$64:$A$69)*(J$13=Input!$B$63:$BI$63)*(Input!$B$64:$BI$69))</f>
        <v>0</v>
      </c>
      <c r="K94" s="7">
        <f t="shared" si="87"/>
        <v>21.92</v>
      </c>
      <c r="L94" s="15">
        <f t="shared" si="75"/>
        <v>0</v>
      </c>
      <c r="N94" s="23" cm="1">
        <f t="array" ref="N94">SUMPRODUCT(($A94=Input!$A$64:$A$69)*(N$13=Input!$B$63:$BI$63)*(Input!$B$64:$BI$69))</f>
        <v>0</v>
      </c>
      <c r="O94" s="7">
        <f t="shared" si="88"/>
        <v>21.92</v>
      </c>
      <c r="P94" s="15">
        <f t="shared" si="76"/>
        <v>0</v>
      </c>
      <c r="R94" s="23" cm="1">
        <f t="array" ref="R94">SUMPRODUCT(($A94=Input!$A$64:$A$69)*(R$13=Input!$B$63:$BI$63)*(Input!$B$64:$BI$69))</f>
        <v>0</v>
      </c>
      <c r="S94" s="7">
        <f t="shared" si="89"/>
        <v>21.92</v>
      </c>
      <c r="T94" s="15">
        <f t="shared" si="77"/>
        <v>0</v>
      </c>
      <c r="V94" s="23" cm="1">
        <f t="array" ref="V94">SUMPRODUCT(($A94=Input!$A$64:$A$69)*(V$13=Input!$B$63:$BI$63)*(Input!$B$64:$BI$69))</f>
        <v>0</v>
      </c>
      <c r="W94" s="7">
        <f t="shared" si="90"/>
        <v>21.92</v>
      </c>
      <c r="X94" s="15">
        <f t="shared" si="78"/>
        <v>0</v>
      </c>
      <c r="Z94" s="23" cm="1">
        <f t="array" ref="Z94">SUMPRODUCT(($A94=Input!$A$64:$A$69)*(Z$13=Input!$B$63:$BI$63)*(Input!$B$64:$BI$69))</f>
        <v>0</v>
      </c>
      <c r="AA94" s="7">
        <f t="shared" si="91"/>
        <v>17.159999999999997</v>
      </c>
      <c r="AB94" s="15">
        <f t="shared" si="79"/>
        <v>0</v>
      </c>
      <c r="AD94" s="23" cm="1">
        <f t="array" ref="AD94">SUMPRODUCT(($A94=Input!$A$64:$A$69)*(AD$13=Input!$B$63:$BI$63)*(Input!$B$64:$BI$69))</f>
        <v>0</v>
      </c>
      <c r="AE94" s="7">
        <f t="shared" si="92"/>
        <v>17.159999999999997</v>
      </c>
      <c r="AF94" s="15">
        <f t="shared" si="80"/>
        <v>0</v>
      </c>
      <c r="AH94" s="23" cm="1">
        <f t="array" ref="AH94">SUMPRODUCT(($A94=Input!$A$64:$A$69)*(AH$13=Input!$B$63:$BI$63)*(Input!$B$64:$BI$69))</f>
        <v>0</v>
      </c>
      <c r="AI94" s="7">
        <f t="shared" si="93"/>
        <v>17.159999999999997</v>
      </c>
      <c r="AJ94" s="15">
        <f t="shared" si="81"/>
        <v>0</v>
      </c>
      <c r="AL94" s="23" cm="1">
        <f t="array" ref="AL94">SUMPRODUCT(($A94=Input!$A$64:$A$69)*(AL$13=Input!$B$63:$BI$63)*(Input!$B$64:$BI$69))</f>
        <v>0</v>
      </c>
      <c r="AM94" s="7">
        <f t="shared" si="94"/>
        <v>17.159999999999997</v>
      </c>
      <c r="AN94" s="15">
        <f t="shared" si="82"/>
        <v>0</v>
      </c>
      <c r="AP94" s="23" cm="1">
        <f t="array" ref="AP94">SUMPRODUCT(($A94=Input!$A$64:$A$69)*(AP$13=Input!$B$63:$BI$63)*(Input!$B$64:$BI$69))</f>
        <v>0</v>
      </c>
      <c r="AQ94" s="7">
        <f t="shared" si="95"/>
        <v>17.159999999999997</v>
      </c>
      <c r="AR94" s="15">
        <f t="shared" si="83"/>
        <v>0</v>
      </c>
      <c r="AT94" s="23" cm="1">
        <f t="array" ref="AT94">SUMPRODUCT(($A94=Input!$A$64:$A$69)*(AT$13=Input!$B$63:$BI$63)*(Input!$B$64:$BI$69))</f>
        <v>0</v>
      </c>
      <c r="AU94" s="7">
        <f t="shared" si="96"/>
        <v>17.159999999999997</v>
      </c>
      <c r="AV94" s="15">
        <f t="shared" si="84"/>
        <v>0</v>
      </c>
    </row>
    <row r="95" spans="1:48" x14ac:dyDescent="0.3">
      <c r="A95" t="s">
        <v>27</v>
      </c>
      <c r="B95" s="14"/>
      <c r="D95" s="20">
        <f>SUM(D89:D94)</f>
        <v>0.15</v>
      </c>
      <c r="F95" s="14"/>
      <c r="H95" s="20">
        <f>SUM(H89:H94)</f>
        <v>0.15</v>
      </c>
      <c r="J95" s="14"/>
      <c r="L95" s="20">
        <f>SUM(L89:L94)</f>
        <v>0.15</v>
      </c>
      <c r="N95" s="14"/>
      <c r="P95" s="20">
        <f>SUM(P89:P94)</f>
        <v>0.15</v>
      </c>
      <c r="R95" s="14"/>
      <c r="T95" s="20">
        <f>SUM(T89:T94)</f>
        <v>0.15</v>
      </c>
      <c r="V95" s="14"/>
      <c r="X95" s="20">
        <f>SUM(X89:X94)</f>
        <v>0.15</v>
      </c>
      <c r="Z95" s="14"/>
      <c r="AB95" s="20">
        <f>SUM(AB89:AB94)</f>
        <v>0.12</v>
      </c>
      <c r="AD95" s="14"/>
      <c r="AF95" s="20">
        <f>SUM(AF89:AF94)</f>
        <v>0.12</v>
      </c>
      <c r="AH95" s="14"/>
      <c r="AJ95" s="20">
        <f>SUM(AJ89:AJ94)</f>
        <v>0.12</v>
      </c>
      <c r="AL95" s="14"/>
      <c r="AN95" s="20">
        <f>SUM(AN89:AN94)</f>
        <v>0.12</v>
      </c>
      <c r="AP95" s="14"/>
      <c r="AR95" s="20">
        <f>SUM(AR89:AR94)</f>
        <v>0.12</v>
      </c>
      <c r="AT95" s="14"/>
      <c r="AV95" s="20">
        <f>SUM(AV89:AV94)</f>
        <v>0.12</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22.07</v>
      </c>
      <c r="F97" s="21"/>
      <c r="G97" s="22"/>
      <c r="H97" s="25">
        <f>H70+H86+H89</f>
        <v>22.07</v>
      </c>
      <c r="J97" s="21"/>
      <c r="K97" s="22"/>
      <c r="L97" s="25">
        <f>L70+L86+L89</f>
        <v>22.07</v>
      </c>
      <c r="N97" s="21"/>
      <c r="O97" s="22"/>
      <c r="P97" s="25">
        <f>P70+P86+P89</f>
        <v>22.07</v>
      </c>
      <c r="R97" s="21"/>
      <c r="S97" s="22"/>
      <c r="T97" s="25">
        <f>T70+T86+T89</f>
        <v>22.07</v>
      </c>
      <c r="V97" s="21"/>
      <c r="W97" s="22"/>
      <c r="X97" s="25">
        <f>X70+X86+X89</f>
        <v>22.07</v>
      </c>
      <c r="Z97" s="21"/>
      <c r="AA97" s="22"/>
      <c r="AB97" s="25">
        <f>AB70+AB86+AB89</f>
        <v>17.279999999999998</v>
      </c>
      <c r="AD97" s="21"/>
      <c r="AE97" s="22"/>
      <c r="AF97" s="25">
        <f>AF70+AF86+AF89</f>
        <v>17.279999999999998</v>
      </c>
      <c r="AH97" s="21"/>
      <c r="AI97" s="22"/>
      <c r="AJ97" s="25">
        <f>AJ70+AJ86+AJ89</f>
        <v>17.279999999999998</v>
      </c>
      <c r="AL97" s="21"/>
      <c r="AM97" s="22"/>
      <c r="AN97" s="25">
        <f>AN70+AN86+AN89</f>
        <v>17.279999999999998</v>
      </c>
      <c r="AP97" s="21"/>
      <c r="AQ97" s="22"/>
      <c r="AR97" s="25">
        <f>AR70+AR86+AR89</f>
        <v>17.279999999999998</v>
      </c>
      <c r="AS97" s="106"/>
      <c r="AT97" s="21"/>
      <c r="AU97" s="22"/>
      <c r="AV97" s="25">
        <f>AV70+AV86+AV89</f>
        <v>17.279999999999998</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14E0D3FA-8AAE-4257-AAFB-0AC6314BFB31}">
            <xm:f>OR(Input!$B33="Fixed",Input!$B33="Volumetric")</xm:f>
            <x14:dxf>
              <numFmt numFmtId="170" formatCode="&quot;$&quot;#,##0.000"/>
            </x14:dxf>
          </x14:cfRule>
          <x14:cfRule type="expression" priority="4" id="{90B25CB0-FFE3-44D7-90A7-9BF95F04D720}">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5" id="{4A8199C5-4510-4810-A666-5A465FBEEA9F}">
            <xm:f>OR(Input!$B49="Fixed",Input!$B49="Volumetric")</xm:f>
            <x14:dxf>
              <numFmt numFmtId="170" formatCode="&quot;$&quot;#,##0.000"/>
            </x14:dxf>
          </x14:cfRule>
          <x14:cfRule type="expression" priority="6" id="{80E5255C-28E5-418E-94F3-C76657D17D04}">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Input!$A$73:$A$79</xm:f>
          </x14:formula1>
          <xm:sqref>B60 B12</xm:sqref>
        </x14:dataValidation>
        <x14:dataValidation type="list" allowBlank="1" showInputMessage="1" showErrorMessage="1" xr:uid="{00000000-0002-0000-0B00-000001000000}">
          <x14:formula1>
            <xm:f>Input!$A$29:$A$29</xm:f>
          </x14:formula1>
          <xm:sqref>B6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V99"/>
  <sheetViews>
    <sheetView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1.1093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Input!$B$9</f>
        <v>2026</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2026</v>
      </c>
      <c r="C13" s="143"/>
      <c r="D13" s="144"/>
      <c r="F13" s="142" t="str">
        <f>CONCATENATE("February"," ",$B$5)</f>
        <v>February 2026</v>
      </c>
      <c r="G13" s="143"/>
      <c r="H13" s="144"/>
      <c r="J13" s="142" t="str">
        <f>CONCATENATE("March"," ",$B$5)</f>
        <v>March 2026</v>
      </c>
      <c r="K13" s="143"/>
      <c r="L13" s="144"/>
      <c r="N13" s="142" t="str">
        <f>CONCATENATE("April"," ",$B$5)</f>
        <v>April 2026</v>
      </c>
      <c r="O13" s="143"/>
      <c r="P13" s="144"/>
      <c r="R13" s="142" t="str">
        <f>CONCATENATE("May"," ",$B$5)</f>
        <v>May 2026</v>
      </c>
      <c r="S13" s="143"/>
      <c r="T13" s="144"/>
      <c r="V13" s="142" t="str">
        <f>CONCATENATE("June"," ",$B$5)</f>
        <v>June 2026</v>
      </c>
      <c r="W13" s="143"/>
      <c r="X13" s="144"/>
      <c r="Z13" s="142" t="str">
        <f>CONCATENATE("July"," ",$B$5)</f>
        <v>July 2026</v>
      </c>
      <c r="AA13" s="143"/>
      <c r="AB13" s="144"/>
      <c r="AD13" s="142" t="str">
        <f>CONCATENATE("August"," ",$B$5)</f>
        <v>August 2026</v>
      </c>
      <c r="AE13" s="143"/>
      <c r="AF13" s="144"/>
      <c r="AH13" s="142" t="str">
        <f>CONCATENATE("September"," ",$B$5)</f>
        <v>September 2026</v>
      </c>
      <c r="AI13" s="143"/>
      <c r="AJ13" s="144"/>
      <c r="AL13" s="142" t="str">
        <f>CONCATENATE("October"," ",$B$5)</f>
        <v>October 2026</v>
      </c>
      <c r="AM13" s="143"/>
      <c r="AN13" s="144"/>
      <c r="AP13" s="142" t="str">
        <f>CONCATENATE("November"," ",$B$5)</f>
        <v>November 2026</v>
      </c>
      <c r="AQ13" s="143"/>
      <c r="AR13" s="144"/>
      <c r="AS13" s="102"/>
      <c r="AT13" s="142" t="str">
        <f>CONCATENATE("December"," ",$B$5)</f>
        <v>December 2026</v>
      </c>
      <c r="AU13" s="143"/>
      <c r="AV13" s="144"/>
    </row>
    <row r="14" spans="1:48" x14ac:dyDescent="0.3">
      <c r="A14" s="1" t="s">
        <v>4</v>
      </c>
      <c r="B14" s="14"/>
      <c r="D14" s="15">
        <f>INDEX(Input!$B$29:$AK$29,MATCH('Residential Bills_Yr 2_6 Units'!$B$6,Input!$A$29:$A$29,0),MATCH('Residential Bills_Yr 2_6 Units'!B$13,Input!$B$28:$AK$28,0))</f>
        <v>20.68</v>
      </c>
      <c r="F14" s="14"/>
      <c r="H14" s="15">
        <f>INDEX(Input!$B$29:$AK$29,MATCH('Residential Bills_Yr 2_6 Units'!$B$6,Input!$A$29:$A$29,0),MATCH('Residential Bills_Yr 2_6 Units'!F$13,Input!$B$28:$AK$28,0))</f>
        <v>20.68</v>
      </c>
      <c r="J14" s="14"/>
      <c r="L14" s="15">
        <f>INDEX(Input!$B$29:$AK$29,MATCH('Residential Bills_Yr 2_6 Units'!$B$6,Input!$A$29:$A$29,0),MATCH('Residential Bills_Yr 2_6 Units'!J$13,Input!$B$28:$AK$28,0))</f>
        <v>20.68</v>
      </c>
      <c r="N14" s="14"/>
      <c r="P14" s="15">
        <f>INDEX(Input!$B$29:$AK$29,MATCH('Residential Bills_Yr 2_6 Units'!$B$6,Input!$A$29:$A$29,0),MATCH('Residential Bills_Yr 2_6 Units'!N$13,Input!$B$28:$AK$28,0))</f>
        <v>20.68</v>
      </c>
      <c r="R14" s="14"/>
      <c r="T14" s="15">
        <f>INDEX(Input!$B$29:$AK$29,MATCH('Residential Bills_Yr 2_6 Units'!$B$6,Input!$A$29:$A$29,0),MATCH('Residential Bills_Yr 2_6 Units'!R$13,Input!$B$28:$AK$28,0))</f>
        <v>20.68</v>
      </c>
      <c r="V14" s="14"/>
      <c r="X14" s="15">
        <f>INDEX(Input!$B$29:$AK$29,MATCH('Residential Bills_Yr 2_6 Units'!$B$6,Input!$A$29:$A$29,0),MATCH('Residential Bills_Yr 2_6 Units'!V$13,Input!$B$28:$AK$28,0))</f>
        <v>20.68</v>
      </c>
      <c r="Z14" s="14"/>
      <c r="AB14" s="15">
        <f>INDEX(Input!$B$29:$AK$29,MATCH('Residential Bills_Yr 2_6 Units'!$B$6,Input!$A$29:$A$29,0),MATCH('Residential Bills_Yr 2_6 Units'!Z$13,Input!$B$28:$AK$28,0))</f>
        <v>21.21</v>
      </c>
      <c r="AD14" s="14"/>
      <c r="AF14" s="15">
        <f>INDEX(Input!$B$29:$AK$29,MATCH('Residential Bills_Yr 2_6 Units'!$B$6,Input!$A$29:$A$29,0),MATCH('Residential Bills_Yr 2_6 Units'!AD$13,Input!$B$28:$AK$28,0))</f>
        <v>21.21</v>
      </c>
      <c r="AH14" s="14"/>
      <c r="AJ14" s="15">
        <f>INDEX(Input!$B$29:$AK$29,MATCH('Residential Bills_Yr 2_6 Units'!$B$6,Input!$A$29:$A$29,0),MATCH('Residential Bills_Yr 2_6 Units'!AH$13,Input!$B$28:$AK$28,0))</f>
        <v>21.21</v>
      </c>
      <c r="AL14" s="14"/>
      <c r="AN14" s="15">
        <f>INDEX(Input!$B$29:$AK$29,MATCH('Residential Bills_Yr 2_6 Units'!$B$6,Input!$A$29:$A$29,0),MATCH('Residential Bills_Yr 2_6 Units'!AL$13,Input!$B$28:$AK$28,0))</f>
        <v>21.21</v>
      </c>
      <c r="AP14" s="14"/>
      <c r="AR14" s="15">
        <f>INDEX(Input!$B$29:$AK$29,MATCH('Residential Bills_Yr 2_6 Units'!$B$6,Input!$A$29:$A$29,0),MATCH('Residential Bills_Yr 2_6 Units'!AP$13,Input!$B$28:$AK$28,0))</f>
        <v>21.21</v>
      </c>
      <c r="AS14" s="7"/>
      <c r="AT14" s="14"/>
      <c r="AV14" s="15">
        <f>INDEX(Input!$B$29:$AK$29,MATCH('Residential Bills_Yr 2_6 Units'!$B$6,Input!$A$29:$A$29,0),MATCH('Residential Bills_Yr 2_6 Units'!AT$13,Input!$B$28:$AK$28,0))</f>
        <v>21.21</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2_6 Units'!$A17,Input!$A$22:$A$26,0),MATCH('Residential Bills_Yr 2_6 Units'!B$13,Input!$B$21:$AK$21,0))</f>
        <v>2.7187000000000001</v>
      </c>
      <c r="C17" s="3">
        <f>IF($B$7&gt;Input!F$88,Input!F$88,'Residential Bills_Yr 2_6 Units'!$B$7)</f>
        <v>6</v>
      </c>
      <c r="D17" s="15">
        <f>ROUND(IFERROR(B17*C17," "),2)</f>
        <v>16.309999999999999</v>
      </c>
      <c r="F17" s="19">
        <f>INDEX(Input!$B$22:$AK$26,MATCH('Residential Bills_Yr 2_6 Units'!$A17,Input!$A$22:$A$26,0),MATCH('Residential Bills_Yr 2_6 Units'!F$13,Input!$B$21:$AK$21,0))</f>
        <v>2.7187000000000001</v>
      </c>
      <c r="G17" s="3">
        <f>IF($B$7&gt;Input!G$88,Input!G$88,'Residential Bills_Yr 2_6 Units'!$B$7)</f>
        <v>6</v>
      </c>
      <c r="H17" s="15">
        <f>ROUND(IFERROR(F17*G17," "),2)</f>
        <v>16.309999999999999</v>
      </c>
      <c r="J17" s="19">
        <f>INDEX(Input!$B$22:$AK$26,MATCH('Residential Bills_Yr 2_6 Units'!$A17,Input!$A$22:$A$26,0),MATCH('Residential Bills_Yr 2_6 Units'!J$13,Input!$B$21:$AK$21,0))</f>
        <v>2.7187000000000001</v>
      </c>
      <c r="K17" s="3">
        <f>IF($B$7&gt;Input!H$88,Input!H$88,'Residential Bills_Yr 2_6 Units'!$B$7)</f>
        <v>6</v>
      </c>
      <c r="L17" s="15">
        <f>ROUND(IFERROR(J17*K17," "),2)</f>
        <v>16.309999999999999</v>
      </c>
      <c r="N17" s="19">
        <f>INDEX(Input!$B$22:$AK$26,MATCH('Residential Bills_Yr 2_6 Units'!$A17,Input!$A$22:$A$26,0),MATCH('Residential Bills_Yr 2_6 Units'!N$13,Input!$B$21:$AK$21,0))</f>
        <v>2.7187000000000001</v>
      </c>
      <c r="O17" s="3">
        <f>IF($B$7&gt;Input!I$88,Input!I$88,'Residential Bills_Yr 2_6 Units'!$B$7)</f>
        <v>6</v>
      </c>
      <c r="P17" s="15">
        <f>ROUND(IFERROR(N17*O17," "),2)</f>
        <v>16.309999999999999</v>
      </c>
      <c r="R17" s="19">
        <f>INDEX(Input!$B$22:$AK$26,MATCH('Residential Bills_Yr 2_6 Units'!$A17,Input!$A$22:$A$26,0),MATCH('Residential Bills_Yr 2_6 Units'!R$13,Input!$B$21:$AK$21,0))</f>
        <v>2.7187000000000001</v>
      </c>
      <c r="S17" s="3">
        <f>IF($B$7&gt;Input!J$88,Input!J$88,'Residential Bills_Yr 2_6 Units'!$B$7)</f>
        <v>6</v>
      </c>
      <c r="T17" s="15">
        <f>ROUND(IFERROR(R17*S17," "),2)</f>
        <v>16.309999999999999</v>
      </c>
      <c r="V17" s="19">
        <f>INDEX(Input!$B$22:$AK$26,MATCH('Residential Bills_Yr 2_6 Units'!$A17,Input!$A$22:$A$26,0),MATCH('Residential Bills_Yr 2_6 Units'!V$13,Input!$B$21:$AK$21,0))</f>
        <v>2.7187000000000001</v>
      </c>
      <c r="W17" s="3">
        <f>IF($B$7&gt;Input!K$88,Input!K$88,'Residential Bills_Yr 2_6 Units'!$B$7)</f>
        <v>6</v>
      </c>
      <c r="X17" s="15">
        <f>ROUND(IFERROR(V17*W17," "),2)</f>
        <v>16.309999999999999</v>
      </c>
      <c r="Z17" s="19">
        <f>INDEX(Input!$B$22:$AK$26,MATCH('Residential Bills_Yr 2_6 Units'!$A17,Input!$A$22:$A$26,0),MATCH('Residential Bills_Yr 2_6 Units'!Z$13,Input!$B$21:$AK$21,0))</f>
        <v>3.0306999999999999</v>
      </c>
      <c r="AA17" s="3">
        <f>IF($B$7&gt;Input!L$88,Input!L$88,'Residential Bills_Yr 2_6 Units'!$B$7)</f>
        <v>6</v>
      </c>
      <c r="AB17" s="15">
        <f>ROUND(IFERROR(Z17*AA17," "),2)</f>
        <v>18.18</v>
      </c>
      <c r="AD17" s="19">
        <f>INDEX(Input!$B$22:$AK$26,MATCH('Residential Bills_Yr 2_6 Units'!$A17,Input!$A$22:$A$26,0),MATCH('Residential Bills_Yr 2_6 Units'!AD$13,Input!$B$21:$AK$21,0))</f>
        <v>3.0306999999999999</v>
      </c>
      <c r="AE17" s="3">
        <f>IF($B$7&gt;Input!M$88,Input!M$88,'Residential Bills_Yr 2_6 Units'!$B$7)</f>
        <v>6</v>
      </c>
      <c r="AF17" s="15">
        <f>ROUND(IFERROR(AD17*AE17," "),2)</f>
        <v>18.18</v>
      </c>
      <c r="AH17" s="19">
        <f>INDEX(Input!$B$22:$AK$26,MATCH('Residential Bills_Yr 2_6 Units'!$A17,Input!$A$22:$A$26,0),MATCH('Residential Bills_Yr 2_6 Units'!AH$13,Input!$B$21:$AK$21,0))</f>
        <v>3.0306999999999999</v>
      </c>
      <c r="AI17" s="3">
        <f>IF($B$7&gt;Input!N$88,Input!N$88,'Residential Bills_Yr 2_6 Units'!$B$7)</f>
        <v>6</v>
      </c>
      <c r="AJ17" s="15">
        <f>ROUND(IFERROR(AH17*AI17," "),2)</f>
        <v>18.18</v>
      </c>
      <c r="AL17" s="19">
        <f>INDEX(Input!$B$22:$AK$26,MATCH('Residential Bills_Yr 2_6 Units'!$A17,Input!$A$22:$A$26,0),MATCH('Residential Bills_Yr 2_6 Units'!AL$13,Input!$B$21:$AK$21,0))</f>
        <v>3.0306999999999999</v>
      </c>
      <c r="AM17" s="3">
        <f>IF($B$7&gt;Input!O$88,Input!O$88,'Residential Bills_Yr 2_6 Units'!$B$7)</f>
        <v>6</v>
      </c>
      <c r="AN17" s="15">
        <f>ROUND(IFERROR(AL17*AM17," "),2)</f>
        <v>18.18</v>
      </c>
      <c r="AP17" s="19">
        <f>INDEX(Input!$B$22:$AK$26,MATCH('Residential Bills_Yr 2_6 Units'!$A17,Input!$A$22:$A$26,0),MATCH('Residential Bills_Yr 2_6 Units'!AP$13,Input!$B$21:$AK$21,0))</f>
        <v>3.0306999999999999</v>
      </c>
      <c r="AQ17" s="3">
        <f>IF($B$7&gt;Input!P$88,Input!P$88,'Residential Bills_Yr 2_6 Units'!$B$7)</f>
        <v>6</v>
      </c>
      <c r="AR17" s="15">
        <f>ROUND(IFERROR(AP17*AQ17," "),2)</f>
        <v>18.18</v>
      </c>
      <c r="AS17" s="7"/>
      <c r="AT17" s="19">
        <f>INDEX(Input!$B$22:$AK$26,MATCH('Residential Bills_Yr 2_6 Units'!$A17,Input!$A$22:$A$26,0),MATCH('Residential Bills_Yr 2_6 Units'!AT$13,Input!$B$21:$AK$21,0))</f>
        <v>3.0306999999999999</v>
      </c>
      <c r="AU17" s="3">
        <f>IF($B$7&gt;Input!Q$88,Input!Q$88,'Residential Bills_Yr 2_6 Units'!$B$7)</f>
        <v>6</v>
      </c>
      <c r="AV17" s="15">
        <f>ROUND(IFERROR(AT17*AU17," "),2)</f>
        <v>18.18</v>
      </c>
    </row>
    <row r="18" spans="1:48" x14ac:dyDescent="0.3">
      <c r="A18" t="str">
        <f>Input!A23</f>
        <v>Tier 2</v>
      </c>
      <c r="B18" s="19">
        <f>INDEX(Input!$B$22:$AK$26,MATCH('Residential Bills_Yr 2_6 Units'!$A18,Input!$A$22:$A$26,0),MATCH('Residential Bills_Yr 2_6 Units'!B$13,Input!$B$21:$AK$21,0))</f>
        <v>4.6917999999999997</v>
      </c>
      <c r="C18" s="3">
        <f>IF(($B$7-C17)&gt;Input!F$89,Input!F$89,($B$7-C17))</f>
        <v>0</v>
      </c>
      <c r="D18" s="15">
        <f>ROUND(IFERROR(B18*C18," "),2)</f>
        <v>0</v>
      </c>
      <c r="F18" s="19">
        <f>INDEX(Input!$B$22:$AK$26,MATCH('Residential Bills_Yr 2_6 Units'!$A18,Input!$A$22:$A$26,0),MATCH('Residential Bills_Yr 2_6 Units'!F$13,Input!$B$21:$AK$21,0))</f>
        <v>4.6917999999999997</v>
      </c>
      <c r="G18" s="3">
        <f>IF(($B$7-G17)&gt;Input!G$89,Input!G$89,($B$7-G17))</f>
        <v>0</v>
      </c>
      <c r="H18" s="15">
        <f>ROUND(IFERROR(F18*G18," "),2)</f>
        <v>0</v>
      </c>
      <c r="J18" s="19">
        <f>INDEX(Input!$B$22:$AK$26,MATCH('Residential Bills_Yr 2_6 Units'!$A18,Input!$A$22:$A$26,0),MATCH('Residential Bills_Yr 2_6 Units'!J$13,Input!$B$21:$AK$21,0))</f>
        <v>4.6917999999999997</v>
      </c>
      <c r="K18" s="3">
        <f>IF(($B$7-K17)&gt;Input!H$89,Input!H$89,($B$7-K17))</f>
        <v>0</v>
      </c>
      <c r="L18" s="15">
        <f>ROUND(IFERROR(J18*K18," "),2)</f>
        <v>0</v>
      </c>
      <c r="N18" s="19">
        <f>INDEX(Input!$B$22:$AK$26,MATCH('Residential Bills_Yr 2_6 Units'!$A18,Input!$A$22:$A$26,0),MATCH('Residential Bills_Yr 2_6 Units'!N$13,Input!$B$21:$AK$21,0))</f>
        <v>4.6917999999999997</v>
      </c>
      <c r="O18" s="3">
        <f>IF(($B$7-O17)&gt;Input!I$89,Input!I$89,($B$7-O17))</f>
        <v>0</v>
      </c>
      <c r="P18" s="15">
        <f>ROUND(IFERROR(N18*O18," "),2)</f>
        <v>0</v>
      </c>
      <c r="R18" s="19">
        <f>INDEX(Input!$B$22:$AK$26,MATCH('Residential Bills_Yr 2_6 Units'!$A18,Input!$A$22:$A$26,0),MATCH('Residential Bills_Yr 2_6 Units'!R$13,Input!$B$21:$AK$21,0))</f>
        <v>4.6917999999999997</v>
      </c>
      <c r="S18" s="3">
        <f>IF(($B$7-S17)&gt;Input!J$89,Input!J$89,($B$7-S17))</f>
        <v>0</v>
      </c>
      <c r="T18" s="15">
        <f>ROUND(IFERROR(R18*S18," "),2)</f>
        <v>0</v>
      </c>
      <c r="V18" s="19">
        <f>INDEX(Input!$B$22:$AK$26,MATCH('Residential Bills_Yr 2_6 Units'!$A18,Input!$A$22:$A$26,0),MATCH('Residential Bills_Yr 2_6 Units'!V$13,Input!$B$21:$AK$21,0))</f>
        <v>4.6917999999999997</v>
      </c>
      <c r="W18" s="3">
        <f>IF(($B$7-W17)&gt;Input!K$89,Input!K$89,($B$7-W17))</f>
        <v>0</v>
      </c>
      <c r="X18" s="15">
        <f>ROUND(IFERROR(V18*W18," "),2)</f>
        <v>0</v>
      </c>
      <c r="Z18" s="19">
        <f>INDEX(Input!$B$22:$AK$26,MATCH('Residential Bills_Yr 2_6 Units'!$A18,Input!$A$22:$A$26,0),MATCH('Residential Bills_Yr 2_6 Units'!Z$13,Input!$B$21:$AK$21,0))</f>
        <v>5.2302999999999997</v>
      </c>
      <c r="AA18" s="3">
        <f>IF(($B$7-AA17)&gt;Input!L$89,Input!L$89,($B$7-AA17))</f>
        <v>0</v>
      </c>
      <c r="AB18" s="15">
        <f>ROUND(IFERROR(Z18*AA18," "),2)</f>
        <v>0</v>
      </c>
      <c r="AD18" s="19">
        <f>INDEX(Input!$B$22:$AK$26,MATCH('Residential Bills_Yr 2_6 Units'!$A18,Input!$A$22:$A$26,0),MATCH('Residential Bills_Yr 2_6 Units'!AD$13,Input!$B$21:$AK$21,0))</f>
        <v>5.2302999999999997</v>
      </c>
      <c r="AE18" s="3">
        <f>IF(($B$7-AE17)&gt;Input!M$89,Input!M$89,($B$7-AE17))</f>
        <v>0</v>
      </c>
      <c r="AF18" s="15">
        <f>ROUND(IFERROR(AD18*AE18," "),2)</f>
        <v>0</v>
      </c>
      <c r="AH18" s="19">
        <f>INDEX(Input!$B$22:$AK$26,MATCH('Residential Bills_Yr 2_6 Units'!$A18,Input!$A$22:$A$26,0),MATCH('Residential Bills_Yr 2_6 Units'!AH$13,Input!$B$21:$AK$21,0))</f>
        <v>5.2302999999999997</v>
      </c>
      <c r="AI18" s="3">
        <f>IF(($B$7-AI17)&gt;Input!N$89,Input!N$89,($B$7-AI17))</f>
        <v>0</v>
      </c>
      <c r="AJ18" s="15">
        <f>ROUND(IFERROR(AH18*AI18," "),2)</f>
        <v>0</v>
      </c>
      <c r="AL18" s="19">
        <f>INDEX(Input!$B$22:$AK$26,MATCH('Residential Bills_Yr 2_6 Units'!$A18,Input!$A$22:$A$26,0),MATCH('Residential Bills_Yr 2_6 Units'!AL$13,Input!$B$21:$AK$21,0))</f>
        <v>5.2302999999999997</v>
      </c>
      <c r="AM18" s="3">
        <f>IF(($B$7-AM17)&gt;Input!O$89,Input!O$89,($B$7-AM17))</f>
        <v>0</v>
      </c>
      <c r="AN18" s="15">
        <f>ROUND(IFERROR(AL18*AM18," "),2)</f>
        <v>0</v>
      </c>
      <c r="AP18" s="19">
        <f>INDEX(Input!$B$22:$AK$26,MATCH('Residential Bills_Yr 2_6 Units'!$A18,Input!$A$22:$A$26,0),MATCH('Residential Bills_Yr 2_6 Units'!AP$13,Input!$B$21:$AK$21,0))</f>
        <v>5.2302999999999997</v>
      </c>
      <c r="AQ18" s="3">
        <f>IF(($B$7-AQ17)&gt;Input!P$89,Input!P$89,($B$7-AQ17))</f>
        <v>0</v>
      </c>
      <c r="AR18" s="15">
        <f>ROUND(IFERROR(AP18*AQ18," "),2)</f>
        <v>0</v>
      </c>
      <c r="AS18" s="7"/>
      <c r="AT18" s="19">
        <f>INDEX(Input!$B$22:$AK$26,MATCH('Residential Bills_Yr 2_6 Units'!$A18,Input!$A$22:$A$26,0),MATCH('Residential Bills_Yr 2_6 Units'!AT$13,Input!$B$21:$AK$21,0))</f>
        <v>5.2302999999999997</v>
      </c>
      <c r="AU18" s="3">
        <f>IF(($B$7-AU17)&gt;Input!Q$89,Input!Q$89,($B$7-AU17))</f>
        <v>0</v>
      </c>
      <c r="AV18" s="15">
        <f>ROUND(IFERROR(AT18*AU18," "),2)</f>
        <v>0</v>
      </c>
    </row>
    <row r="19" spans="1:48" x14ac:dyDescent="0.3">
      <c r="A19" t="str">
        <f>Input!A24</f>
        <v>Tier 3</v>
      </c>
      <c r="B19" s="19">
        <f>INDEX(Input!$B$22:$AK$26,MATCH('Residential Bills_Yr 2_6 Units'!$A19,Input!$A$22:$A$26,0),MATCH('Residential Bills_Yr 2_6 Units'!B$13,Input!$B$21:$AK$21,0))</f>
        <v>6.4775</v>
      </c>
      <c r="C19" s="3">
        <f>IF(OR(Input!F$86="Tier 4",Input!F$86="Tier 5"),IF(('Residential Bills_Yr 2_6 Units'!$B$7-'Residential Bills_Yr 2_6 Units'!C17-'Residential Bills_Yr 2_6 Units'!C18)&gt;Input!C90,Input!C90,('Residential Bills_Yr 2_6 Units'!$B$7-'Residential Bills_Yr 2_6 Units'!C17-'Residential Bills_Yr 2_6 Units'!C18)),('Residential Bills_Yr 2_6 Units'!$B$7-'Residential Bills_Yr 2_6 Units'!C17-'Residential Bills_Yr 2_6 Units'!C18))</f>
        <v>0</v>
      </c>
      <c r="D19" s="15">
        <f>ROUND(IFERROR(B19*C19," "),2)</f>
        <v>0</v>
      </c>
      <c r="F19" s="19">
        <f>INDEX(Input!$B$22:$AK$26,MATCH('Residential Bills_Yr 2_6 Units'!$A19,Input!$A$22:$A$26,0),MATCH('Residential Bills_Yr 2_6 Units'!F$13,Input!$B$21:$AK$21,0))</f>
        <v>6.4775</v>
      </c>
      <c r="G19" s="3">
        <f>IF(OR(Input!G$86="Tier 4",Input!G$86="Tier 5"),IF(('Residential Bills_Yr 2_6 Units'!$B$7-'Residential Bills_Yr 2_6 Units'!G17-'Residential Bills_Yr 2_6 Units'!G18)&gt;Input!G90,Input!G90,('Residential Bills_Yr 2_6 Units'!$B$7-'Residential Bills_Yr 2_6 Units'!G17-'Residential Bills_Yr 2_6 Units'!G18)),('Residential Bills_Yr 2_6 Units'!$B$7-'Residential Bills_Yr 2_6 Units'!G17-'Residential Bills_Yr 2_6 Units'!G18))</f>
        <v>0</v>
      </c>
      <c r="H19" s="15">
        <f>ROUND(IFERROR(F19*G19," "),2)</f>
        <v>0</v>
      </c>
      <c r="J19" s="19">
        <f>INDEX(Input!$B$22:$AK$26,MATCH('Residential Bills_Yr 2_6 Units'!$A19,Input!$A$22:$A$26,0),MATCH('Residential Bills_Yr 2_6 Units'!J$13,Input!$B$21:$AK$21,0))</f>
        <v>6.4775</v>
      </c>
      <c r="K19" s="3">
        <f>IF(OR(Input!H$86="Tier 4",Input!H$86="Tier 5"),IF(('Residential Bills_Yr 2_6 Units'!$B$7-'Residential Bills_Yr 2_6 Units'!K17-'Residential Bills_Yr 2_6 Units'!K18)&gt;Input!H90,Input!H90,('Residential Bills_Yr 2_6 Units'!$B$7-'Residential Bills_Yr 2_6 Units'!K17-'Residential Bills_Yr 2_6 Units'!K18)),('Residential Bills_Yr 2_6 Units'!$B$7-'Residential Bills_Yr 2_6 Units'!K17-'Residential Bills_Yr 2_6 Units'!K18))</f>
        <v>0</v>
      </c>
      <c r="L19" s="15">
        <f>ROUND(IFERROR(J19*K19," "),2)</f>
        <v>0</v>
      </c>
      <c r="N19" s="19">
        <f>INDEX(Input!$B$22:$AK$26,MATCH('Residential Bills_Yr 2_6 Units'!$A19,Input!$A$22:$A$26,0),MATCH('Residential Bills_Yr 2_6 Units'!N$13,Input!$B$21:$AK$21,0))</f>
        <v>6.4775</v>
      </c>
      <c r="O19" s="3">
        <f>IF(OR(Input!I$86="Tier 4",Input!I$86="Tier 5"),IF(('Residential Bills_Yr 2_6 Units'!$B$7-'Residential Bills_Yr 2_6 Units'!O17-'Residential Bills_Yr 2_6 Units'!O18)&gt;Input!I90,Input!I90,('Residential Bills_Yr 2_6 Units'!$B$7-'Residential Bills_Yr 2_6 Units'!O17-'Residential Bills_Yr 2_6 Units'!O18)),('Residential Bills_Yr 2_6 Units'!$B$7-'Residential Bills_Yr 2_6 Units'!O17-'Residential Bills_Yr 2_6 Units'!O18))</f>
        <v>0</v>
      </c>
      <c r="P19" s="15">
        <f>ROUND(IFERROR(N19*O19," "),2)</f>
        <v>0</v>
      </c>
      <c r="R19" s="19">
        <f>INDEX(Input!$B$22:$AK$26,MATCH('Residential Bills_Yr 2_6 Units'!$A19,Input!$A$22:$A$26,0),MATCH('Residential Bills_Yr 2_6 Units'!R$13,Input!$B$21:$AK$21,0))</f>
        <v>6.4775</v>
      </c>
      <c r="S19" s="3">
        <f>IF(OR(Input!J$86="Tier 4",Input!J$86="Tier 5"),IF(('Residential Bills_Yr 2_6 Units'!$B$7-'Residential Bills_Yr 2_6 Units'!S17-'Residential Bills_Yr 2_6 Units'!S18)&gt;Input!J90,Input!J90,('Residential Bills_Yr 2_6 Units'!$B$7-'Residential Bills_Yr 2_6 Units'!S17-'Residential Bills_Yr 2_6 Units'!S18)),('Residential Bills_Yr 2_6 Units'!$B$7-'Residential Bills_Yr 2_6 Units'!S17-'Residential Bills_Yr 2_6 Units'!S18))</f>
        <v>0</v>
      </c>
      <c r="T19" s="15">
        <f>ROUND(IFERROR(R19*S19," "),2)</f>
        <v>0</v>
      </c>
      <c r="V19" s="19">
        <f>INDEX(Input!$B$22:$AK$26,MATCH('Residential Bills_Yr 2_6 Units'!$A19,Input!$A$22:$A$26,0),MATCH('Residential Bills_Yr 2_6 Units'!V$13,Input!$B$21:$AK$21,0))</f>
        <v>6.4775</v>
      </c>
      <c r="W19" s="3">
        <f>IF(OR(Input!K$86="Tier 4",Input!K$86="Tier 5"),IF(('Residential Bills_Yr 2_6 Units'!$B$7-'Residential Bills_Yr 2_6 Units'!W17-'Residential Bills_Yr 2_6 Units'!W18)&gt;Input!K90,Input!K90,('Residential Bills_Yr 2_6 Units'!$B$7-'Residential Bills_Yr 2_6 Units'!W17-'Residential Bills_Yr 2_6 Units'!W18)),('Residential Bills_Yr 2_6 Units'!$B$7-'Residential Bills_Yr 2_6 Units'!W17-'Residential Bills_Yr 2_6 Units'!W18))</f>
        <v>0</v>
      </c>
      <c r="X19" s="15">
        <f>ROUND(IFERROR(V19*W19," "),2)</f>
        <v>0</v>
      </c>
      <c r="Z19" s="19">
        <f>INDEX(Input!$B$22:$AK$26,MATCH('Residential Bills_Yr 2_6 Units'!$A19,Input!$A$22:$A$26,0),MATCH('Residential Bills_Yr 2_6 Units'!Z$13,Input!$B$21:$AK$21,0))</f>
        <v>7.2209000000000003</v>
      </c>
      <c r="AA19" s="3">
        <f>IF(OR(Input!L$86="Tier 4",Input!L$86="Tier 5"),IF(('Residential Bills_Yr 2_6 Units'!$B$7-'Residential Bills_Yr 2_6 Units'!AA17-'Residential Bills_Yr 2_6 Units'!AA18)&gt;Input!L90,Input!L90,('Residential Bills_Yr 2_6 Units'!$B$7-'Residential Bills_Yr 2_6 Units'!AA17-'Residential Bills_Yr 2_6 Units'!AA18)),('Residential Bills_Yr 2_6 Units'!$B$7-'Residential Bills_Yr 2_6 Units'!AA17-'Residential Bills_Yr 2_6 Units'!AA18))</f>
        <v>0</v>
      </c>
      <c r="AB19" s="15">
        <f>ROUND(IFERROR(Z19*AA19," "),2)</f>
        <v>0</v>
      </c>
      <c r="AD19" s="19">
        <f>INDEX(Input!$B$22:$AK$26,MATCH('Residential Bills_Yr 2_6 Units'!$A19,Input!$A$22:$A$26,0),MATCH('Residential Bills_Yr 2_6 Units'!AD$13,Input!$B$21:$AK$21,0))</f>
        <v>7.2209000000000003</v>
      </c>
      <c r="AE19" s="3">
        <f>IF(OR(Input!M$86="Tier 4",Input!M$86="Tier 5"),IF(('Residential Bills_Yr 2_6 Units'!$B$7-'Residential Bills_Yr 2_6 Units'!AE17-'Residential Bills_Yr 2_6 Units'!AE18)&gt;Input!M90,Input!M90,('Residential Bills_Yr 2_6 Units'!$B$7-'Residential Bills_Yr 2_6 Units'!AE17-'Residential Bills_Yr 2_6 Units'!AE18)),('Residential Bills_Yr 2_6 Units'!$B$7-'Residential Bills_Yr 2_6 Units'!AE17-'Residential Bills_Yr 2_6 Units'!AE18))</f>
        <v>0</v>
      </c>
      <c r="AF19" s="15">
        <f>ROUND(IFERROR(AD19*AE19," "),2)</f>
        <v>0</v>
      </c>
      <c r="AH19" s="19">
        <f>INDEX(Input!$B$22:$AK$26,MATCH('Residential Bills_Yr 2_6 Units'!$A19,Input!$A$22:$A$26,0),MATCH('Residential Bills_Yr 2_6 Units'!AH$13,Input!$B$21:$AK$21,0))</f>
        <v>7.2209000000000003</v>
      </c>
      <c r="AI19" s="3">
        <f>IF(OR(Input!N$86="Tier 4",Input!N$86="Tier 5"),IF(('Residential Bills_Yr 2_6 Units'!$B$7-'Residential Bills_Yr 2_6 Units'!AI17-'Residential Bills_Yr 2_6 Units'!AI18)&gt;Input!N90,Input!N90,('Residential Bills_Yr 2_6 Units'!$B$7-'Residential Bills_Yr 2_6 Units'!AI17-'Residential Bills_Yr 2_6 Units'!AI18)),('Residential Bills_Yr 2_6 Units'!$B$7-'Residential Bills_Yr 2_6 Units'!AI17-'Residential Bills_Yr 2_6 Units'!AI18))</f>
        <v>0</v>
      </c>
      <c r="AJ19" s="15">
        <f>ROUND(IFERROR(AH19*AI19," "),2)</f>
        <v>0</v>
      </c>
      <c r="AL19" s="19">
        <f>INDEX(Input!$B$22:$AK$26,MATCH('Residential Bills_Yr 2_6 Units'!$A19,Input!$A$22:$A$26,0),MATCH('Residential Bills_Yr 2_6 Units'!AL$13,Input!$B$21:$AK$21,0))</f>
        <v>7.2209000000000003</v>
      </c>
      <c r="AM19" s="3">
        <f>IF(OR(Input!O$86="Tier 4",Input!O$86="Tier 5"),IF(('Residential Bills_Yr 2_6 Units'!$B$7-'Residential Bills_Yr 2_6 Units'!AM17-'Residential Bills_Yr 2_6 Units'!AM18)&gt;Input!O90,Input!O90,('Residential Bills_Yr 2_6 Units'!$B$7-'Residential Bills_Yr 2_6 Units'!AM17-'Residential Bills_Yr 2_6 Units'!AM18)),('Residential Bills_Yr 2_6 Units'!$B$7-'Residential Bills_Yr 2_6 Units'!AM17-'Residential Bills_Yr 2_6 Units'!AM18))</f>
        <v>0</v>
      </c>
      <c r="AN19" s="15">
        <f>ROUND(IFERROR(AL19*AM19," "),2)</f>
        <v>0</v>
      </c>
      <c r="AP19" s="19">
        <f>INDEX(Input!$B$22:$AK$26,MATCH('Residential Bills_Yr 2_6 Units'!$A19,Input!$A$22:$A$26,0),MATCH('Residential Bills_Yr 2_6 Units'!AP$13,Input!$B$21:$AK$21,0))</f>
        <v>7.2209000000000003</v>
      </c>
      <c r="AQ19" s="3">
        <f>IF(OR(Input!P$86="Tier 4",Input!P$86="Tier 5"),IF(('Residential Bills_Yr 2_6 Units'!$B$7-'Residential Bills_Yr 2_6 Units'!AQ17-'Residential Bills_Yr 2_6 Units'!AQ18)&gt;Input!P90,Input!P90,('Residential Bills_Yr 2_6 Units'!$B$7-'Residential Bills_Yr 2_6 Units'!AQ17-'Residential Bills_Yr 2_6 Units'!AQ18)),('Residential Bills_Yr 2_6 Units'!$B$7-'Residential Bills_Yr 2_6 Units'!AQ17-'Residential Bills_Yr 2_6 Units'!AQ18))</f>
        <v>0</v>
      </c>
      <c r="AR19" s="15">
        <f>ROUND(IFERROR(AP19*AQ19," "),2)</f>
        <v>0</v>
      </c>
      <c r="AS19" s="7"/>
      <c r="AT19" s="19">
        <f>INDEX(Input!$B$22:$AK$26,MATCH('Residential Bills_Yr 2_6 Units'!$A19,Input!$A$22:$A$26,0),MATCH('Residential Bills_Yr 2_6 Units'!AT$13,Input!$B$21:$AK$21,0))</f>
        <v>7.2209000000000003</v>
      </c>
      <c r="AU19" s="3">
        <f>IF(OR(Input!Q$86="Tier 4",Input!Q$86="Tier 5"),IF(('Residential Bills_Yr 2_6 Units'!$B$7-'Residential Bills_Yr 2_6 Units'!AU17-'Residential Bills_Yr 2_6 Units'!AU18)&gt;Input!Q90,Input!Q90,('Residential Bills_Yr 2_6 Units'!$B$7-'Residential Bills_Yr 2_6 Units'!AU17-'Residential Bills_Yr 2_6 Units'!AU18)),('Residential Bills_Yr 2_6 Units'!$B$7-'Residential Bills_Yr 2_6 Units'!AU17-'Residential Bills_Yr 2_6 Units'!AU18))</f>
        <v>0</v>
      </c>
      <c r="AV19" s="15">
        <f>ROUND(IFERROR(AT19*AU19," "),2)</f>
        <v>0</v>
      </c>
    </row>
    <row r="20" spans="1:48" ht="14.4" hidden="1" customHeight="1" x14ac:dyDescent="0.3">
      <c r="A20" t="str">
        <f>Input!A25</f>
        <v>Tier 4</v>
      </c>
      <c r="B20" s="19">
        <f>INDEX(Input!$B$22:$AK$26,MATCH('Residential Bills_Yr 2_6 Units'!$A20,Input!$A$22:$A$26,0),MATCH('Residential Bills_Yr 2_6 Units'!B$13,Input!$B$21:$AK$21,0))</f>
        <v>0</v>
      </c>
      <c r="C20" s="3" t="str">
        <f>IF(Input!F$86="Tier 4",($B$7-C17-C18-C19),IF(Input!F$86="Tier 5",IF(('Residential Bills_Yr 2_6 Units'!$B$7-'Residential Bills_Yr 2_6 Units'!C17-'Residential Bills_Yr 2_6 Units'!C18-'Residential Bills_Yr 2_6 Units'!C19)&gt;Input!F91,Input!F91,('Residential Bills_Yr 2_6 Units'!$B$7-'Residential Bills_Yr 2_6 Units'!C17-'Residential Bills_Yr 2_6 Units'!C18-'Residential Bills_Yr 2_6 Units'!C19))," "))</f>
        <v xml:space="preserve"> </v>
      </c>
      <c r="D20" s="15" t="str">
        <f t="shared" ref="D20:D21" si="0">IFERROR(B20*C20," ")</f>
        <v xml:space="preserve"> </v>
      </c>
      <c r="F20" s="19">
        <f>INDEX(Input!$B$22:$AK$26,MATCH('Residential Bills_Yr 2_6 Units'!$A20,Input!$A$22:$A$26,0),MATCH('Residential Bills_Yr 2_6 Units'!F$13,Input!$B$21:$AK$21,0))</f>
        <v>0</v>
      </c>
      <c r="G20" s="3" t="str">
        <f>IF(Input!G$86="Tier 4",($B$7-G17-G18-G19),IF(Input!G$86="Tier 5",IF(('Residential Bills_Yr 2_6 Units'!$B$7-'Residential Bills_Yr 2_6 Units'!G17-'Residential Bills_Yr 2_6 Units'!G18-'Residential Bills_Yr 2_6 Units'!G19)&gt;Input!G91,Input!G91,('Residential Bills_Yr 2_6 Units'!$B$7-'Residential Bills_Yr 2_6 Units'!G17-'Residential Bills_Yr 2_6 Units'!G18-'Residential Bills_Yr 2_6 Units'!G19))," "))</f>
        <v xml:space="preserve"> </v>
      </c>
      <c r="H20" s="15" t="str">
        <f t="shared" ref="H20:H21" si="1">IFERROR(F20*G20," ")</f>
        <v xml:space="preserve"> </v>
      </c>
      <c r="J20" s="19">
        <f>INDEX(Input!$B$22:$AK$26,MATCH('Residential Bills_Yr 2_6 Units'!$A20,Input!$A$22:$A$26,0),MATCH('Residential Bills_Yr 2_6 Units'!J$13,Input!$B$21:$AK$21,0))</f>
        <v>0</v>
      </c>
      <c r="K20" s="3" t="str">
        <f>IF(Input!H$86="Tier 4",($B$7-K17-K18-K19),IF(Input!H$86="Tier 5",IF(('Residential Bills_Yr 2_6 Units'!$B$7-'Residential Bills_Yr 2_6 Units'!K17-'Residential Bills_Yr 2_6 Units'!K18-'Residential Bills_Yr 2_6 Units'!K19)&gt;Input!H91,Input!H91,('Residential Bills_Yr 2_6 Units'!$B$7-'Residential Bills_Yr 2_6 Units'!K17-'Residential Bills_Yr 2_6 Units'!K18-'Residential Bills_Yr 2_6 Units'!K19))," "))</f>
        <v xml:space="preserve"> </v>
      </c>
      <c r="L20" s="15" t="str">
        <f t="shared" ref="L20:L21" si="2">IFERROR(J20*K20," ")</f>
        <v xml:space="preserve"> </v>
      </c>
      <c r="N20" s="19">
        <f>INDEX(Input!$B$22:$AK$26,MATCH('Residential Bills_Yr 2_6 Units'!$A20,Input!$A$22:$A$26,0),MATCH('Residential Bills_Yr 2_6 Units'!N$13,Input!$B$21:$AK$21,0))</f>
        <v>0</v>
      </c>
      <c r="O20" s="3" t="str">
        <f>IF(Input!I$86="Tier 4",($B$7-O17-O18-O19),IF(Input!I$86="Tier 5",IF(('Residential Bills_Yr 2_6 Units'!$B$7-'Residential Bills_Yr 2_6 Units'!O17-'Residential Bills_Yr 2_6 Units'!O18-'Residential Bills_Yr 2_6 Units'!O19)&gt;Input!I91,Input!I91,('Residential Bills_Yr 2_6 Units'!$B$7-'Residential Bills_Yr 2_6 Units'!O17-'Residential Bills_Yr 2_6 Units'!O18-'Residential Bills_Yr 2_6 Units'!O19))," "))</f>
        <v xml:space="preserve"> </v>
      </c>
      <c r="P20" s="15" t="str">
        <f t="shared" ref="P20:P21" si="3">IFERROR(N20*O20," ")</f>
        <v xml:space="preserve"> </v>
      </c>
      <c r="R20" s="19">
        <f>INDEX(Input!$B$22:$AK$26,MATCH('Residential Bills_Yr 2_6 Units'!$A20,Input!$A$22:$A$26,0),MATCH('Residential Bills_Yr 2_6 Units'!R$13,Input!$B$21:$AK$21,0))</f>
        <v>0</v>
      </c>
      <c r="S20" s="3" t="str">
        <f>IF(Input!J$86="Tier 4",($B$7-S17-S18-S19),IF(Input!J$86="Tier 5",IF(('Residential Bills_Yr 2_6 Units'!$B$7-'Residential Bills_Yr 2_6 Units'!S17-'Residential Bills_Yr 2_6 Units'!S18-'Residential Bills_Yr 2_6 Units'!S19)&gt;Input!J91,Input!J91,('Residential Bills_Yr 2_6 Units'!$B$7-'Residential Bills_Yr 2_6 Units'!S17-'Residential Bills_Yr 2_6 Units'!S18-'Residential Bills_Yr 2_6 Units'!S19))," "))</f>
        <v xml:space="preserve"> </v>
      </c>
      <c r="T20" s="15" t="str">
        <f t="shared" ref="T20:T21" si="4">IFERROR(R20*S20," ")</f>
        <v xml:space="preserve"> </v>
      </c>
      <c r="V20" s="19">
        <f>INDEX(Input!$B$22:$AK$26,MATCH('Residential Bills_Yr 2_6 Units'!$A20,Input!$A$22:$A$26,0),MATCH('Residential Bills_Yr 2_6 Units'!V$13,Input!$B$21:$AK$21,0))</f>
        <v>0</v>
      </c>
      <c r="W20" s="3" t="str">
        <f>IF(Input!K$86="Tier 4",($B$7-W17-W18-W19),IF(Input!K$86="Tier 5",IF(('Residential Bills_Yr 2_6 Units'!$B$7-'Residential Bills_Yr 2_6 Units'!W17-'Residential Bills_Yr 2_6 Units'!W18-'Residential Bills_Yr 2_6 Units'!W19)&gt;Input!K91,Input!K91,('Residential Bills_Yr 2_6 Units'!$B$7-'Residential Bills_Yr 2_6 Units'!W17-'Residential Bills_Yr 2_6 Units'!W18-'Residential Bills_Yr 2_6 Units'!W19))," "))</f>
        <v xml:space="preserve"> </v>
      </c>
      <c r="X20" s="15" t="str">
        <f t="shared" ref="X20:X21" si="5">IFERROR(V20*W20," ")</f>
        <v xml:space="preserve"> </v>
      </c>
      <c r="Z20" s="19">
        <f>INDEX(Input!$B$22:$AK$26,MATCH('Residential Bills_Yr 2_6 Units'!$A20,Input!$A$22:$A$26,0),MATCH('Residential Bills_Yr 2_6 Units'!Z$13,Input!$B$21:$AK$21,0))</f>
        <v>0</v>
      </c>
      <c r="AA20" s="3" t="str">
        <f>IF(Input!L$86="Tier 4",($B$7-AA17-AA18-AA19),IF(Input!L$86="Tier 5",IF(('Residential Bills_Yr 2_6 Units'!$B$7-'Residential Bills_Yr 2_6 Units'!AA17-'Residential Bills_Yr 2_6 Units'!AA18-'Residential Bills_Yr 2_6 Units'!AA19)&gt;Input!L91,Input!L91,('Residential Bills_Yr 2_6 Units'!$B$7-'Residential Bills_Yr 2_6 Units'!AA17-'Residential Bills_Yr 2_6 Units'!AA18-'Residential Bills_Yr 2_6 Units'!AA19))," "))</f>
        <v xml:space="preserve"> </v>
      </c>
      <c r="AB20" s="15" t="str">
        <f t="shared" ref="AB20:AB21" si="6">IFERROR(Z20*AA20," ")</f>
        <v xml:space="preserve"> </v>
      </c>
      <c r="AD20" s="19">
        <f>INDEX(Input!$B$22:$AK$26,MATCH('Residential Bills_Yr 2_6 Units'!$A20,Input!$A$22:$A$26,0),MATCH('Residential Bills_Yr 2_6 Units'!AD$13,Input!$B$21:$AK$21,0))</f>
        <v>0</v>
      </c>
      <c r="AE20" s="3" t="str">
        <f>IF(Input!M$86="Tier 4",($B$7-AE17-AE18-AE19),IF(Input!M$86="Tier 5",IF(('Residential Bills_Yr 2_6 Units'!$B$7-'Residential Bills_Yr 2_6 Units'!AE17-'Residential Bills_Yr 2_6 Units'!AE18-'Residential Bills_Yr 2_6 Units'!AE19)&gt;Input!M91,Input!M91,('Residential Bills_Yr 2_6 Units'!$B$7-'Residential Bills_Yr 2_6 Units'!AE17-'Residential Bills_Yr 2_6 Units'!AE18-'Residential Bills_Yr 2_6 Units'!AE19))," "))</f>
        <v xml:space="preserve"> </v>
      </c>
      <c r="AF20" s="15" t="str">
        <f t="shared" ref="AF20:AF21" si="7">IFERROR(AD20*AE20," ")</f>
        <v xml:space="preserve"> </v>
      </c>
      <c r="AH20" s="19">
        <f>INDEX(Input!$B$22:$AK$26,MATCH('Residential Bills_Yr 2_6 Units'!$A20,Input!$A$22:$A$26,0),MATCH('Residential Bills_Yr 2_6 Units'!AH$13,Input!$B$21:$AK$21,0))</f>
        <v>0</v>
      </c>
      <c r="AI20" s="3" t="str">
        <f>IF(Input!N$86="Tier 4",($B$7-AI17-AI18-AI19),IF(Input!N$86="Tier 5",IF(('Residential Bills_Yr 2_6 Units'!$B$7-'Residential Bills_Yr 2_6 Units'!AI17-'Residential Bills_Yr 2_6 Units'!AI18-'Residential Bills_Yr 2_6 Units'!AI19)&gt;Input!N91,Input!N91,('Residential Bills_Yr 2_6 Units'!$B$7-'Residential Bills_Yr 2_6 Units'!AI17-'Residential Bills_Yr 2_6 Units'!AI18-'Residential Bills_Yr 2_6 Units'!AI19))," "))</f>
        <v xml:space="preserve"> </v>
      </c>
      <c r="AJ20" s="15" t="str">
        <f t="shared" ref="AJ20:AJ21" si="8">IFERROR(AH20*AI20," ")</f>
        <v xml:space="preserve"> </v>
      </c>
      <c r="AL20" s="19">
        <f>INDEX(Input!$B$22:$AK$26,MATCH('Residential Bills_Yr 2_6 Units'!$A20,Input!$A$22:$A$26,0),MATCH('Residential Bills_Yr 2_6 Units'!AL$13,Input!$B$21:$AK$21,0))</f>
        <v>0</v>
      </c>
      <c r="AM20" s="3" t="str">
        <f>IF(Input!O$86="Tier 4",($B$7-AM17-AM18-AM19),IF(Input!O$86="Tier 5",IF(('Residential Bills_Yr 2_6 Units'!$B$7-'Residential Bills_Yr 2_6 Units'!AM17-'Residential Bills_Yr 2_6 Units'!AM18-'Residential Bills_Yr 2_6 Units'!AM19)&gt;Input!O91,Input!O91,('Residential Bills_Yr 2_6 Units'!$B$7-'Residential Bills_Yr 2_6 Units'!AM17-'Residential Bills_Yr 2_6 Units'!AM18-'Residential Bills_Yr 2_6 Units'!AM19))," "))</f>
        <v xml:space="preserve"> </v>
      </c>
      <c r="AN20" s="15" t="str">
        <f t="shared" ref="AN20:AN21" si="9">IFERROR(AL20*AM20," ")</f>
        <v xml:space="preserve"> </v>
      </c>
      <c r="AP20" s="19">
        <f>INDEX(Input!$B$22:$AK$26,MATCH('Residential Bills_Yr 2_6 Units'!$A20,Input!$A$22:$A$26,0),MATCH('Residential Bills_Yr 2_6 Units'!AP$13,Input!$B$21:$AK$21,0))</f>
        <v>0</v>
      </c>
      <c r="AQ20" s="3" t="str">
        <f>IF(Input!P$86="Tier 4",($B$7-AQ17-AQ18-AQ19),IF(Input!P$86="Tier 5",IF(('Residential Bills_Yr 2_6 Units'!$B$7-'Residential Bills_Yr 2_6 Units'!AQ17-'Residential Bills_Yr 2_6 Units'!AQ18-'Residential Bills_Yr 2_6 Units'!AQ19)&gt;Input!P91,Input!P91,('Residential Bills_Yr 2_6 Units'!$B$7-'Residential Bills_Yr 2_6 Units'!AQ17-'Residential Bills_Yr 2_6 Units'!AQ18-'Residential Bills_Yr 2_6 Units'!AQ19))," "))</f>
        <v xml:space="preserve"> </v>
      </c>
      <c r="AR20" s="15" t="str">
        <f t="shared" ref="AR20:AR21" si="10">IFERROR(AP20*AQ20," ")</f>
        <v xml:space="preserve"> </v>
      </c>
      <c r="AS20" s="7"/>
      <c r="AT20" s="19">
        <f>INDEX(Input!$B$22:$AK$26,MATCH('Residential Bills_Yr 2_6 Units'!$A20,Input!$A$22:$A$26,0),MATCH('Residential Bills_Yr 2_6 Units'!AT$13,Input!$B$21:$AK$21,0))</f>
        <v>0</v>
      </c>
      <c r="AU20" s="3" t="str">
        <f>IF(Input!Q$86="Tier 4",($B$7-AU17-AU18-AU19),IF(Input!Q$86="Tier 5",IF(('Residential Bills_Yr 2_6 Units'!$B$7-'Residential Bills_Yr 2_6 Units'!AU17-'Residential Bills_Yr 2_6 Units'!AU18-'Residential Bills_Yr 2_6 Units'!AU19)&gt;Input!Q91,Input!Q91,('Residential Bills_Yr 2_6 Units'!$B$7-'Residential Bills_Yr 2_6 Units'!AU17-'Residential Bills_Yr 2_6 Units'!AU18-'Residential Bills_Yr 2_6 Units'!AU19))," "))</f>
        <v xml:space="preserve"> </v>
      </c>
      <c r="AV20" s="15" t="str">
        <f t="shared" ref="AV20:AV21" si="11">IFERROR(AT20*AU20," ")</f>
        <v xml:space="preserve"> </v>
      </c>
    </row>
    <row r="21" spans="1:48" ht="14.4" hidden="1" customHeight="1" x14ac:dyDescent="0.3">
      <c r="A21" t="str">
        <f>Input!A26</f>
        <v>Tier 5</v>
      </c>
      <c r="B21" s="19">
        <f>INDEX(Input!$B$22:$AK$26,MATCH('Residential Bills_Yr 2_6 Units'!$A21,Input!$A$22:$A$26,0),MATCH('Residential Bills_Yr 2_6 Units'!B$13,Input!$B$21:$AK$21,0))</f>
        <v>0</v>
      </c>
      <c r="C21" s="3" t="str">
        <f>IF(Input!F$86="Tier 5",('Residential Bills_Yr 2_6 Units'!$B$7-'Residential Bills_Yr 2_6 Units'!C17-'Residential Bills_Yr 2_6 Units'!C18-'Residential Bills_Yr 2_6 Units'!C19-'Residential Bills_Yr 2_6 Units'!C20)," ")</f>
        <v xml:space="preserve"> </v>
      </c>
      <c r="D21" s="15" t="str">
        <f t="shared" si="0"/>
        <v xml:space="preserve"> </v>
      </c>
      <c r="F21" s="19">
        <f>INDEX(Input!$B$22:$AK$26,MATCH('Residential Bills_Yr 2_6 Units'!$A21,Input!$A$22:$A$26,0),MATCH('Residential Bills_Yr 2_6 Units'!F$13,Input!$B$21:$AK$21,0))</f>
        <v>0</v>
      </c>
      <c r="G21" s="3" t="str">
        <f>IF(Input!G$86="Tier 5",('Residential Bills_Yr 2_6 Units'!$B$7-'Residential Bills_Yr 2_6 Units'!G17-'Residential Bills_Yr 2_6 Units'!G18-'Residential Bills_Yr 2_6 Units'!G19-'Residential Bills_Yr 2_6 Units'!G20)," ")</f>
        <v xml:space="preserve"> </v>
      </c>
      <c r="H21" s="15" t="str">
        <f t="shared" si="1"/>
        <v xml:space="preserve"> </v>
      </c>
      <c r="J21" s="19">
        <f>INDEX(Input!$B$22:$AK$26,MATCH('Residential Bills_Yr 2_6 Units'!$A21,Input!$A$22:$A$26,0),MATCH('Residential Bills_Yr 2_6 Units'!J$13,Input!$B$21:$AK$21,0))</f>
        <v>0</v>
      </c>
      <c r="K21" s="3" t="str">
        <f>IF(Input!H$86="Tier 5",('Residential Bills_Yr 2_6 Units'!$B$7-'Residential Bills_Yr 2_6 Units'!K$17-'Residential Bills_Yr 2_6 Units'!K$18-'Residential Bills_Yr 2_6 Units'!K$19-'Residential Bills_Yr 2_6 Units'!K$20)," ")</f>
        <v xml:space="preserve"> </v>
      </c>
      <c r="L21" s="15" t="str">
        <f t="shared" si="2"/>
        <v xml:space="preserve"> </v>
      </c>
      <c r="N21" s="19">
        <f>INDEX(Input!$B$22:$AK$26,MATCH('Residential Bills_Yr 2_6 Units'!$A21,Input!$A$22:$A$26,0),MATCH('Residential Bills_Yr 2_6 Units'!N$13,Input!$B$21:$AK$21,0))</f>
        <v>0</v>
      </c>
      <c r="O21" s="3" t="str">
        <f>IF(Input!I$86="Tier 5",('Residential Bills_Yr 2_6 Units'!$B$7-'Residential Bills_Yr 2_6 Units'!O$17-'Residential Bills_Yr 2_6 Units'!O$18-'Residential Bills_Yr 2_6 Units'!O$19-'Residential Bills_Yr 2_6 Units'!O$20)," ")</f>
        <v xml:space="preserve"> </v>
      </c>
      <c r="P21" s="15" t="str">
        <f t="shared" si="3"/>
        <v xml:space="preserve"> </v>
      </c>
      <c r="R21" s="19">
        <f>INDEX(Input!$B$22:$AK$26,MATCH('Residential Bills_Yr 2_6 Units'!$A21,Input!$A$22:$A$26,0),MATCH('Residential Bills_Yr 2_6 Units'!R$13,Input!$B$21:$AK$21,0))</f>
        <v>0</v>
      </c>
      <c r="S21" s="3" t="str">
        <f>IF(Input!J$86="Tier 5",('Residential Bills_Yr 2_6 Units'!$B$7-'Residential Bills_Yr 2_6 Units'!S$17-'Residential Bills_Yr 2_6 Units'!S$18-'Residential Bills_Yr 2_6 Units'!S$19-'Residential Bills_Yr 2_6 Units'!S$20)," ")</f>
        <v xml:space="preserve"> </v>
      </c>
      <c r="T21" s="15" t="str">
        <f t="shared" si="4"/>
        <v xml:space="preserve"> </v>
      </c>
      <c r="V21" s="19">
        <f>INDEX(Input!$B$22:$AK$26,MATCH('Residential Bills_Yr 2_6 Units'!$A21,Input!$A$22:$A$26,0),MATCH('Residential Bills_Yr 2_6 Units'!V$13,Input!$B$21:$AK$21,0))</f>
        <v>0</v>
      </c>
      <c r="W21" s="3" t="str">
        <f>IF(Input!K$86="Tier 5",('Residential Bills_Yr 2_6 Units'!$B$7-'Residential Bills_Yr 2_6 Units'!W$17-'Residential Bills_Yr 2_6 Units'!W$18-'Residential Bills_Yr 2_6 Units'!W$19-'Residential Bills_Yr 2_6 Units'!W$20)," ")</f>
        <v xml:space="preserve"> </v>
      </c>
      <c r="X21" s="15" t="str">
        <f t="shared" si="5"/>
        <v xml:space="preserve"> </v>
      </c>
      <c r="Z21" s="19">
        <f>INDEX(Input!$B$22:$AK$26,MATCH('Residential Bills_Yr 2_6 Units'!$A21,Input!$A$22:$A$26,0),MATCH('Residential Bills_Yr 2_6 Units'!Z$13,Input!$B$21:$AK$21,0))</f>
        <v>0</v>
      </c>
      <c r="AA21" s="3" t="str">
        <f>IF(Input!L$86="Tier 5",('Residential Bills_Yr 2_6 Units'!$B$7-'Residential Bills_Yr 2_6 Units'!AA$17-'Residential Bills_Yr 2_6 Units'!AA$18-'Residential Bills_Yr 2_6 Units'!AA$19-'Residential Bills_Yr 2_6 Units'!AA$20)," ")</f>
        <v xml:space="preserve"> </v>
      </c>
      <c r="AB21" s="15" t="str">
        <f t="shared" si="6"/>
        <v xml:space="preserve"> </v>
      </c>
      <c r="AD21" s="19">
        <f>INDEX(Input!$B$22:$AK$26,MATCH('Residential Bills_Yr 2_6 Units'!$A21,Input!$A$22:$A$26,0),MATCH('Residential Bills_Yr 2_6 Units'!AD$13,Input!$B$21:$AK$21,0))</f>
        <v>0</v>
      </c>
      <c r="AE21" s="3" t="str">
        <f>IF(Input!M$86="Tier 5",('Residential Bills_Yr 2_6 Units'!$B$7-'Residential Bills_Yr 2_6 Units'!AE$17-'Residential Bills_Yr 2_6 Units'!AE$18-'Residential Bills_Yr 2_6 Units'!AE$19-'Residential Bills_Yr 2_6 Units'!AE$20)," ")</f>
        <v xml:space="preserve"> </v>
      </c>
      <c r="AF21" s="15" t="str">
        <f t="shared" si="7"/>
        <v xml:space="preserve"> </v>
      </c>
      <c r="AH21" s="19">
        <f>INDEX(Input!$B$22:$AK$26,MATCH('Residential Bills_Yr 2_6 Units'!$A21,Input!$A$22:$A$26,0),MATCH('Residential Bills_Yr 2_6 Units'!AH$13,Input!$B$21:$AK$21,0))</f>
        <v>0</v>
      </c>
      <c r="AI21" s="3" t="str">
        <f>IF(Input!N$86="Tier 5",('Residential Bills_Yr 2_6 Units'!$B$7-'Residential Bills_Yr 2_6 Units'!AI$17-'Residential Bills_Yr 2_6 Units'!AI$18-'Residential Bills_Yr 2_6 Units'!AI$19-'Residential Bills_Yr 2_6 Units'!AI$20)," ")</f>
        <v xml:space="preserve"> </v>
      </c>
      <c r="AJ21" s="15" t="str">
        <f t="shared" si="8"/>
        <v xml:space="preserve"> </v>
      </c>
      <c r="AL21" s="19">
        <f>INDEX(Input!$B$22:$AK$26,MATCH('Residential Bills_Yr 2_6 Units'!$A21,Input!$A$22:$A$26,0),MATCH('Residential Bills_Yr 2_6 Units'!AL$13,Input!$B$21:$AK$21,0))</f>
        <v>0</v>
      </c>
      <c r="AM21" s="3" t="str">
        <f>IF(Input!O$86="Tier 5",('Residential Bills_Yr 2_6 Units'!$B$7-'Residential Bills_Yr 2_6 Units'!AM$17-'Residential Bills_Yr 2_6 Units'!AM$18-'Residential Bills_Yr 2_6 Units'!AM$19-'Residential Bills_Yr 2_6 Units'!AM$20)," ")</f>
        <v xml:space="preserve"> </v>
      </c>
      <c r="AN21" s="15" t="str">
        <f t="shared" si="9"/>
        <v xml:space="preserve"> </v>
      </c>
      <c r="AP21" s="19">
        <f>INDEX(Input!$B$22:$AK$26,MATCH('Residential Bills_Yr 2_6 Units'!$A21,Input!$A$22:$A$26,0),MATCH('Residential Bills_Yr 2_6 Units'!AP$13,Input!$B$21:$AK$21,0))</f>
        <v>0</v>
      </c>
      <c r="AQ21" s="3" t="str">
        <f>IF(Input!P$86="Tier 5",('Residential Bills_Yr 2_6 Units'!$B$7-'Residential Bills_Yr 2_6 Units'!AQ$17-'Residential Bills_Yr 2_6 Units'!AQ$18-'Residential Bills_Yr 2_6 Units'!AQ$19-'Residential Bills_Yr 2_6 Units'!AQ$20)," ")</f>
        <v xml:space="preserve"> </v>
      </c>
      <c r="AR21" s="15" t="str">
        <f t="shared" si="10"/>
        <v xml:space="preserve"> </v>
      </c>
      <c r="AS21" s="7"/>
      <c r="AT21" s="19">
        <f>INDEX(Input!$B$22:$AK$26,MATCH('Residential Bills_Yr 2_6 Units'!$A21,Input!$A$22:$A$26,0),MATCH('Residential Bills_Yr 2_6 Units'!AT$13,Input!$B$21:$AK$21,0))</f>
        <v>0</v>
      </c>
      <c r="AU21" s="3" t="str">
        <f>IF(Input!Q$86="Tier 5",('Residential Bills_Yr 2_6 Units'!$B$7-'Residential Bills_Yr 2_6 Units'!AU$17-'Residential Bills_Yr 2_6 Units'!AU$18-'Residential Bills_Yr 2_6 Units'!AU$19-'Residential Bills_Yr 2_6 Units'!AU$20)," ")</f>
        <v xml:space="preserve"> </v>
      </c>
      <c r="AV21" s="15" t="str">
        <f t="shared" si="11"/>
        <v xml:space="preserve"> </v>
      </c>
    </row>
    <row r="22" spans="1:48" x14ac:dyDescent="0.3">
      <c r="A22" t="s">
        <v>27</v>
      </c>
      <c r="B22" s="14"/>
      <c r="C22" s="3">
        <f>SUM(C17:C21)</f>
        <v>6</v>
      </c>
      <c r="D22" s="20">
        <f>SUM(D17:D21)+D14</f>
        <v>36.989999999999995</v>
      </c>
      <c r="F22" s="14"/>
      <c r="G22" s="3">
        <f>SUM(G17:G21)</f>
        <v>6</v>
      </c>
      <c r="H22" s="20">
        <f>SUM(H17:H21)+H14</f>
        <v>36.989999999999995</v>
      </c>
      <c r="J22" s="14"/>
      <c r="K22" s="3">
        <f>SUM(K17:K21)</f>
        <v>6</v>
      </c>
      <c r="L22" s="20">
        <f>SUM(L17:L21)+L14</f>
        <v>36.989999999999995</v>
      </c>
      <c r="N22" s="14"/>
      <c r="O22" s="3">
        <f>SUM(O17:O21)</f>
        <v>6</v>
      </c>
      <c r="P22" s="20">
        <f>SUM(P17:P21)+P14</f>
        <v>36.989999999999995</v>
      </c>
      <c r="R22" s="14"/>
      <c r="S22" s="3">
        <f>SUM(S17:S21)</f>
        <v>6</v>
      </c>
      <c r="T22" s="20">
        <f>SUM(T17:T21)+T14</f>
        <v>36.989999999999995</v>
      </c>
      <c r="V22" s="14"/>
      <c r="W22" s="3">
        <f>SUM(W17:W21)</f>
        <v>6</v>
      </c>
      <c r="X22" s="20">
        <f>SUM(X17:X21)+X14</f>
        <v>36.989999999999995</v>
      </c>
      <c r="Z22" s="14"/>
      <c r="AA22" s="3">
        <f>SUM(AA17:AA21)</f>
        <v>6</v>
      </c>
      <c r="AB22" s="20">
        <f>SUM(AB17:AB21)+AB14</f>
        <v>39.39</v>
      </c>
      <c r="AD22" s="14"/>
      <c r="AE22" s="3">
        <f>SUM(AE17:AE21)</f>
        <v>6</v>
      </c>
      <c r="AF22" s="20">
        <f>SUM(AF17:AF21)+AF14</f>
        <v>39.39</v>
      </c>
      <c r="AH22" s="14"/>
      <c r="AI22" s="3">
        <f>SUM(AI17:AI21)</f>
        <v>6</v>
      </c>
      <c r="AJ22" s="20">
        <f>SUM(AJ17:AJ21)+AJ14</f>
        <v>39.39</v>
      </c>
      <c r="AL22" s="14"/>
      <c r="AM22" s="3">
        <f>SUM(AM17:AM21)</f>
        <v>6</v>
      </c>
      <c r="AN22" s="20">
        <f>SUM(AN17:AN21)+AN14</f>
        <v>39.39</v>
      </c>
      <c r="AP22" s="14"/>
      <c r="AQ22" s="3">
        <f>SUM(AQ17:AQ21)</f>
        <v>6</v>
      </c>
      <c r="AR22" s="20">
        <f>SUM(AR17:AR21)+AR14</f>
        <v>39.39</v>
      </c>
      <c r="AS22" s="46"/>
      <c r="AT22" s="14"/>
      <c r="AU22" s="3">
        <f>SUM(AU17:AU21)</f>
        <v>6</v>
      </c>
      <c r="AV22" s="20">
        <f>SUM(AV17:AV21)+AV14</f>
        <v>39.39</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0.15970000000000001</v>
      </c>
      <c r="C25" s="24">
        <f>IF(VLOOKUP($A25,Input!$A$33:$B$45,2,FALSE)="Percentage",D$22,IF(VLOOKUP($A25,Input!$A$33:$B$45,2,FALSE)="Fixed","Fixed",(C$22)))</f>
        <v>6</v>
      </c>
      <c r="D25" s="15">
        <f t="shared" ref="D25:D37" si="12">ROUND(IF(C25="Fixed",B25,(B25*C25)),2)</f>
        <v>0.96</v>
      </c>
      <c r="F25" s="104">
        <f>INDEX(Input!$C$33:$AL$45,MATCH($A25,Input!$A$33:$A$45,0),MATCH(F$13,Input!$C$32:$AL$32,0))</f>
        <v>0.15970000000000001</v>
      </c>
      <c r="G25" s="24">
        <f>IF(VLOOKUP($A25,Input!$A$33:$B$45,2,FALSE)="Percentage",H$22,IF(VLOOKUP($A25,Input!$A$33:$B$45,2,FALSE)="Fixed","Fixed",(G$22)))</f>
        <v>6</v>
      </c>
      <c r="H25" s="15">
        <f t="shared" ref="H25:H37" si="13">ROUND(IF(G25="Fixed",F25,(F25*G25)),2)</f>
        <v>0.96</v>
      </c>
      <c r="J25" s="104">
        <f>INDEX(Input!$C$33:$AL$45,MATCH($A25,Input!$A$33:$A$45,0),MATCH(J$13,Input!$C$32:$AL$32,0))</f>
        <v>0.15970000000000001</v>
      </c>
      <c r="K25" s="24">
        <f>IF(VLOOKUP($A25,Input!$A$33:$B$45,2,FALSE)="Percentage",L$22,IF(VLOOKUP($A25,Input!$A$33:$B$45,2,FALSE)="Fixed","Fixed",(K$22)))</f>
        <v>6</v>
      </c>
      <c r="L25" s="15">
        <f t="shared" ref="L25:L37" si="14">ROUND(IF(K25="Fixed",J25,(J25*K25)),2)</f>
        <v>0.96</v>
      </c>
      <c r="N25" s="104">
        <f>INDEX(Input!$C$33:$AL$45,MATCH($A25,Input!$A$33:$A$45,0),MATCH(N$13,Input!$C$32:$AL$32,0))</f>
        <v>0.15970000000000001</v>
      </c>
      <c r="O25" s="24">
        <f>IF(VLOOKUP($A25,Input!$A$33:$B$45,2,FALSE)="Percentage",P$22,IF(VLOOKUP($A25,Input!$A$33:$B$45,2,FALSE)="Fixed","Fixed",(O$22)))</f>
        <v>6</v>
      </c>
      <c r="P25" s="15">
        <f t="shared" ref="P25:P37" si="15">ROUND(IF(O25="Fixed",N25,(N25*O25)),2)</f>
        <v>0.96</v>
      </c>
      <c r="R25" s="104">
        <f>INDEX(Input!$C$33:$AL$45,MATCH($A25,Input!$A$33:$A$45,0),MATCH(R$13,Input!$C$32:$AL$32,0))</f>
        <v>0.15970000000000001</v>
      </c>
      <c r="S25" s="24">
        <f>IF(VLOOKUP($A25,Input!$A$33:$B$45,2,FALSE)="Percentage",T$22,IF(VLOOKUP($A25,Input!$A$33:$B$45,2,FALSE)="Fixed","Fixed",(S$22)))</f>
        <v>6</v>
      </c>
      <c r="T25" s="15">
        <f t="shared" ref="T25:T37" si="16">ROUND(IF(S25="Fixed",R25,(R25*S25)),2)</f>
        <v>0.96</v>
      </c>
      <c r="V25" s="104">
        <f>INDEX(Input!$C$33:$AL$45,MATCH($A25,Input!$A$33:$A$45,0),MATCH(V$13,Input!$C$32:$AL$32,0))</f>
        <v>0.15970000000000001</v>
      </c>
      <c r="W25" s="24">
        <f>IF(VLOOKUP($A25,Input!$A$33:$B$45,2,FALSE)="Percentage",X$22,IF(VLOOKUP($A25,Input!$A$33:$B$45,2,FALSE)="Fixed","Fixed",(W$22)))</f>
        <v>6</v>
      </c>
      <c r="X25" s="15">
        <f t="shared" ref="X25:X37" si="17">ROUND(IF(W25="Fixed",V25,(V25*W25)),2)</f>
        <v>0.96</v>
      </c>
      <c r="Z25" s="104">
        <f>INDEX(Input!$C$33:$AL$45,MATCH($A25,Input!$A$33:$A$45,0),MATCH(Z$13,Input!$C$32:$AL$32,0))</f>
        <v>0.17567000000000002</v>
      </c>
      <c r="AA25" s="24">
        <f>IF(VLOOKUP($A25,Input!$A$33:$B$45,2,FALSE)="Percentage",AB$22,IF(VLOOKUP($A25,Input!$A$33:$B$45,2,FALSE)="Fixed","Fixed",(AA$22)))</f>
        <v>6</v>
      </c>
      <c r="AB25" s="15">
        <f t="shared" ref="AB25:AB37" si="18">ROUND(IF(AA25="Fixed",Z25,(Z25*AA25)),2)</f>
        <v>1.05</v>
      </c>
      <c r="AD25" s="104">
        <f>INDEX(Input!$C$33:$AL$45,MATCH($A25,Input!$A$33:$A$45,0),MATCH(AD$13,Input!$C$32:$AL$32,0))</f>
        <v>0.17567000000000002</v>
      </c>
      <c r="AE25" s="24">
        <f>IF(VLOOKUP($A25,Input!$A$33:$B$45,2,FALSE)="Percentage",AF$22,IF(VLOOKUP($A25,Input!$A$33:$B$45,2,FALSE)="Fixed","Fixed",(AE$22)))</f>
        <v>6</v>
      </c>
      <c r="AF25" s="15">
        <f t="shared" ref="AF25:AF37" si="19">ROUND(IF(AE25="Fixed",AD25,(AD25*AE25)),2)</f>
        <v>1.05</v>
      </c>
      <c r="AH25" s="104">
        <f>INDEX(Input!$C$33:$AL$45,MATCH($A25,Input!$A$33:$A$45,0),MATCH(AH$13,Input!$C$32:$AL$32,0))</f>
        <v>0.17567000000000002</v>
      </c>
      <c r="AI25" s="24">
        <f>IF(VLOOKUP($A25,Input!$A$33:$B$45,2,FALSE)="Percentage",AJ$22,IF(VLOOKUP($A25,Input!$A$33:$B$45,2,FALSE)="Fixed","Fixed",(AI$22)))</f>
        <v>6</v>
      </c>
      <c r="AJ25" s="15">
        <f t="shared" ref="AJ25:AJ37" si="20">ROUND(IF(AI25="Fixed",AH25,(AH25*AI25)),2)</f>
        <v>1.05</v>
      </c>
      <c r="AL25" s="104">
        <f>INDEX(Input!$C$33:$AL$45,MATCH($A25,Input!$A$33:$A$45,0),MATCH(AL$13,Input!$C$32:$AL$32,0))</f>
        <v>0.17567000000000002</v>
      </c>
      <c r="AM25" s="24">
        <f>IF(VLOOKUP($A25,Input!$A$33:$B$45,2,FALSE)="Percentage",AN$22,IF(VLOOKUP($A25,Input!$A$33:$B$45,2,FALSE)="Fixed","Fixed",(AM$22)))</f>
        <v>6</v>
      </c>
      <c r="AN25" s="15">
        <f t="shared" ref="AN25:AN37" si="21">ROUND(IF(AM25="Fixed",AL25,(AL25*AM25)),2)</f>
        <v>1.05</v>
      </c>
      <c r="AP25" s="104">
        <f>INDEX(Input!$C$33:$AL$45,MATCH($A25,Input!$A$33:$A$45,0),MATCH(AP$13,Input!$C$32:$AL$32,0))</f>
        <v>0.17567000000000002</v>
      </c>
      <c r="AQ25" s="24">
        <f>IF(VLOOKUP($A25,Input!$A$33:$B$45,2,FALSE)="Percentage",AR$22,IF(VLOOKUP($A25,Input!$A$33:$B$45,2,FALSE)="Fixed","Fixed",(AQ$22)))</f>
        <v>6</v>
      </c>
      <c r="AR25" s="15">
        <f t="shared" ref="AR25:AR37" si="22">ROUND(IF(AQ25="Fixed",AP25,(AP25*AQ25)),2)</f>
        <v>1.05</v>
      </c>
      <c r="AS25" s="7"/>
      <c r="AT25" s="104">
        <f>INDEX(Input!$C$33:$AL$45,MATCH($A25,Input!$A$33:$A$45,0),MATCH(AT$13,Input!$C$32:$AL$32,0))</f>
        <v>0.17567000000000002</v>
      </c>
      <c r="AU25" s="24">
        <f>IF(VLOOKUP($A25,Input!$A$33:$B$45,2,FALSE)="Percentage",AV$22,IF(VLOOKUP($A25,Input!$A$33:$B$45,2,FALSE)="Fixed","Fixed",(AU$22)))</f>
        <v>6</v>
      </c>
      <c r="AV25" s="15">
        <f t="shared" ref="AV25:AV37" si="23">ROUND(IF(AU25="Fixed",AT25,(AT25*AU25)),2)</f>
        <v>1.05</v>
      </c>
    </row>
    <row r="26" spans="1:48" x14ac:dyDescent="0.3">
      <c r="A26" t="str">
        <f>Input!A34</f>
        <v>WRAM/MCBA</v>
      </c>
      <c r="B26" s="104">
        <f>INDEX(Input!$C$33:$AL$45,MATCH($A26,Input!$A$33:$A$45,0),MATCH(B$13,Input!$C$32:$AL$32,0))</f>
        <v>0</v>
      </c>
      <c r="C26" s="24">
        <f>IF(VLOOKUP($A26,Input!$A$33:$B$45,2,FALSE)="Percentage",D$22,IF(VLOOKUP($A26,Input!$A$33:$B$45,2,FALSE)="Fixed","Fixed",(C$22)))</f>
        <v>36.989999999999995</v>
      </c>
      <c r="D26" s="15">
        <f t="shared" si="12"/>
        <v>0</v>
      </c>
      <c r="F26" s="104">
        <f>INDEX(Input!$C$33:$AL$45,MATCH($A26,Input!$A$33:$A$45,0),MATCH(F$13,Input!$C$32:$AL$32,0))</f>
        <v>0</v>
      </c>
      <c r="G26" s="24">
        <f>IF(VLOOKUP($A26,Input!$A$33:$B$45,2,FALSE)="Percentage",H$22,IF(VLOOKUP($A26,Input!$A$33:$B$45,2,FALSE)="Fixed","Fixed",(G$22)))</f>
        <v>36.989999999999995</v>
      </c>
      <c r="H26" s="15">
        <f t="shared" si="13"/>
        <v>0</v>
      </c>
      <c r="J26" s="104">
        <f>INDEX(Input!$C$33:$AL$45,MATCH($A26,Input!$A$33:$A$45,0),MATCH(J$13,Input!$C$32:$AL$32,0))</f>
        <v>0</v>
      </c>
      <c r="K26" s="24">
        <f>IF(VLOOKUP($A26,Input!$A$33:$B$45,2,FALSE)="Percentage",L$22,IF(VLOOKUP($A26,Input!$A$33:$B$45,2,FALSE)="Fixed","Fixed",(K$22)))</f>
        <v>36.989999999999995</v>
      </c>
      <c r="L26" s="15">
        <f t="shared" si="14"/>
        <v>0</v>
      </c>
      <c r="N26" s="104">
        <f>INDEX(Input!$C$33:$AL$45,MATCH($A26,Input!$A$33:$A$45,0),MATCH(N$13,Input!$C$32:$AL$32,0))</f>
        <v>0</v>
      </c>
      <c r="O26" s="24">
        <f>IF(VLOOKUP($A26,Input!$A$33:$B$45,2,FALSE)="Percentage",P$22,IF(VLOOKUP($A26,Input!$A$33:$B$45,2,FALSE)="Fixed","Fixed",(O$22)))</f>
        <v>36.989999999999995</v>
      </c>
      <c r="P26" s="15">
        <f t="shared" si="15"/>
        <v>0</v>
      </c>
      <c r="R26" s="104">
        <f>INDEX(Input!$C$33:$AL$45,MATCH($A26,Input!$A$33:$A$45,0),MATCH(R$13,Input!$C$32:$AL$32,0))</f>
        <v>0</v>
      </c>
      <c r="S26" s="24">
        <f>IF(VLOOKUP($A26,Input!$A$33:$B$45,2,FALSE)="Percentage",T$22,IF(VLOOKUP($A26,Input!$A$33:$B$45,2,FALSE)="Fixed","Fixed",(S$22)))</f>
        <v>36.989999999999995</v>
      </c>
      <c r="T26" s="15">
        <f t="shared" si="16"/>
        <v>0</v>
      </c>
      <c r="V26" s="104">
        <f>INDEX(Input!$C$33:$AL$45,MATCH($A26,Input!$A$33:$A$45,0),MATCH(V$13,Input!$C$32:$AL$32,0))</f>
        <v>0</v>
      </c>
      <c r="W26" s="24">
        <f>IF(VLOOKUP($A26,Input!$A$33:$B$45,2,FALSE)="Percentage",X$22,IF(VLOOKUP($A26,Input!$A$33:$B$45,2,FALSE)="Fixed","Fixed",(W$22)))</f>
        <v>36.989999999999995</v>
      </c>
      <c r="X26" s="15">
        <f t="shared" si="17"/>
        <v>0</v>
      </c>
      <c r="Z26" s="104">
        <f>INDEX(Input!$C$33:$AL$45,MATCH($A26,Input!$A$33:$A$45,0),MATCH(Z$13,Input!$C$32:$AL$32,0))</f>
        <v>0</v>
      </c>
      <c r="AA26" s="24">
        <f>IF(VLOOKUP($A26,Input!$A$33:$B$45,2,FALSE)="Percentage",AB$22,IF(VLOOKUP($A26,Input!$A$33:$B$45,2,FALSE)="Fixed","Fixed",(AA$22)))</f>
        <v>39.39</v>
      </c>
      <c r="AB26" s="15">
        <f t="shared" si="18"/>
        <v>0</v>
      </c>
      <c r="AD26" s="104">
        <f>INDEX(Input!$C$33:$AL$45,MATCH($A26,Input!$A$33:$A$45,0),MATCH(AD$13,Input!$C$32:$AL$32,0))</f>
        <v>0</v>
      </c>
      <c r="AE26" s="24">
        <f>IF(VLOOKUP($A26,Input!$A$33:$B$45,2,FALSE)="Percentage",AF$22,IF(VLOOKUP($A26,Input!$A$33:$B$45,2,FALSE)="Fixed","Fixed",(AE$22)))</f>
        <v>39.39</v>
      </c>
      <c r="AF26" s="15">
        <f t="shared" si="19"/>
        <v>0</v>
      </c>
      <c r="AH26" s="104">
        <f>INDEX(Input!$C$33:$AL$45,MATCH($A26,Input!$A$33:$A$45,0),MATCH(AH$13,Input!$C$32:$AL$32,0))</f>
        <v>0</v>
      </c>
      <c r="AI26" s="24">
        <f>IF(VLOOKUP($A26,Input!$A$33:$B$45,2,FALSE)="Percentage",AJ$22,IF(VLOOKUP($A26,Input!$A$33:$B$45,2,FALSE)="Fixed","Fixed",(AI$22)))</f>
        <v>39.39</v>
      </c>
      <c r="AJ26" s="15">
        <f t="shared" si="20"/>
        <v>0</v>
      </c>
      <c r="AL26" s="104">
        <f>INDEX(Input!$C$33:$AL$45,MATCH($A26,Input!$A$33:$A$45,0),MATCH(AL$13,Input!$C$32:$AL$32,0))</f>
        <v>0</v>
      </c>
      <c r="AM26" s="24">
        <f>IF(VLOOKUP($A26,Input!$A$33:$B$45,2,FALSE)="Percentage",AN$22,IF(VLOOKUP($A26,Input!$A$33:$B$45,2,FALSE)="Fixed","Fixed",(AM$22)))</f>
        <v>39.39</v>
      </c>
      <c r="AN26" s="15">
        <f t="shared" si="21"/>
        <v>0</v>
      </c>
      <c r="AP26" s="104">
        <f>INDEX(Input!$C$33:$AL$45,MATCH($A26,Input!$A$33:$A$45,0),MATCH(AP$13,Input!$C$32:$AL$32,0))</f>
        <v>0</v>
      </c>
      <c r="AQ26" s="24">
        <f>IF(VLOOKUP($A26,Input!$A$33:$B$45,2,FALSE)="Percentage",AR$22,IF(VLOOKUP($A26,Input!$A$33:$B$45,2,FALSE)="Fixed","Fixed",(AQ$22)))</f>
        <v>39.39</v>
      </c>
      <c r="AR26" s="15">
        <f t="shared" si="22"/>
        <v>0</v>
      </c>
      <c r="AS26" s="7"/>
      <c r="AT26" s="104">
        <f>INDEX(Input!$C$33:$AL$45,MATCH($A26,Input!$A$33:$A$45,0),MATCH(AT$13,Input!$C$32:$AL$32,0))</f>
        <v>0</v>
      </c>
      <c r="AU26" s="24">
        <f>IF(VLOOKUP($A26,Input!$A$33:$B$45,2,FALSE)="Percentage",AV$22,IF(VLOOKUP($A26,Input!$A$33:$B$45,2,FALSE)="Fixed","Fixed",(AU$22)))</f>
        <v>39.39</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36.989999999999995</v>
      </c>
      <c r="D29" s="15">
        <f t="shared" si="12"/>
        <v>0</v>
      </c>
      <c r="F29" s="104">
        <f>INDEX(Input!$C$33:$AL$45,MATCH($A29,Input!$A$33:$A$45,0),MATCH(F$13,Input!$C$32:$AL$32,0))</f>
        <v>0</v>
      </c>
      <c r="G29" s="24">
        <f>IF(VLOOKUP($A29,Input!$A$33:$B$45,2,FALSE)="Percentage",H$22,IF(VLOOKUP($A29,Input!$A$33:$B$45,2,FALSE)="Fixed","Fixed",(G$22)))</f>
        <v>36.989999999999995</v>
      </c>
      <c r="H29" s="15">
        <f t="shared" si="13"/>
        <v>0</v>
      </c>
      <c r="J29" s="104">
        <f>INDEX(Input!$C$33:$AL$45,MATCH($A29,Input!$A$33:$A$45,0),MATCH(J$13,Input!$C$32:$AL$32,0))</f>
        <v>0</v>
      </c>
      <c r="K29" s="24">
        <f>IF(VLOOKUP($A29,Input!$A$33:$B$45,2,FALSE)="Percentage",L$22,IF(VLOOKUP($A29,Input!$A$33:$B$45,2,FALSE)="Fixed","Fixed",(K$22)))</f>
        <v>36.989999999999995</v>
      </c>
      <c r="L29" s="15">
        <f t="shared" si="14"/>
        <v>0</v>
      </c>
      <c r="N29" s="104">
        <f>INDEX(Input!$C$33:$AL$45,MATCH($A29,Input!$A$33:$A$45,0),MATCH(N$13,Input!$C$32:$AL$32,0))</f>
        <v>0</v>
      </c>
      <c r="O29" s="24">
        <f>IF(VLOOKUP($A29,Input!$A$33:$B$45,2,FALSE)="Percentage",P$22,IF(VLOOKUP($A29,Input!$A$33:$B$45,2,FALSE)="Fixed","Fixed",(O$22)))</f>
        <v>36.989999999999995</v>
      </c>
      <c r="P29" s="15">
        <f t="shared" si="15"/>
        <v>0</v>
      </c>
      <c r="R29" s="104">
        <f>INDEX(Input!$C$33:$AL$45,MATCH($A29,Input!$A$33:$A$45,0),MATCH(R$13,Input!$C$32:$AL$32,0))</f>
        <v>0</v>
      </c>
      <c r="S29" s="24">
        <f>IF(VLOOKUP($A29,Input!$A$33:$B$45,2,FALSE)="Percentage",T$22,IF(VLOOKUP($A29,Input!$A$33:$B$45,2,FALSE)="Fixed","Fixed",(S$22)))</f>
        <v>36.989999999999995</v>
      </c>
      <c r="T29" s="15">
        <f t="shared" si="16"/>
        <v>0</v>
      </c>
      <c r="V29" s="104">
        <f>INDEX(Input!$C$33:$AL$45,MATCH($A29,Input!$A$33:$A$45,0),MATCH(V$13,Input!$C$32:$AL$32,0))</f>
        <v>0</v>
      </c>
      <c r="W29" s="24">
        <f>IF(VLOOKUP($A29,Input!$A$33:$B$45,2,FALSE)="Percentage",X$22,IF(VLOOKUP($A29,Input!$A$33:$B$45,2,FALSE)="Fixed","Fixed",(W$22)))</f>
        <v>36.989999999999995</v>
      </c>
      <c r="X29" s="15">
        <f t="shared" si="17"/>
        <v>0</v>
      </c>
      <c r="Z29" s="104">
        <f>INDEX(Input!$C$33:$AL$45,MATCH($A29,Input!$A$33:$A$45,0),MATCH(Z$13,Input!$C$32:$AL$32,0))</f>
        <v>0</v>
      </c>
      <c r="AA29" s="24">
        <f>IF(VLOOKUP($A29,Input!$A$33:$B$45,2,FALSE)="Percentage",AB$22,IF(VLOOKUP($A29,Input!$A$33:$B$45,2,FALSE)="Fixed","Fixed",(AA$22)))</f>
        <v>39.39</v>
      </c>
      <c r="AB29" s="15">
        <f t="shared" si="18"/>
        <v>0</v>
      </c>
      <c r="AD29" s="104">
        <f>INDEX(Input!$C$33:$AL$45,MATCH($A29,Input!$A$33:$A$45,0),MATCH(AD$13,Input!$C$32:$AL$32,0))</f>
        <v>0</v>
      </c>
      <c r="AE29" s="24">
        <f>IF(VLOOKUP($A29,Input!$A$33:$B$45,2,FALSE)="Percentage",AF$22,IF(VLOOKUP($A29,Input!$A$33:$B$45,2,FALSE)="Fixed","Fixed",(AE$22)))</f>
        <v>39.39</v>
      </c>
      <c r="AF29" s="15">
        <f t="shared" si="19"/>
        <v>0</v>
      </c>
      <c r="AH29" s="104">
        <f>INDEX(Input!$C$33:$AL$45,MATCH($A29,Input!$A$33:$A$45,0),MATCH(AH$13,Input!$C$32:$AL$32,0))</f>
        <v>0</v>
      </c>
      <c r="AI29" s="24">
        <f>IF(VLOOKUP($A29,Input!$A$33:$B$45,2,FALSE)="Percentage",AJ$22,IF(VLOOKUP($A29,Input!$A$33:$B$45,2,FALSE)="Fixed","Fixed",(AI$22)))</f>
        <v>39.39</v>
      </c>
      <c r="AJ29" s="15">
        <f t="shared" si="20"/>
        <v>0</v>
      </c>
      <c r="AL29" s="104">
        <f>INDEX(Input!$C$33:$AL$45,MATCH($A29,Input!$A$33:$A$45,0),MATCH(AL$13,Input!$C$32:$AL$32,0))</f>
        <v>0</v>
      </c>
      <c r="AM29" s="24">
        <f>IF(VLOOKUP($A29,Input!$A$33:$B$45,2,FALSE)="Percentage",AN$22,IF(VLOOKUP($A29,Input!$A$33:$B$45,2,FALSE)="Fixed","Fixed",(AM$22)))</f>
        <v>39.39</v>
      </c>
      <c r="AN29" s="15">
        <f t="shared" si="21"/>
        <v>0</v>
      </c>
      <c r="AP29" s="104">
        <f>INDEX(Input!$C$33:$AL$45,MATCH($A29,Input!$A$33:$A$45,0),MATCH(AP$13,Input!$C$32:$AL$32,0))</f>
        <v>0</v>
      </c>
      <c r="AQ29" s="24">
        <f>IF(VLOOKUP($A29,Input!$A$33:$B$45,2,FALSE)="Percentage",AR$22,IF(VLOOKUP($A29,Input!$A$33:$B$45,2,FALSE)="Fixed","Fixed",(AQ$22)))</f>
        <v>39.39</v>
      </c>
      <c r="AR29" s="15">
        <f t="shared" si="22"/>
        <v>0</v>
      </c>
      <c r="AS29" s="7"/>
      <c r="AT29" s="104">
        <f>INDEX(Input!$C$33:$AL$45,MATCH($A29,Input!$A$33:$A$45,0),MATCH(AT$13,Input!$C$32:$AL$32,0))</f>
        <v>0</v>
      </c>
      <c r="AU29" s="24">
        <f>IF(VLOOKUP($A29,Input!$A$33:$B$45,2,FALSE)="Percentage",AV$22,IF(VLOOKUP($A29,Input!$A$33:$B$45,2,FALSE)="Fixed","Fixed",(AU$22)))</f>
        <v>39.39</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-9.49</v>
      </c>
      <c r="C31" s="24" t="str">
        <f>IF(VLOOKUP($A31,Input!$A$33:$B$45,2,FALSE)="Percentage",D$22,IF(VLOOKUP($A31,Input!$A$33:$B$45,2,FALSE)="Fixed","Fixed",(C$22)))</f>
        <v>Fixed</v>
      </c>
      <c r="D31" s="15">
        <f t="shared" si="12"/>
        <v>-9.49</v>
      </c>
      <c r="F31" s="104">
        <f>INDEX(Input!$C$33:$AL$45,MATCH($A31,Input!$A$33:$A$45,0),MATCH(F$13,Input!$C$32:$AL$32,0))</f>
        <v>-9.49</v>
      </c>
      <c r="G31" s="24" t="str">
        <f>IF(VLOOKUP($A31,Input!$A$33:$B$45,2,FALSE)="Percentage",H$22,IF(VLOOKUP($A31,Input!$A$33:$B$45,2,FALSE)="Fixed","Fixed",(G$22)))</f>
        <v>Fixed</v>
      </c>
      <c r="H31" s="15">
        <f t="shared" si="13"/>
        <v>-9.49</v>
      </c>
      <c r="J31" s="104">
        <f>INDEX(Input!$C$33:$AL$45,MATCH($A31,Input!$A$33:$A$45,0),MATCH(J$13,Input!$C$32:$AL$32,0))</f>
        <v>-9.49</v>
      </c>
      <c r="K31" s="24" t="str">
        <f>IF(VLOOKUP($A31,Input!$A$33:$B$45,2,FALSE)="Percentage",L$22,IF(VLOOKUP($A31,Input!$A$33:$B$45,2,FALSE)="Fixed","Fixed",(K$22)))</f>
        <v>Fixed</v>
      </c>
      <c r="L31" s="15">
        <f t="shared" si="14"/>
        <v>-9.49</v>
      </c>
      <c r="N31" s="104">
        <f>INDEX(Input!$C$33:$AL$45,MATCH($A31,Input!$A$33:$A$45,0),MATCH(N$13,Input!$C$32:$AL$32,0))</f>
        <v>-9.49</v>
      </c>
      <c r="O31" s="24" t="str">
        <f>IF(VLOOKUP($A31,Input!$A$33:$B$45,2,FALSE)="Percentage",P$22,IF(VLOOKUP($A31,Input!$A$33:$B$45,2,FALSE)="Fixed","Fixed",(O$22)))</f>
        <v>Fixed</v>
      </c>
      <c r="P31" s="15">
        <f t="shared" si="15"/>
        <v>-9.49</v>
      </c>
      <c r="R31" s="104">
        <f>INDEX(Input!$C$33:$AL$45,MATCH($A31,Input!$A$33:$A$45,0),MATCH(R$13,Input!$C$32:$AL$32,0))</f>
        <v>-9.49</v>
      </c>
      <c r="S31" s="24" t="str">
        <f>IF(VLOOKUP($A31,Input!$A$33:$B$45,2,FALSE)="Percentage",T$22,IF(VLOOKUP($A31,Input!$A$33:$B$45,2,FALSE)="Fixed","Fixed",(S$22)))</f>
        <v>Fixed</v>
      </c>
      <c r="T31" s="15">
        <f t="shared" si="16"/>
        <v>-9.49</v>
      </c>
      <c r="V31" s="104">
        <f>INDEX(Input!$C$33:$AL$45,MATCH($A31,Input!$A$33:$A$45,0),MATCH(V$13,Input!$C$32:$AL$32,0))</f>
        <v>-9.49</v>
      </c>
      <c r="W31" s="24" t="str">
        <f>IF(VLOOKUP($A31,Input!$A$33:$B$45,2,FALSE)="Percentage",X$22,IF(VLOOKUP($A31,Input!$A$33:$B$45,2,FALSE)="Fixed","Fixed",(W$22)))</f>
        <v>Fixed</v>
      </c>
      <c r="X31" s="15">
        <f t="shared" si="17"/>
        <v>-9.49</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-8.5300000000000011</v>
      </c>
      <c r="F38" s="14"/>
      <c r="H38" s="20">
        <f>SUM(H25:H37)</f>
        <v>-8.5300000000000011</v>
      </c>
      <c r="J38" s="14"/>
      <c r="L38" s="20">
        <f>SUM(L25:L37)</f>
        <v>-8.5300000000000011</v>
      </c>
      <c r="N38" s="14"/>
      <c r="P38" s="20">
        <f>SUM(P25:P37)</f>
        <v>-8.5300000000000011</v>
      </c>
      <c r="R38" s="14"/>
      <c r="T38" s="20">
        <f>SUM(T25:T37)</f>
        <v>-8.5300000000000011</v>
      </c>
      <c r="V38" s="14"/>
      <c r="X38" s="20">
        <f>SUM(X25:X37)</f>
        <v>-8.5300000000000011</v>
      </c>
      <c r="Z38" s="14"/>
      <c r="AB38" s="20">
        <f>SUM(AB25:AB37)</f>
        <v>1.05</v>
      </c>
      <c r="AD38" s="14"/>
      <c r="AF38" s="20">
        <f>SUM(AF25:AF37)</f>
        <v>1.05</v>
      </c>
      <c r="AH38" s="14"/>
      <c r="AJ38" s="20">
        <f>SUM(AJ25:AJ37)</f>
        <v>1.05</v>
      </c>
      <c r="AL38" s="14"/>
      <c r="AN38" s="20">
        <f>SUM(AN25:AN37)</f>
        <v>1.05</v>
      </c>
      <c r="AP38" s="14"/>
      <c r="AR38" s="20">
        <f>SUM(AR25:AR37)</f>
        <v>1.05</v>
      </c>
      <c r="AS38" s="46"/>
      <c r="AT38" s="14"/>
      <c r="AV38" s="20">
        <f>SUM(AV25:AV37)</f>
        <v>1.05</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7.0000000000000001E-3</v>
      </c>
      <c r="C41" s="7">
        <f>D38+D22</f>
        <v>28.459999999999994</v>
      </c>
      <c r="D41" s="15">
        <f>ROUND(B41*C41,2)</f>
        <v>0.2</v>
      </c>
      <c r="F41" s="23" cm="1">
        <f t="array" ref="F41">SUMPRODUCT(($A41=Input!$A$64:$A$69)*(F$13=Input!$B$63:$BI$63)*(Input!$B$64:$BI$69))</f>
        <v>7.0000000000000001E-3</v>
      </c>
      <c r="G41" s="7">
        <f>H38+H22</f>
        <v>28.459999999999994</v>
      </c>
      <c r="H41" s="15">
        <f>ROUND(F41*G41,2)</f>
        <v>0.2</v>
      </c>
      <c r="J41" s="23" cm="1">
        <f t="array" ref="J41">SUMPRODUCT(($A41=Input!$A$64:$A$69)*(J$13=Input!$B$63:$BI$63)*(Input!$B$64:$BI$69))</f>
        <v>7.0000000000000001E-3</v>
      </c>
      <c r="K41" s="7">
        <f>L38+L22</f>
        <v>28.459999999999994</v>
      </c>
      <c r="L41" s="15">
        <f>ROUND(J41*K41,2)</f>
        <v>0.2</v>
      </c>
      <c r="N41" s="23" cm="1">
        <f t="array" ref="N41">SUMPRODUCT(($A41=Input!$A$64:$A$69)*(N$13=Input!$B$63:$BI$63)*(Input!$B$64:$BI$69))</f>
        <v>7.0000000000000001E-3</v>
      </c>
      <c r="O41" s="7">
        <f>P38+P22</f>
        <v>28.459999999999994</v>
      </c>
      <c r="P41" s="15">
        <f>ROUND(N41*O41,2)</f>
        <v>0.2</v>
      </c>
      <c r="R41" s="23" cm="1">
        <f t="array" ref="R41">SUMPRODUCT(($A41=Input!$A$64:$A$69)*(R$13=Input!$B$63:$BI$63)*(Input!$B$64:$BI$69))</f>
        <v>7.0000000000000001E-3</v>
      </c>
      <c r="S41" s="7">
        <f>T38+T22</f>
        <v>28.459999999999994</v>
      </c>
      <c r="T41" s="15">
        <f>ROUND(R41*S41,2)</f>
        <v>0.2</v>
      </c>
      <c r="V41" s="23" cm="1">
        <f t="array" ref="V41">SUMPRODUCT(($A41=Input!$A$64:$A$69)*(V$13=Input!$B$63:$BI$63)*(Input!$B$64:$BI$69))</f>
        <v>7.0000000000000001E-3</v>
      </c>
      <c r="W41" s="7">
        <f>X38+X22</f>
        <v>28.459999999999994</v>
      </c>
      <c r="X41" s="15">
        <f>ROUND(V41*W41,2)</f>
        <v>0.2</v>
      </c>
      <c r="Z41" s="23" cm="1">
        <f t="array" ref="Z41">SUMPRODUCT(($A41=Input!$A$64:$A$69)*(Z$13=Input!$B$63:$BI$63)*(Input!$B$64:$BI$69))</f>
        <v>7.0000000000000001E-3</v>
      </c>
      <c r="AA41" s="7">
        <f>AB38+AB22</f>
        <v>40.44</v>
      </c>
      <c r="AB41" s="15">
        <f>ROUND(Z41*AA41,2)</f>
        <v>0.28000000000000003</v>
      </c>
      <c r="AD41" s="23" cm="1">
        <f t="array" ref="AD41">SUMPRODUCT(($A41=Input!$A$64:$A$69)*(AD$13=Input!$B$63:$BI$63)*(Input!$B$64:$BI$69))</f>
        <v>7.0000000000000001E-3</v>
      </c>
      <c r="AE41" s="7">
        <f>AF38+AF22</f>
        <v>40.44</v>
      </c>
      <c r="AF41" s="15">
        <f>ROUND(AD41*AE41,2)</f>
        <v>0.28000000000000003</v>
      </c>
      <c r="AH41" s="23" cm="1">
        <f t="array" ref="AH41">SUMPRODUCT(($A41=Input!$A$64:$A$69)*(AH$13=Input!$B$63:$BI$63)*(Input!$B$64:$BI$69))</f>
        <v>7.0000000000000001E-3</v>
      </c>
      <c r="AI41" s="7">
        <f>AJ38+AJ22</f>
        <v>40.44</v>
      </c>
      <c r="AJ41" s="15">
        <f>ROUND(AH41*AI41,2)</f>
        <v>0.28000000000000003</v>
      </c>
      <c r="AL41" s="23" cm="1">
        <f t="array" ref="AL41">SUMPRODUCT(($A41=Input!$A$64:$A$69)*(AL$13=Input!$B$63:$BI$63)*(Input!$B$64:$BI$69))</f>
        <v>7.0000000000000001E-3</v>
      </c>
      <c r="AM41" s="7">
        <f>AN38+AN22</f>
        <v>40.44</v>
      </c>
      <c r="AN41" s="15">
        <f>ROUND(AL41*AM41,2)</f>
        <v>0.28000000000000003</v>
      </c>
      <c r="AP41" s="23" cm="1">
        <f t="array" ref="AP41">SUMPRODUCT(($A41=Input!$A$64:$A$69)*(AP$13=Input!$B$63:$BI$63)*(Input!$B$64:$BI$69))</f>
        <v>7.0000000000000001E-3</v>
      </c>
      <c r="AQ41" s="7">
        <f>AR38+AR22</f>
        <v>40.44</v>
      </c>
      <c r="AR41" s="15">
        <f>ROUND(AP41*AQ41,2)</f>
        <v>0.28000000000000003</v>
      </c>
      <c r="AS41" s="7"/>
      <c r="AT41" s="23" cm="1">
        <f t="array" ref="AT41">SUMPRODUCT(($A41=Input!$A$64:$A$69)*(AT$13=Input!$B$63:$BI$63)*(Input!$B$64:$BI$69))</f>
        <v>7.0000000000000001E-3</v>
      </c>
      <c r="AU41" s="7">
        <f>AV38+AV22</f>
        <v>40.44</v>
      </c>
      <c r="AV41" s="15">
        <f>ROUND(AT41*AU41,2)</f>
        <v>0.28000000000000003</v>
      </c>
    </row>
    <row r="42" spans="1:48" ht="14.4" hidden="1" customHeight="1" x14ac:dyDescent="0.3">
      <c r="A42" t="str">
        <f>+Input!A65</f>
        <v>Reserved</v>
      </c>
      <c r="B42" s="23" cm="1">
        <f t="array" ref="B42">SUMPRODUCT(($A42=Input!$A$64:$A$69)*(B$13=Input!$B$63:$BI$63)*(Input!$B$64:$BI$69))</f>
        <v>0</v>
      </c>
      <c r="C42" s="7">
        <f>C41</f>
        <v>28.459999999999994</v>
      </c>
      <c r="D42" s="15">
        <f t="shared" ref="D42:D46" si="24">ROUND(B42*C42,2)</f>
        <v>0</v>
      </c>
      <c r="F42" s="23" cm="1">
        <f t="array" ref="F42">SUMPRODUCT(($A42=Input!$A$64:$A$69)*(F$13=Input!$B$63:$BI$63)*(Input!$B$64:$BI$69))</f>
        <v>0</v>
      </c>
      <c r="G42" s="7">
        <f>G41</f>
        <v>28.459999999999994</v>
      </c>
      <c r="H42" s="15">
        <f t="shared" ref="H42:H46" si="25">ROUND(F42*G42,2)</f>
        <v>0</v>
      </c>
      <c r="J42" s="23" cm="1">
        <f t="array" ref="J42">SUMPRODUCT(($A42=Input!$A$64:$A$69)*(J$13=Input!$B$63:$BI$63)*(Input!$B$64:$BI$69))</f>
        <v>0</v>
      </c>
      <c r="K42" s="7">
        <f>K41</f>
        <v>28.459999999999994</v>
      </c>
      <c r="L42" s="15">
        <f t="shared" ref="L42:L46" si="26">ROUND(J42*K42,2)</f>
        <v>0</v>
      </c>
      <c r="N42" s="23" cm="1">
        <f t="array" ref="N42">SUMPRODUCT(($A42=Input!$A$64:$A$69)*(N$13=Input!$B$63:$BI$63)*(Input!$B$64:$BI$69))</f>
        <v>0</v>
      </c>
      <c r="O42" s="7">
        <f>O41</f>
        <v>28.459999999999994</v>
      </c>
      <c r="P42" s="15">
        <f t="shared" ref="P42:P46" si="27">ROUND(N42*O42,2)</f>
        <v>0</v>
      </c>
      <c r="R42" s="23" cm="1">
        <f t="array" ref="R42">SUMPRODUCT(($A42=Input!$A$64:$A$69)*(R$13=Input!$B$63:$BI$63)*(Input!$B$64:$BI$69))</f>
        <v>0</v>
      </c>
      <c r="S42" s="7">
        <f>S41</f>
        <v>28.459999999999994</v>
      </c>
      <c r="T42" s="15">
        <f t="shared" ref="T42:T46" si="28">ROUND(R42*S42,2)</f>
        <v>0</v>
      </c>
      <c r="V42" s="23" cm="1">
        <f t="array" ref="V42">SUMPRODUCT(($A42=Input!$A$64:$A$69)*(V$13=Input!$B$63:$BI$63)*(Input!$B$64:$BI$69))</f>
        <v>0</v>
      </c>
      <c r="W42" s="7">
        <f>W41</f>
        <v>28.459999999999994</v>
      </c>
      <c r="X42" s="15">
        <f t="shared" ref="X42:X46" si="29">ROUND(V42*W42,2)</f>
        <v>0</v>
      </c>
      <c r="Z42" s="23" cm="1">
        <f t="array" ref="Z42">SUMPRODUCT(($A42=Input!$A$64:$A$69)*(Z$13=Input!$B$63:$BI$63)*(Input!$B$64:$BI$69))</f>
        <v>0</v>
      </c>
      <c r="AA42" s="7">
        <f>AA41</f>
        <v>40.44</v>
      </c>
      <c r="AB42" s="15">
        <f t="shared" ref="AB42:AB46" si="30">ROUND(Z42*AA42,2)</f>
        <v>0</v>
      </c>
      <c r="AD42" s="23" cm="1">
        <f t="array" ref="AD42">SUMPRODUCT(($A42=Input!$A$64:$A$69)*(AD$13=Input!$B$63:$BI$63)*(Input!$B$64:$BI$69))</f>
        <v>0</v>
      </c>
      <c r="AE42" s="7">
        <f>AE41</f>
        <v>40.44</v>
      </c>
      <c r="AF42" s="15">
        <f t="shared" ref="AF42:AF46" si="31">ROUND(AD42*AE42,2)</f>
        <v>0</v>
      </c>
      <c r="AH42" s="23" cm="1">
        <f t="array" ref="AH42">SUMPRODUCT(($A42=Input!$A$64:$A$69)*(AH$13=Input!$B$63:$BI$63)*(Input!$B$64:$BI$69))</f>
        <v>0</v>
      </c>
      <c r="AI42" s="7">
        <f>AI41</f>
        <v>40.44</v>
      </c>
      <c r="AJ42" s="15">
        <f t="shared" ref="AJ42:AJ46" si="32">ROUND(AH42*AI42,2)</f>
        <v>0</v>
      </c>
      <c r="AL42" s="23" cm="1">
        <f t="array" ref="AL42">SUMPRODUCT(($A42=Input!$A$64:$A$69)*(AL$13=Input!$B$63:$BI$63)*(Input!$B$64:$BI$69))</f>
        <v>0</v>
      </c>
      <c r="AM42" s="7">
        <f>AM41</f>
        <v>40.44</v>
      </c>
      <c r="AN42" s="15">
        <f t="shared" ref="AN42:AN46" si="33">ROUND(AL42*AM42,2)</f>
        <v>0</v>
      </c>
      <c r="AP42" s="23" cm="1">
        <f t="array" ref="AP42">SUMPRODUCT(($A42=Input!$A$64:$A$69)*(AP$13=Input!$B$63:$BI$63)*(Input!$B$64:$BI$69))</f>
        <v>0</v>
      </c>
      <c r="AQ42" s="7">
        <f>AQ41</f>
        <v>40.44</v>
      </c>
      <c r="AR42" s="15">
        <f t="shared" ref="AR42:AR46" si="34">ROUND(AP42*AQ42,2)</f>
        <v>0</v>
      </c>
      <c r="AT42" s="23" cm="1">
        <f t="array" ref="AT42">SUMPRODUCT(($A42=Input!$A$64:$A$69)*(AT$13=Input!$B$63:$BI$63)*(Input!$B$64:$BI$69))</f>
        <v>0</v>
      </c>
      <c r="AU42" s="7">
        <f>AU41</f>
        <v>40.44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28.459999999999994</v>
      </c>
      <c r="D43" s="15">
        <f t="shared" si="24"/>
        <v>0</v>
      </c>
      <c r="F43" s="23" cm="1">
        <f t="array" ref="F43">SUMPRODUCT(($A43=Input!$A$64:$A$69)*(F$13=Input!$B$63:$BI$63)*(Input!$B$64:$BI$69))</f>
        <v>0</v>
      </c>
      <c r="G43" s="7">
        <f t="shared" ref="G43:G46" si="37">G42</f>
        <v>28.459999999999994</v>
      </c>
      <c r="H43" s="15">
        <f t="shared" si="25"/>
        <v>0</v>
      </c>
      <c r="J43" s="23" cm="1">
        <f t="array" ref="J43">SUMPRODUCT(($A43=Input!$A$64:$A$69)*(J$13=Input!$B$63:$BI$63)*(Input!$B$64:$BI$69))</f>
        <v>0</v>
      </c>
      <c r="K43" s="7">
        <f t="shared" ref="K43:K46" si="38">K42</f>
        <v>28.459999999999994</v>
      </c>
      <c r="L43" s="15">
        <f t="shared" si="26"/>
        <v>0</v>
      </c>
      <c r="N43" s="23" cm="1">
        <f t="array" ref="N43">SUMPRODUCT(($A43=Input!$A$64:$A$69)*(N$13=Input!$B$63:$BI$63)*(Input!$B$64:$BI$69))</f>
        <v>0</v>
      </c>
      <c r="O43" s="7">
        <f t="shared" ref="O43:O46" si="39">O42</f>
        <v>28.459999999999994</v>
      </c>
      <c r="P43" s="15">
        <f t="shared" si="27"/>
        <v>0</v>
      </c>
      <c r="R43" s="23" cm="1">
        <f t="array" ref="R43">SUMPRODUCT(($A43=Input!$A$64:$A$69)*(R$13=Input!$B$63:$BI$63)*(Input!$B$64:$BI$69))</f>
        <v>0</v>
      </c>
      <c r="S43" s="7">
        <f t="shared" ref="S43:S46" si="40">S42</f>
        <v>28.459999999999994</v>
      </c>
      <c r="T43" s="15">
        <f t="shared" si="28"/>
        <v>0</v>
      </c>
      <c r="V43" s="23" cm="1">
        <f t="array" ref="V43">SUMPRODUCT(($A43=Input!$A$64:$A$69)*(V$13=Input!$B$63:$BI$63)*(Input!$B$64:$BI$69))</f>
        <v>0</v>
      </c>
      <c r="W43" s="7">
        <f t="shared" ref="W43:W46" si="41">W42</f>
        <v>28.459999999999994</v>
      </c>
      <c r="X43" s="15">
        <f t="shared" si="29"/>
        <v>0</v>
      </c>
      <c r="Z43" s="23" cm="1">
        <f t="array" ref="Z43">SUMPRODUCT(($A43=Input!$A$64:$A$69)*(Z$13=Input!$B$63:$BI$63)*(Input!$B$64:$BI$69))</f>
        <v>0</v>
      </c>
      <c r="AA43" s="7">
        <f t="shared" ref="AA43:AA46" si="42">AA42</f>
        <v>40.44</v>
      </c>
      <c r="AB43" s="15">
        <f t="shared" si="30"/>
        <v>0</v>
      </c>
      <c r="AD43" s="23" cm="1">
        <f t="array" ref="AD43">SUMPRODUCT(($A43=Input!$A$64:$A$69)*(AD$13=Input!$B$63:$BI$63)*(Input!$B$64:$BI$69))</f>
        <v>0</v>
      </c>
      <c r="AE43" s="7">
        <f t="shared" ref="AE43:AE46" si="43">AE42</f>
        <v>40.44</v>
      </c>
      <c r="AF43" s="15">
        <f t="shared" si="31"/>
        <v>0</v>
      </c>
      <c r="AH43" s="23" cm="1">
        <f t="array" ref="AH43">SUMPRODUCT(($A43=Input!$A$64:$A$69)*(AH$13=Input!$B$63:$BI$63)*(Input!$B$64:$BI$69))</f>
        <v>0</v>
      </c>
      <c r="AI43" s="7">
        <f t="shared" ref="AI43:AI46" si="44">AI42</f>
        <v>40.44</v>
      </c>
      <c r="AJ43" s="15">
        <f t="shared" si="32"/>
        <v>0</v>
      </c>
      <c r="AL43" s="23" cm="1">
        <f t="array" ref="AL43">SUMPRODUCT(($A43=Input!$A$64:$A$69)*(AL$13=Input!$B$63:$BI$63)*(Input!$B$64:$BI$69))</f>
        <v>0</v>
      </c>
      <c r="AM43" s="7">
        <f t="shared" ref="AM43:AM46" si="45">AM42</f>
        <v>40.44</v>
      </c>
      <c r="AN43" s="15">
        <f t="shared" si="33"/>
        <v>0</v>
      </c>
      <c r="AP43" s="23" cm="1">
        <f t="array" ref="AP43">SUMPRODUCT(($A43=Input!$A$64:$A$69)*(AP$13=Input!$B$63:$BI$63)*(Input!$B$64:$BI$69))</f>
        <v>0</v>
      </c>
      <c r="AQ43" s="7">
        <f t="shared" ref="AQ43:AQ46" si="46">AQ42</f>
        <v>40.44</v>
      </c>
      <c r="AR43" s="15">
        <f t="shared" si="34"/>
        <v>0</v>
      </c>
      <c r="AT43" s="23" cm="1">
        <f t="array" ref="AT43">SUMPRODUCT(($A43=Input!$A$64:$A$69)*(AT$13=Input!$B$63:$BI$63)*(Input!$B$64:$BI$69))</f>
        <v>0</v>
      </c>
      <c r="AU43" s="7">
        <f t="shared" ref="AU43:AU46" si="47">AU42</f>
        <v>40.44</v>
      </c>
      <c r="AV43" s="15">
        <f t="shared" si="35"/>
        <v>0</v>
      </c>
    </row>
    <row r="44" spans="1:48" ht="14.4" hidden="1" customHeight="1" x14ac:dyDescent="0.3">
      <c r="A44" t="str">
        <f>+Input!A67</f>
        <v>Reserved</v>
      </c>
      <c r="B44" s="23" cm="1">
        <f t="array" ref="B44">SUMPRODUCT(($A44=Input!$A$64:$A$69)*(B$13=Input!$B$63:$BI$63)*(Input!$B$64:$BI$69))</f>
        <v>0</v>
      </c>
      <c r="C44" s="7">
        <f t="shared" si="36"/>
        <v>28.459999999999994</v>
      </c>
      <c r="D44" s="15">
        <f t="shared" si="24"/>
        <v>0</v>
      </c>
      <c r="F44" s="23" cm="1">
        <f t="array" ref="F44">SUMPRODUCT(($A44=Input!$A$64:$A$69)*(F$13=Input!$B$63:$BI$63)*(Input!$B$64:$BI$69))</f>
        <v>0</v>
      </c>
      <c r="G44" s="7">
        <f t="shared" si="37"/>
        <v>28.459999999999994</v>
      </c>
      <c r="H44" s="15">
        <f t="shared" si="25"/>
        <v>0</v>
      </c>
      <c r="J44" s="23" cm="1">
        <f t="array" ref="J44">SUMPRODUCT(($A44=Input!$A$64:$A$69)*(J$13=Input!$B$63:$BI$63)*(Input!$B$64:$BI$69))</f>
        <v>0</v>
      </c>
      <c r="K44" s="7">
        <f t="shared" si="38"/>
        <v>28.459999999999994</v>
      </c>
      <c r="L44" s="15">
        <f t="shared" si="26"/>
        <v>0</v>
      </c>
      <c r="N44" s="23" cm="1">
        <f t="array" ref="N44">SUMPRODUCT(($A44=Input!$A$64:$A$69)*(N$13=Input!$B$63:$BI$63)*(Input!$B$64:$BI$69))</f>
        <v>0</v>
      </c>
      <c r="O44" s="7">
        <f t="shared" si="39"/>
        <v>28.459999999999994</v>
      </c>
      <c r="P44" s="15">
        <f t="shared" si="27"/>
        <v>0</v>
      </c>
      <c r="R44" s="23" cm="1">
        <f t="array" ref="R44">SUMPRODUCT(($A44=Input!$A$64:$A$69)*(R$13=Input!$B$63:$BI$63)*(Input!$B$64:$BI$69))</f>
        <v>0</v>
      </c>
      <c r="S44" s="7">
        <f t="shared" si="40"/>
        <v>28.459999999999994</v>
      </c>
      <c r="T44" s="15">
        <f t="shared" si="28"/>
        <v>0</v>
      </c>
      <c r="V44" s="23" cm="1">
        <f t="array" ref="V44">SUMPRODUCT(($A44=Input!$A$64:$A$69)*(V$13=Input!$B$63:$BI$63)*(Input!$B$64:$BI$69))</f>
        <v>0</v>
      </c>
      <c r="W44" s="7">
        <f t="shared" si="41"/>
        <v>28.459999999999994</v>
      </c>
      <c r="X44" s="15">
        <f t="shared" si="29"/>
        <v>0</v>
      </c>
      <c r="Z44" s="23" cm="1">
        <f t="array" ref="Z44">SUMPRODUCT(($A44=Input!$A$64:$A$69)*(Z$13=Input!$B$63:$BI$63)*(Input!$B$64:$BI$69))</f>
        <v>0</v>
      </c>
      <c r="AA44" s="7">
        <f t="shared" si="42"/>
        <v>40.44</v>
      </c>
      <c r="AB44" s="15">
        <f t="shared" si="30"/>
        <v>0</v>
      </c>
      <c r="AD44" s="23" cm="1">
        <f t="array" ref="AD44">SUMPRODUCT(($A44=Input!$A$64:$A$69)*(AD$13=Input!$B$63:$BI$63)*(Input!$B$64:$BI$69))</f>
        <v>0</v>
      </c>
      <c r="AE44" s="7">
        <f t="shared" si="43"/>
        <v>40.44</v>
      </c>
      <c r="AF44" s="15">
        <f t="shared" si="31"/>
        <v>0</v>
      </c>
      <c r="AH44" s="23" cm="1">
        <f t="array" ref="AH44">SUMPRODUCT(($A44=Input!$A$64:$A$69)*(AH$13=Input!$B$63:$BI$63)*(Input!$B$64:$BI$69))</f>
        <v>0</v>
      </c>
      <c r="AI44" s="7">
        <f t="shared" si="44"/>
        <v>40.44</v>
      </c>
      <c r="AJ44" s="15">
        <f t="shared" si="32"/>
        <v>0</v>
      </c>
      <c r="AL44" s="23" cm="1">
        <f t="array" ref="AL44">SUMPRODUCT(($A44=Input!$A$64:$A$69)*(AL$13=Input!$B$63:$BI$63)*(Input!$B$64:$BI$69))</f>
        <v>0</v>
      </c>
      <c r="AM44" s="7">
        <f t="shared" si="45"/>
        <v>40.44</v>
      </c>
      <c r="AN44" s="15">
        <f t="shared" si="33"/>
        <v>0</v>
      </c>
      <c r="AP44" s="23" cm="1">
        <f t="array" ref="AP44">SUMPRODUCT(($A44=Input!$A$64:$A$69)*(AP$13=Input!$B$63:$BI$63)*(Input!$B$64:$BI$69))</f>
        <v>0</v>
      </c>
      <c r="AQ44" s="7">
        <f t="shared" si="46"/>
        <v>40.44</v>
      </c>
      <c r="AR44" s="15">
        <f t="shared" si="34"/>
        <v>0</v>
      </c>
      <c r="AT44" s="23" cm="1">
        <f t="array" ref="AT44">SUMPRODUCT(($A44=Input!$A$64:$A$69)*(AT$13=Input!$B$63:$BI$63)*(Input!$B$64:$BI$69))</f>
        <v>0</v>
      </c>
      <c r="AU44" s="7">
        <f t="shared" si="47"/>
        <v>40.44</v>
      </c>
      <c r="AV44" s="15">
        <f t="shared" si="35"/>
        <v>0</v>
      </c>
    </row>
    <row r="45" spans="1:48" ht="14.4" hidden="1" customHeight="1" x14ac:dyDescent="0.3">
      <c r="A45" t="str">
        <f>+Input!A68</f>
        <v>Reserved</v>
      </c>
      <c r="B45" s="23" cm="1">
        <f t="array" ref="B45">SUMPRODUCT(($A45=Input!$A$64:$A$69)*(B$13=Input!$B$63:$BI$63)*(Input!$B$64:$BI$69))</f>
        <v>0</v>
      </c>
      <c r="C45" s="7">
        <f t="shared" si="36"/>
        <v>28.459999999999994</v>
      </c>
      <c r="D45" s="15">
        <f t="shared" si="24"/>
        <v>0</v>
      </c>
      <c r="F45" s="23" cm="1">
        <f t="array" ref="F45">SUMPRODUCT(($A45=Input!$A$64:$A$69)*(F$13=Input!$B$63:$BI$63)*(Input!$B$64:$BI$69))</f>
        <v>0</v>
      </c>
      <c r="G45" s="7">
        <f t="shared" si="37"/>
        <v>28.459999999999994</v>
      </c>
      <c r="H45" s="15">
        <f t="shared" si="25"/>
        <v>0</v>
      </c>
      <c r="J45" s="23" cm="1">
        <f t="array" ref="J45">SUMPRODUCT(($A45=Input!$A$64:$A$69)*(J$13=Input!$B$63:$BI$63)*(Input!$B$64:$BI$69))</f>
        <v>0</v>
      </c>
      <c r="K45" s="7">
        <f t="shared" si="38"/>
        <v>28.459999999999994</v>
      </c>
      <c r="L45" s="15">
        <f t="shared" si="26"/>
        <v>0</v>
      </c>
      <c r="N45" s="23" cm="1">
        <f t="array" ref="N45">SUMPRODUCT(($A45=Input!$A$64:$A$69)*(N$13=Input!$B$63:$BI$63)*(Input!$B$64:$BI$69))</f>
        <v>0</v>
      </c>
      <c r="O45" s="7">
        <f t="shared" si="39"/>
        <v>28.459999999999994</v>
      </c>
      <c r="P45" s="15">
        <f t="shared" si="27"/>
        <v>0</v>
      </c>
      <c r="R45" s="23" cm="1">
        <f t="array" ref="R45">SUMPRODUCT(($A45=Input!$A$64:$A$69)*(R$13=Input!$B$63:$BI$63)*(Input!$B$64:$BI$69))</f>
        <v>0</v>
      </c>
      <c r="S45" s="7">
        <f t="shared" si="40"/>
        <v>28.459999999999994</v>
      </c>
      <c r="T45" s="15">
        <f t="shared" si="28"/>
        <v>0</v>
      </c>
      <c r="V45" s="23" cm="1">
        <f t="array" ref="V45">SUMPRODUCT(($A45=Input!$A$64:$A$69)*(V$13=Input!$B$63:$BI$63)*(Input!$B$64:$BI$69))</f>
        <v>0</v>
      </c>
      <c r="W45" s="7">
        <f t="shared" si="41"/>
        <v>28.459999999999994</v>
      </c>
      <c r="X45" s="15">
        <f t="shared" si="29"/>
        <v>0</v>
      </c>
      <c r="Z45" s="23" cm="1">
        <f t="array" ref="Z45">SUMPRODUCT(($A45=Input!$A$64:$A$69)*(Z$13=Input!$B$63:$BI$63)*(Input!$B$64:$BI$69))</f>
        <v>0</v>
      </c>
      <c r="AA45" s="7">
        <f t="shared" si="42"/>
        <v>40.44</v>
      </c>
      <c r="AB45" s="15">
        <f t="shared" si="30"/>
        <v>0</v>
      </c>
      <c r="AD45" s="23" cm="1">
        <f t="array" ref="AD45">SUMPRODUCT(($A45=Input!$A$64:$A$69)*(AD$13=Input!$B$63:$BI$63)*(Input!$B$64:$BI$69))</f>
        <v>0</v>
      </c>
      <c r="AE45" s="7">
        <f t="shared" si="43"/>
        <v>40.44</v>
      </c>
      <c r="AF45" s="15">
        <f t="shared" si="31"/>
        <v>0</v>
      </c>
      <c r="AH45" s="23" cm="1">
        <f t="array" ref="AH45">SUMPRODUCT(($A45=Input!$A$64:$A$69)*(AH$13=Input!$B$63:$BI$63)*(Input!$B$64:$BI$69))</f>
        <v>0</v>
      </c>
      <c r="AI45" s="7">
        <f t="shared" si="44"/>
        <v>40.44</v>
      </c>
      <c r="AJ45" s="15">
        <f t="shared" si="32"/>
        <v>0</v>
      </c>
      <c r="AL45" s="23" cm="1">
        <f t="array" ref="AL45">SUMPRODUCT(($A45=Input!$A$64:$A$69)*(AL$13=Input!$B$63:$BI$63)*(Input!$B$64:$BI$69))</f>
        <v>0</v>
      </c>
      <c r="AM45" s="7">
        <f t="shared" si="45"/>
        <v>40.44</v>
      </c>
      <c r="AN45" s="15">
        <f t="shared" si="33"/>
        <v>0</v>
      </c>
      <c r="AP45" s="23" cm="1">
        <f t="array" ref="AP45">SUMPRODUCT(($A45=Input!$A$64:$A$69)*(AP$13=Input!$B$63:$BI$63)*(Input!$B$64:$BI$69))</f>
        <v>0</v>
      </c>
      <c r="AQ45" s="7">
        <f t="shared" si="46"/>
        <v>40.44</v>
      </c>
      <c r="AR45" s="15">
        <f t="shared" si="34"/>
        <v>0</v>
      </c>
      <c r="AT45" s="23" cm="1">
        <f t="array" ref="AT45">SUMPRODUCT(($A45=Input!$A$64:$A$69)*(AT$13=Input!$B$63:$BI$63)*(Input!$B$64:$BI$69))</f>
        <v>0</v>
      </c>
      <c r="AU45" s="7">
        <f t="shared" si="47"/>
        <v>40.44</v>
      </c>
      <c r="AV45" s="15">
        <f t="shared" si="35"/>
        <v>0</v>
      </c>
    </row>
    <row r="46" spans="1:48" ht="14.4" hidden="1" customHeight="1" x14ac:dyDescent="0.3">
      <c r="A46" t="str">
        <f>+Input!A69</f>
        <v>Reserved</v>
      </c>
      <c r="B46" s="23" cm="1">
        <f t="array" ref="B46">SUMPRODUCT(($A46=Input!$A$64:$A$69)*(B$13=Input!$B$63:$BI$63)*(Input!$B$64:$BI$69))</f>
        <v>0</v>
      </c>
      <c r="C46" s="7">
        <f t="shared" si="36"/>
        <v>28.459999999999994</v>
      </c>
      <c r="D46" s="15">
        <f t="shared" si="24"/>
        <v>0</v>
      </c>
      <c r="F46" s="23" cm="1">
        <f t="array" ref="F46">SUMPRODUCT(($A46=Input!$A$64:$A$69)*(F$13=Input!$B$63:$BI$63)*(Input!$B$64:$BI$69))</f>
        <v>0</v>
      </c>
      <c r="G46" s="7">
        <f t="shared" si="37"/>
        <v>28.459999999999994</v>
      </c>
      <c r="H46" s="15">
        <f t="shared" si="25"/>
        <v>0</v>
      </c>
      <c r="J46" s="23" cm="1">
        <f t="array" ref="J46">SUMPRODUCT(($A46=Input!$A$64:$A$69)*(J$13=Input!$B$63:$BI$63)*(Input!$B$64:$BI$69))</f>
        <v>0</v>
      </c>
      <c r="K46" s="7">
        <f t="shared" si="38"/>
        <v>28.459999999999994</v>
      </c>
      <c r="L46" s="15">
        <f t="shared" si="26"/>
        <v>0</v>
      </c>
      <c r="N46" s="23" cm="1">
        <f t="array" ref="N46">SUMPRODUCT(($A46=Input!$A$64:$A$69)*(N$13=Input!$B$63:$BI$63)*(Input!$B$64:$BI$69))</f>
        <v>0</v>
      </c>
      <c r="O46" s="7">
        <f t="shared" si="39"/>
        <v>28.459999999999994</v>
      </c>
      <c r="P46" s="15">
        <f t="shared" si="27"/>
        <v>0</v>
      </c>
      <c r="R46" s="23" cm="1">
        <f t="array" ref="R46">SUMPRODUCT(($A46=Input!$A$64:$A$69)*(R$13=Input!$B$63:$BI$63)*(Input!$B$64:$BI$69))</f>
        <v>0</v>
      </c>
      <c r="S46" s="7">
        <f t="shared" si="40"/>
        <v>28.459999999999994</v>
      </c>
      <c r="T46" s="15">
        <f t="shared" si="28"/>
        <v>0</v>
      </c>
      <c r="V46" s="23" cm="1">
        <f t="array" ref="V46">SUMPRODUCT(($A46=Input!$A$64:$A$69)*(V$13=Input!$B$63:$BI$63)*(Input!$B$64:$BI$69))</f>
        <v>0</v>
      </c>
      <c r="W46" s="7">
        <f t="shared" si="41"/>
        <v>28.459999999999994</v>
      </c>
      <c r="X46" s="15">
        <f t="shared" si="29"/>
        <v>0</v>
      </c>
      <c r="Z46" s="23" cm="1">
        <f t="array" ref="Z46">SUMPRODUCT(($A46=Input!$A$64:$A$69)*(Z$13=Input!$B$63:$BI$63)*(Input!$B$64:$BI$69))</f>
        <v>0</v>
      </c>
      <c r="AA46" s="7">
        <f t="shared" si="42"/>
        <v>40.44</v>
      </c>
      <c r="AB46" s="15">
        <f t="shared" si="30"/>
        <v>0</v>
      </c>
      <c r="AD46" s="23" cm="1">
        <f t="array" ref="AD46">SUMPRODUCT(($A46=Input!$A$64:$A$69)*(AD$13=Input!$B$63:$BI$63)*(Input!$B$64:$BI$69))</f>
        <v>0</v>
      </c>
      <c r="AE46" s="7">
        <f t="shared" si="43"/>
        <v>40.44</v>
      </c>
      <c r="AF46" s="15">
        <f t="shared" si="31"/>
        <v>0</v>
      </c>
      <c r="AH46" s="23" cm="1">
        <f t="array" ref="AH46">SUMPRODUCT(($A46=Input!$A$64:$A$69)*(AH$13=Input!$B$63:$BI$63)*(Input!$B$64:$BI$69))</f>
        <v>0</v>
      </c>
      <c r="AI46" s="7">
        <f t="shared" si="44"/>
        <v>40.44</v>
      </c>
      <c r="AJ46" s="15">
        <f t="shared" si="32"/>
        <v>0</v>
      </c>
      <c r="AL46" s="23" cm="1">
        <f t="array" ref="AL46">SUMPRODUCT(($A46=Input!$A$64:$A$69)*(AL$13=Input!$B$63:$BI$63)*(Input!$B$64:$BI$69))</f>
        <v>0</v>
      </c>
      <c r="AM46" s="7">
        <f t="shared" si="45"/>
        <v>40.44</v>
      </c>
      <c r="AN46" s="15">
        <f t="shared" si="33"/>
        <v>0</v>
      </c>
      <c r="AP46" s="23" cm="1">
        <f t="array" ref="AP46">SUMPRODUCT(($A46=Input!$A$64:$A$69)*(AP$13=Input!$B$63:$BI$63)*(Input!$B$64:$BI$69))</f>
        <v>0</v>
      </c>
      <c r="AQ46" s="7">
        <f t="shared" si="46"/>
        <v>40.44</v>
      </c>
      <c r="AR46" s="15">
        <f t="shared" si="34"/>
        <v>0</v>
      </c>
      <c r="AT46" s="23" cm="1">
        <f t="array" ref="AT46">SUMPRODUCT(($A46=Input!$A$64:$A$69)*(AT$13=Input!$B$63:$BI$63)*(Input!$B$64:$BI$69))</f>
        <v>0</v>
      </c>
      <c r="AU46" s="7">
        <f t="shared" si="47"/>
        <v>40.44</v>
      </c>
      <c r="AV46" s="15">
        <f t="shared" si="35"/>
        <v>0</v>
      </c>
    </row>
    <row r="47" spans="1:48" x14ac:dyDescent="0.3">
      <c r="A47" t="s">
        <v>27</v>
      </c>
      <c r="B47" s="14"/>
      <c r="D47" s="20">
        <f>SUM(D41:D46)</f>
        <v>0.2</v>
      </c>
      <c r="F47" s="14"/>
      <c r="H47" s="20">
        <f>SUM(H41:H46)</f>
        <v>0.2</v>
      </c>
      <c r="J47" s="14"/>
      <c r="L47" s="20">
        <f>SUM(L41:L46)</f>
        <v>0.2</v>
      </c>
      <c r="N47" s="14"/>
      <c r="P47" s="20">
        <f>SUM(P41:P46)</f>
        <v>0.2</v>
      </c>
      <c r="R47" s="14"/>
      <c r="T47" s="20">
        <f>SUM(T41:T46)</f>
        <v>0.2</v>
      </c>
      <c r="V47" s="14"/>
      <c r="X47" s="20">
        <f>SUM(X41:X46)</f>
        <v>0.2</v>
      </c>
      <c r="Z47" s="14"/>
      <c r="AB47" s="20">
        <f>SUM(AB41:AB46)</f>
        <v>0.28000000000000003</v>
      </c>
      <c r="AD47" s="14"/>
      <c r="AF47" s="20">
        <f>SUM(AF41:AF46)</f>
        <v>0.28000000000000003</v>
      </c>
      <c r="AH47" s="14"/>
      <c r="AJ47" s="20">
        <f>SUM(AJ41:AJ46)</f>
        <v>0.28000000000000003</v>
      </c>
      <c r="AL47" s="14"/>
      <c r="AN47" s="20">
        <f>SUM(AN41:AN46)</f>
        <v>0.28000000000000003</v>
      </c>
      <c r="AP47" s="14"/>
      <c r="AR47" s="20">
        <f>SUM(AR41:AR46)</f>
        <v>0.28000000000000003</v>
      </c>
      <c r="AT47" s="14"/>
      <c r="AV47" s="20">
        <f>SUM(AV41:AV46)</f>
        <v>0.28000000000000003</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28.659999999999993</v>
      </c>
      <c r="F49" s="21"/>
      <c r="G49" s="22"/>
      <c r="H49" s="25">
        <f>H22+H38+H41</f>
        <v>28.659999999999993</v>
      </c>
      <c r="J49" s="21"/>
      <c r="K49" s="22"/>
      <c r="L49" s="25">
        <f>L22+L38+L41</f>
        <v>28.659999999999993</v>
      </c>
      <c r="N49" s="21"/>
      <c r="O49" s="22"/>
      <c r="P49" s="25">
        <f>P22+P38+P41</f>
        <v>28.659999999999993</v>
      </c>
      <c r="R49" s="21"/>
      <c r="S49" s="22"/>
      <c r="T49" s="25">
        <f>T22+T38+T41</f>
        <v>28.659999999999993</v>
      </c>
      <c r="V49" s="21"/>
      <c r="W49" s="22"/>
      <c r="X49" s="25">
        <f>X22+X38+X41</f>
        <v>28.659999999999993</v>
      </c>
      <c r="Z49" s="21"/>
      <c r="AA49" s="22"/>
      <c r="AB49" s="25">
        <f>AB22+AB38+AB41</f>
        <v>40.72</v>
      </c>
      <c r="AD49" s="21"/>
      <c r="AE49" s="22"/>
      <c r="AF49" s="25">
        <f>AF22+AF38+AF41</f>
        <v>40.72</v>
      </c>
      <c r="AH49" s="21"/>
      <c r="AI49" s="22"/>
      <c r="AJ49" s="25">
        <f>AJ22+AJ38+AJ41</f>
        <v>40.72</v>
      </c>
      <c r="AL49" s="21"/>
      <c r="AM49" s="22"/>
      <c r="AN49" s="25">
        <f>AN22+AN38+AN41</f>
        <v>40.72</v>
      </c>
      <c r="AP49" s="21"/>
      <c r="AQ49" s="22"/>
      <c r="AR49" s="25">
        <f>AR22+AR38+AR41</f>
        <v>40.72</v>
      </c>
      <c r="AS49" s="106"/>
      <c r="AT49" s="21"/>
      <c r="AU49" s="22"/>
      <c r="AV49" s="25">
        <f>AV22+AV38+AV41</f>
        <v>40.72</v>
      </c>
    </row>
    <row r="51" spans="1:48" x14ac:dyDescent="0.3">
      <c r="A51" t="s">
        <v>62</v>
      </c>
    </row>
    <row r="52" spans="1:48" ht="15" thickBot="1" x14ac:dyDescent="0.35"/>
    <row r="53" spans="1:48" x14ac:dyDescent="0.3">
      <c r="A53" s="9" t="s">
        <v>64</v>
      </c>
      <c r="B53" s="10">
        <f>B5</f>
        <v>2026</v>
      </c>
    </row>
    <row r="54" spans="1:48" x14ac:dyDescent="0.3">
      <c r="A54" s="11" t="s">
        <v>5</v>
      </c>
      <c r="B54" s="39" t="str">
        <f>B6</f>
        <v>5/8"</v>
      </c>
    </row>
    <row r="55" spans="1:48" x14ac:dyDescent="0.3">
      <c r="A55" s="11" t="s">
        <v>29</v>
      </c>
      <c r="B55" s="12">
        <f>B7</f>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2" t="str">
        <f>CONCATENATE("January"," ",$B$5)</f>
        <v>January 2026</v>
      </c>
      <c r="C61" s="143"/>
      <c r="D61" s="144"/>
      <c r="F61" s="142" t="str">
        <f>CONCATENATE("February"," ",$B$5)</f>
        <v>February 2026</v>
      </c>
      <c r="G61" s="143"/>
      <c r="H61" s="144"/>
      <c r="J61" s="142" t="str">
        <f>CONCATENATE("March"," ",$B$5)</f>
        <v>March 2026</v>
      </c>
      <c r="K61" s="143"/>
      <c r="L61" s="144"/>
      <c r="N61" s="142" t="str">
        <f>CONCATENATE("April"," ",$B$5)</f>
        <v>April 2026</v>
      </c>
      <c r="O61" s="143"/>
      <c r="P61" s="144"/>
      <c r="R61" s="142" t="str">
        <f>CONCATENATE("May"," ",$B$5)</f>
        <v>May 2026</v>
      </c>
      <c r="S61" s="143"/>
      <c r="T61" s="144"/>
      <c r="V61" s="142" t="str">
        <f>CONCATENATE("June"," ",$B$5)</f>
        <v>June 2026</v>
      </c>
      <c r="W61" s="143"/>
      <c r="X61" s="144"/>
      <c r="Z61" s="142" t="str">
        <f>CONCATENATE("July"," ",$B$5)</f>
        <v>July 2026</v>
      </c>
      <c r="AA61" s="143"/>
      <c r="AB61" s="144"/>
      <c r="AD61" s="142" t="str">
        <f>CONCATENATE("August"," ",$B$5)</f>
        <v>August 2026</v>
      </c>
      <c r="AE61" s="143"/>
      <c r="AF61" s="144"/>
      <c r="AH61" s="142" t="str">
        <f>CONCATENATE("September"," ",$B$5)</f>
        <v>September 2026</v>
      </c>
      <c r="AI61" s="143"/>
      <c r="AJ61" s="144"/>
      <c r="AL61" s="142" t="str">
        <f>CONCATENATE("October"," ",$B$5)</f>
        <v>October 2026</v>
      </c>
      <c r="AM61" s="143"/>
      <c r="AN61" s="144"/>
      <c r="AP61" s="142" t="str">
        <f>CONCATENATE("November"," ",$B$5)</f>
        <v>November 2026</v>
      </c>
      <c r="AQ61" s="143"/>
      <c r="AR61" s="144"/>
      <c r="AS61" s="102"/>
      <c r="AT61" s="142" t="str">
        <f>CONCATENATE("December"," ",$B$5)</f>
        <v>December 2026</v>
      </c>
      <c r="AU61" s="143"/>
      <c r="AV61" s="144"/>
    </row>
    <row r="62" spans="1:48" x14ac:dyDescent="0.3">
      <c r="A62" s="1" t="s">
        <v>4</v>
      </c>
      <c r="B62" s="14"/>
      <c r="D62" s="15">
        <f>INDEX(Input!$B$29:$AK$29,MATCH('Residential Bills_Yr 2_6 Units'!$B$54,Input!$A$29:$A$29,0),MATCH('Residential Bills_Yr 2_6 Units'!B$61,Input!$B$28:$AK$28,0))</f>
        <v>20.68</v>
      </c>
      <c r="F62" s="14"/>
      <c r="H62" s="15">
        <f>INDEX(Input!$B$29:$AK$29,MATCH('Residential Bills_Yr 2_6 Units'!$B$54,Input!$A$29:$A$29,0),MATCH('Residential Bills_Yr 2_6 Units'!F$61,Input!$B$28:$AK$28,0))</f>
        <v>20.68</v>
      </c>
      <c r="J62" s="14"/>
      <c r="L62" s="15">
        <f>INDEX(Input!$B$29:$AK$29,MATCH('Residential Bills_Yr 2_6 Units'!$B$54,Input!$A$29:$A$29,0),MATCH('Residential Bills_Yr 2_6 Units'!J$61,Input!$B$28:$AK$28,0))</f>
        <v>20.68</v>
      </c>
      <c r="N62" s="14"/>
      <c r="P62" s="15">
        <f>INDEX(Input!$B$29:$AK$29,MATCH('Residential Bills_Yr 2_6 Units'!$B$54,Input!$A$29:$A$29,0),MATCH('Residential Bills_Yr 2_6 Units'!N$61,Input!$B$28:$AK$28,0))</f>
        <v>20.68</v>
      </c>
      <c r="R62" s="14"/>
      <c r="T62" s="15">
        <f>INDEX(Input!$B$29:$AK$29,MATCH('Residential Bills_Yr 2_6 Units'!$B$54,Input!$A$29:$A$29,0),MATCH('Residential Bills_Yr 2_6 Units'!R$61,Input!$B$28:$AK$28,0))</f>
        <v>20.68</v>
      </c>
      <c r="V62" s="14"/>
      <c r="X62" s="15">
        <f>INDEX(Input!$B$29:$AK$29,MATCH('Residential Bills_Yr 2_6 Units'!$B$54,Input!$A$29:$A$29,0),MATCH('Residential Bills_Yr 2_6 Units'!V$61,Input!$B$28:$AK$28,0))</f>
        <v>20.68</v>
      </c>
      <c r="Z62" s="14"/>
      <c r="AB62" s="15">
        <f>INDEX(Input!$B$29:$AK$29,MATCH('Residential Bills_Yr 2_6 Units'!$B$54,Input!$A$29:$A$29,0),MATCH('Residential Bills_Yr 2_6 Units'!Z$61,Input!$B$28:$AK$28,0))</f>
        <v>21.21</v>
      </c>
      <c r="AD62" s="14"/>
      <c r="AF62" s="15">
        <f>INDEX(Input!$B$29:$AK$29,MATCH('Residential Bills_Yr 2_6 Units'!$B$54,Input!$A$29:$A$29,0),MATCH('Residential Bills_Yr 2_6 Units'!AD$61,Input!$B$28:$AK$28,0))</f>
        <v>21.21</v>
      </c>
      <c r="AH62" s="14"/>
      <c r="AJ62" s="15">
        <f>INDEX(Input!$B$29:$AK$29,MATCH('Residential Bills_Yr 2_6 Units'!$B$54,Input!$A$29:$A$29,0),MATCH('Residential Bills_Yr 2_6 Units'!AH$61,Input!$B$28:$AK$28,0))</f>
        <v>21.21</v>
      </c>
      <c r="AL62" s="14"/>
      <c r="AN62" s="15">
        <f>INDEX(Input!$B$29:$AK$29,MATCH('Residential Bills_Yr 2_6 Units'!$B$54,Input!$A$29:$A$29,0),MATCH('Residential Bills_Yr 2_6 Units'!AL$61,Input!$B$28:$AK$28,0))</f>
        <v>21.21</v>
      </c>
      <c r="AP62" s="14"/>
      <c r="AR62" s="15">
        <f>INDEX(Input!$B$29:$AK$29,MATCH('Residential Bills_Yr 2_6 Units'!$B$54,Input!$A$29:$A$29,0),MATCH('Residential Bills_Yr 2_6 Units'!AP$61,Input!$B$28:$AK$28,0))</f>
        <v>21.21</v>
      </c>
      <c r="AS62" s="7"/>
      <c r="AT62" s="14"/>
      <c r="AV62" s="15">
        <f>INDEX(Input!$B$29:$AK$29,MATCH('Residential Bills_Yr 2_6 Units'!$B$54,Input!$A$29:$A$29,0),MATCH('Residential Bills_Yr 2_6 Units'!AT$61,Input!$B$28:$AK$28,0))</f>
        <v>21.21</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2_6 Units'!$A65,Input!$A$22:$A$26,0),MATCH('Residential Bills_Yr 2_6 Units'!B$13,Input!$B$21:$AK$21,0))</f>
        <v>2.7187000000000001</v>
      </c>
      <c r="C65" s="3">
        <f>IF($B$7&gt;Input!F$88,Input!F$88,'Residential Bills_Yr 2_6 Units'!$B$7)</f>
        <v>6</v>
      </c>
      <c r="D65" s="15">
        <f>ROUND(IFERROR(B65*C65," "),2)</f>
        <v>16.309999999999999</v>
      </c>
      <c r="F65" s="19">
        <f>INDEX(Input!$B$22:$AK$26,MATCH('Residential Bills_Yr 2_6 Units'!$A65,Input!$A$22:$A$26,0),MATCH('Residential Bills_Yr 2_6 Units'!F$13,Input!$B$21:$AK$21,0))</f>
        <v>2.7187000000000001</v>
      </c>
      <c r="G65" s="3">
        <f>IF($B$7&gt;Input!G$88,Input!G$88,'Residential Bills_Yr 2_6 Units'!$B$7)</f>
        <v>6</v>
      </c>
      <c r="H65" s="15">
        <f>ROUND(IFERROR(F65*G65," "),2)</f>
        <v>16.309999999999999</v>
      </c>
      <c r="J65" s="19">
        <f>INDEX(Input!$B$22:$AK$26,MATCH('Residential Bills_Yr 2_6 Units'!$A65,Input!$A$22:$A$26,0),MATCH('Residential Bills_Yr 2_6 Units'!J$13,Input!$B$21:$AK$21,0))</f>
        <v>2.7187000000000001</v>
      </c>
      <c r="K65" s="3">
        <f>IF($B$7&gt;Input!H$88,Input!H$88,'Residential Bills_Yr 2_6 Units'!$B$7)</f>
        <v>6</v>
      </c>
      <c r="L65" s="15">
        <f>ROUND(IFERROR(J65*K65," "),2)</f>
        <v>16.309999999999999</v>
      </c>
      <c r="N65" s="19">
        <f>INDEX(Input!$B$22:$AK$26,MATCH('Residential Bills_Yr 2_6 Units'!$A65,Input!$A$22:$A$26,0),MATCH('Residential Bills_Yr 2_6 Units'!N$13,Input!$B$21:$AK$21,0))</f>
        <v>2.7187000000000001</v>
      </c>
      <c r="O65" s="3">
        <f>IF($B$7&gt;Input!I$88,Input!I$88,'Residential Bills_Yr 2_6 Units'!$B$7)</f>
        <v>6</v>
      </c>
      <c r="P65" s="15">
        <f>ROUND(IFERROR(N65*O65," "),2)</f>
        <v>16.309999999999999</v>
      </c>
      <c r="R65" s="19">
        <f>INDEX(Input!$B$22:$AK$26,MATCH('Residential Bills_Yr 2_6 Units'!$A65,Input!$A$22:$A$26,0),MATCH('Residential Bills_Yr 2_6 Units'!R$13,Input!$B$21:$AK$21,0))</f>
        <v>2.7187000000000001</v>
      </c>
      <c r="S65" s="3">
        <f>IF($B$7&gt;Input!J$88,Input!J$88,'Residential Bills_Yr 2_6 Units'!$B$7)</f>
        <v>6</v>
      </c>
      <c r="T65" s="15">
        <f>ROUND(IFERROR(R65*S65," "),2)</f>
        <v>16.309999999999999</v>
      </c>
      <c r="V65" s="19">
        <f>INDEX(Input!$B$22:$AK$26,MATCH('Residential Bills_Yr 2_6 Units'!$A65,Input!$A$22:$A$26,0),MATCH('Residential Bills_Yr 2_6 Units'!V$13,Input!$B$21:$AK$21,0))</f>
        <v>2.7187000000000001</v>
      </c>
      <c r="W65" s="3">
        <f>IF($B$7&gt;Input!K$88,Input!K$88,'Residential Bills_Yr 2_6 Units'!$B$7)</f>
        <v>6</v>
      </c>
      <c r="X65" s="15">
        <f>ROUND(IFERROR(V65*W65," "),2)</f>
        <v>16.309999999999999</v>
      </c>
      <c r="Z65" s="19">
        <f>INDEX(Input!$B$22:$AK$26,MATCH('Residential Bills_Yr 2_6 Units'!$A65,Input!$A$22:$A$26,0),MATCH('Residential Bills_Yr 2_6 Units'!Z$13,Input!$B$21:$AK$21,0))</f>
        <v>3.0306999999999999</v>
      </c>
      <c r="AA65" s="3">
        <f>IF($B$7&gt;Input!L$88,Input!L$88,'Residential Bills_Yr 2_6 Units'!$B$7)</f>
        <v>6</v>
      </c>
      <c r="AB65" s="15">
        <f>ROUND(IFERROR(Z65*AA65," "),2)</f>
        <v>18.18</v>
      </c>
      <c r="AD65" s="19">
        <f>INDEX(Input!$B$22:$AK$26,MATCH('Residential Bills_Yr 2_6 Units'!$A65,Input!$A$22:$A$26,0),MATCH('Residential Bills_Yr 2_6 Units'!AD$13,Input!$B$21:$AK$21,0))</f>
        <v>3.0306999999999999</v>
      </c>
      <c r="AE65" s="3">
        <f>IF($B$7&gt;Input!M$88,Input!M$88,'Residential Bills_Yr 2_6 Units'!$B$7)</f>
        <v>6</v>
      </c>
      <c r="AF65" s="15">
        <f>ROUND(IFERROR(AD65*AE65," "),2)</f>
        <v>18.18</v>
      </c>
      <c r="AH65" s="19">
        <f>INDEX(Input!$B$22:$AK$26,MATCH('Residential Bills_Yr 2_6 Units'!$A65,Input!$A$22:$A$26,0),MATCH('Residential Bills_Yr 2_6 Units'!AH$13,Input!$B$21:$AK$21,0))</f>
        <v>3.0306999999999999</v>
      </c>
      <c r="AI65" s="3">
        <f>IF($B$7&gt;Input!N$88,Input!N$88,'Residential Bills_Yr 2_6 Units'!$B$7)</f>
        <v>6</v>
      </c>
      <c r="AJ65" s="15">
        <f>ROUND(IFERROR(AH65*AI65," "),2)</f>
        <v>18.18</v>
      </c>
      <c r="AL65" s="19">
        <f>INDEX(Input!$B$22:$AK$26,MATCH('Residential Bills_Yr 2_6 Units'!$A65,Input!$A$22:$A$26,0),MATCH('Residential Bills_Yr 2_6 Units'!AL$13,Input!$B$21:$AK$21,0))</f>
        <v>3.0306999999999999</v>
      </c>
      <c r="AM65" s="3">
        <f>IF($B$7&gt;Input!O$88,Input!O$88,'Residential Bills_Yr 2_6 Units'!$B$7)</f>
        <v>6</v>
      </c>
      <c r="AN65" s="15">
        <f>ROUND(IFERROR(AL65*AM65," "),2)</f>
        <v>18.18</v>
      </c>
      <c r="AP65" s="19">
        <f>INDEX(Input!$B$22:$AK$26,MATCH('Residential Bills_Yr 2_6 Units'!$A65,Input!$A$22:$A$26,0),MATCH('Residential Bills_Yr 2_6 Units'!AP$13,Input!$B$21:$AK$21,0))</f>
        <v>3.0306999999999999</v>
      </c>
      <c r="AQ65" s="3">
        <f>IF($B$7&gt;Input!P$88,Input!P$88,'Residential Bills_Yr 2_6 Units'!$B$7)</f>
        <v>6</v>
      </c>
      <c r="AR65" s="15">
        <f>ROUND(IFERROR(AP65*AQ65," "),2)</f>
        <v>18.18</v>
      </c>
      <c r="AS65" s="7"/>
      <c r="AT65" s="19">
        <f>INDEX(Input!$B$22:$AK$26,MATCH('Residential Bills_Yr 2_6 Units'!$A65,Input!$A$22:$A$26,0),MATCH('Residential Bills_Yr 2_6 Units'!AT$13,Input!$B$21:$AK$21,0))</f>
        <v>3.0306999999999999</v>
      </c>
      <c r="AU65" s="3">
        <f>IF($B$7&gt;Input!Q$88,Input!Q$88,'Residential Bills_Yr 2_6 Units'!$B$7)</f>
        <v>6</v>
      </c>
      <c r="AV65" s="15">
        <f>ROUND(IFERROR(AT65*AU65," "),2)</f>
        <v>18.18</v>
      </c>
    </row>
    <row r="66" spans="1:48" x14ac:dyDescent="0.3">
      <c r="A66" t="str">
        <f t="shared" ref="A66:A69" si="48">A18</f>
        <v>Tier 2</v>
      </c>
      <c r="B66" s="19">
        <f>INDEX(Input!$B$22:$AK$26,MATCH('Residential Bills_Yr 2_6 Units'!$A66,Input!$A$22:$A$26,0),MATCH('Residential Bills_Yr 2_6 Units'!B$13,Input!$B$21:$AK$21,0))</f>
        <v>4.6917999999999997</v>
      </c>
      <c r="C66" s="3">
        <f>IF(($B$7-C65)&gt;Input!F$89,Input!F$89,($B$7-C65))</f>
        <v>0</v>
      </c>
      <c r="D66" s="15">
        <f>ROUND(IFERROR(B66*C66," "),2)</f>
        <v>0</v>
      </c>
      <c r="F66" s="19">
        <f>INDEX(Input!$B$22:$AK$26,MATCH('Residential Bills_Yr 2_6 Units'!$A66,Input!$A$22:$A$26,0),MATCH('Residential Bills_Yr 2_6 Units'!F$13,Input!$B$21:$AK$21,0))</f>
        <v>4.6917999999999997</v>
      </c>
      <c r="G66" s="3">
        <f>IF(($B$7-G65)&gt;Input!G$89,Input!G$89,($B$7-G65))</f>
        <v>0</v>
      </c>
      <c r="H66" s="15">
        <f>ROUND(IFERROR(F66*G66," "),2)</f>
        <v>0</v>
      </c>
      <c r="J66" s="19">
        <f>INDEX(Input!$B$22:$AK$26,MATCH('Residential Bills_Yr 2_6 Units'!$A66,Input!$A$22:$A$26,0),MATCH('Residential Bills_Yr 2_6 Units'!J$13,Input!$B$21:$AK$21,0))</f>
        <v>4.6917999999999997</v>
      </c>
      <c r="K66" s="3">
        <f>IF(($B$7-K65)&gt;Input!H$89,Input!H$89,($B$7-K65))</f>
        <v>0</v>
      </c>
      <c r="L66" s="15">
        <f>ROUND(IFERROR(J66*K66," "),2)</f>
        <v>0</v>
      </c>
      <c r="N66" s="19">
        <f>INDEX(Input!$B$22:$AK$26,MATCH('Residential Bills_Yr 2_6 Units'!$A66,Input!$A$22:$A$26,0),MATCH('Residential Bills_Yr 2_6 Units'!N$13,Input!$B$21:$AK$21,0))</f>
        <v>4.6917999999999997</v>
      </c>
      <c r="O66" s="3">
        <f>IF(($B$7-O65)&gt;Input!I$89,Input!I$89,($B$7-O65))</f>
        <v>0</v>
      </c>
      <c r="P66" s="15">
        <f>ROUND(IFERROR(N66*O66," "),2)</f>
        <v>0</v>
      </c>
      <c r="R66" s="19">
        <f>INDEX(Input!$B$22:$AK$26,MATCH('Residential Bills_Yr 2_6 Units'!$A66,Input!$A$22:$A$26,0),MATCH('Residential Bills_Yr 2_6 Units'!R$13,Input!$B$21:$AK$21,0))</f>
        <v>4.6917999999999997</v>
      </c>
      <c r="S66" s="3">
        <f>IF(($B$7-S65)&gt;Input!J$89,Input!J$89,($B$7-S65))</f>
        <v>0</v>
      </c>
      <c r="T66" s="15">
        <f>ROUND(IFERROR(R66*S66," "),2)</f>
        <v>0</v>
      </c>
      <c r="V66" s="19">
        <f>INDEX(Input!$B$22:$AK$26,MATCH('Residential Bills_Yr 2_6 Units'!$A66,Input!$A$22:$A$26,0),MATCH('Residential Bills_Yr 2_6 Units'!V$13,Input!$B$21:$AK$21,0))</f>
        <v>4.6917999999999997</v>
      </c>
      <c r="W66" s="3">
        <f>IF(($B$7-W65)&gt;Input!K$89,Input!K$89,($B$7-W65))</f>
        <v>0</v>
      </c>
      <c r="X66" s="15">
        <f>ROUND(IFERROR(V66*W66," "),2)</f>
        <v>0</v>
      </c>
      <c r="Z66" s="19">
        <f>INDEX(Input!$B$22:$AK$26,MATCH('Residential Bills_Yr 2_6 Units'!$A66,Input!$A$22:$A$26,0),MATCH('Residential Bills_Yr 2_6 Units'!Z$13,Input!$B$21:$AK$21,0))</f>
        <v>5.2302999999999997</v>
      </c>
      <c r="AA66" s="3">
        <f>IF(($B$7-AA65)&gt;Input!L$89,Input!L$89,($B$7-AA65))</f>
        <v>0</v>
      </c>
      <c r="AB66" s="15">
        <f>ROUND(IFERROR(Z66*AA66," "),2)</f>
        <v>0</v>
      </c>
      <c r="AD66" s="19">
        <f>INDEX(Input!$B$22:$AK$26,MATCH('Residential Bills_Yr 2_6 Units'!$A66,Input!$A$22:$A$26,0),MATCH('Residential Bills_Yr 2_6 Units'!AD$13,Input!$B$21:$AK$21,0))</f>
        <v>5.2302999999999997</v>
      </c>
      <c r="AE66" s="3">
        <f>IF(($B$7-AE65)&gt;Input!M$89,Input!M$89,($B$7-AE65))</f>
        <v>0</v>
      </c>
      <c r="AF66" s="15">
        <f>ROUND(IFERROR(AD66*AE66," "),2)</f>
        <v>0</v>
      </c>
      <c r="AH66" s="19">
        <f>INDEX(Input!$B$22:$AK$26,MATCH('Residential Bills_Yr 2_6 Units'!$A66,Input!$A$22:$A$26,0),MATCH('Residential Bills_Yr 2_6 Units'!AH$13,Input!$B$21:$AK$21,0))</f>
        <v>5.2302999999999997</v>
      </c>
      <c r="AI66" s="3">
        <f>IF(($B$7-AI65)&gt;Input!N$89,Input!N$89,($B$7-AI65))</f>
        <v>0</v>
      </c>
      <c r="AJ66" s="15">
        <f>ROUND(IFERROR(AH66*AI66," "),2)</f>
        <v>0</v>
      </c>
      <c r="AL66" s="19">
        <f>INDEX(Input!$B$22:$AK$26,MATCH('Residential Bills_Yr 2_6 Units'!$A66,Input!$A$22:$A$26,0),MATCH('Residential Bills_Yr 2_6 Units'!AL$13,Input!$B$21:$AK$21,0))</f>
        <v>5.2302999999999997</v>
      </c>
      <c r="AM66" s="3">
        <f>IF(($B$7-AM65)&gt;Input!O$89,Input!O$89,($B$7-AM65))</f>
        <v>0</v>
      </c>
      <c r="AN66" s="15">
        <f>ROUND(IFERROR(AL66*AM66," "),2)</f>
        <v>0</v>
      </c>
      <c r="AP66" s="19">
        <f>INDEX(Input!$B$22:$AK$26,MATCH('Residential Bills_Yr 2_6 Units'!$A66,Input!$A$22:$A$26,0),MATCH('Residential Bills_Yr 2_6 Units'!AP$13,Input!$B$21:$AK$21,0))</f>
        <v>5.2302999999999997</v>
      </c>
      <c r="AQ66" s="3">
        <f>IF(($B$7-AQ65)&gt;Input!P$89,Input!P$89,($B$7-AQ65))</f>
        <v>0</v>
      </c>
      <c r="AR66" s="15">
        <f>ROUND(IFERROR(AP66*AQ66," "),2)</f>
        <v>0</v>
      </c>
      <c r="AS66" s="7"/>
      <c r="AT66" s="19">
        <f>INDEX(Input!$B$22:$AK$26,MATCH('Residential Bills_Yr 2_6 Units'!$A66,Input!$A$22:$A$26,0),MATCH('Residential Bills_Yr 2_6 Units'!AT$13,Input!$B$21:$AK$21,0))</f>
        <v>5.2302999999999997</v>
      </c>
      <c r="AU66" s="3">
        <f>IF(($B$7-AU65)&gt;Input!Q$89,Input!Q$89,($B$7-AU65))</f>
        <v>0</v>
      </c>
      <c r="AV66" s="15">
        <f>ROUND(IFERROR(AT66*AU66," "),2)</f>
        <v>0</v>
      </c>
    </row>
    <row r="67" spans="1:48" x14ac:dyDescent="0.3">
      <c r="A67" t="str">
        <f t="shared" si="48"/>
        <v>Tier 3</v>
      </c>
      <c r="B67" s="19">
        <f>INDEX(Input!$B$22:$AK$26,MATCH('Residential Bills_Yr 2_6 Units'!$A67,Input!$A$22:$A$26,0),MATCH('Residential Bills_Yr 2_6 Units'!B$13,Input!$B$21:$AK$21,0))</f>
        <v>6.4775</v>
      </c>
      <c r="C67" s="3">
        <f>IF(OR(Input!F$86="Tier 4",Input!F$86="Tier 5"),IF(('Residential Bills_Yr 2_6 Units'!$B$7-'Residential Bills_Yr 2_6 Units'!C65-'Residential Bills_Yr 2_6 Units'!C66)&gt;Input!C138,Input!C138,('Residential Bills_Yr 2_6 Units'!$B$7-'Residential Bills_Yr 2_6 Units'!C65-'Residential Bills_Yr 2_6 Units'!C66)),('Residential Bills_Yr 2_6 Units'!$B$7-'Residential Bills_Yr 2_6 Units'!C65-'Residential Bills_Yr 2_6 Units'!C66))</f>
        <v>0</v>
      </c>
      <c r="D67" s="15">
        <f>ROUND(IFERROR(B67*C67," "),2)</f>
        <v>0</v>
      </c>
      <c r="F67" s="19">
        <f>INDEX(Input!$B$22:$AK$26,MATCH('Residential Bills_Yr 2_6 Units'!$A67,Input!$A$22:$A$26,0),MATCH('Residential Bills_Yr 2_6 Units'!F$13,Input!$B$21:$AK$21,0))</f>
        <v>6.4775</v>
      </c>
      <c r="G67" s="3">
        <f>IF(OR(Input!G$86="Tier 4",Input!G$86="Tier 5"),IF(('Residential Bills_Yr 2_6 Units'!$B$7-'Residential Bills_Yr 2_6 Units'!G65-'Residential Bills_Yr 2_6 Units'!G66)&gt;Input!G138,Input!G138,('Residential Bills_Yr 2_6 Units'!$B$7-'Residential Bills_Yr 2_6 Units'!G65-'Residential Bills_Yr 2_6 Units'!G66)),('Residential Bills_Yr 2_6 Units'!$B$7-'Residential Bills_Yr 2_6 Units'!G65-'Residential Bills_Yr 2_6 Units'!G66))</f>
        <v>0</v>
      </c>
      <c r="H67" s="15">
        <f>ROUND(IFERROR(F67*G67," "),2)</f>
        <v>0</v>
      </c>
      <c r="J67" s="19">
        <f>INDEX(Input!$B$22:$AK$26,MATCH('Residential Bills_Yr 2_6 Units'!$A67,Input!$A$22:$A$26,0),MATCH('Residential Bills_Yr 2_6 Units'!J$13,Input!$B$21:$AK$21,0))</f>
        <v>6.4775</v>
      </c>
      <c r="K67" s="3">
        <f>IF(OR(Input!H$86="Tier 4",Input!H$86="Tier 5"),IF(('Residential Bills_Yr 2_6 Units'!$B$7-'Residential Bills_Yr 2_6 Units'!K65-'Residential Bills_Yr 2_6 Units'!K66)&gt;Input!H138,Input!H138,('Residential Bills_Yr 2_6 Units'!$B$7-'Residential Bills_Yr 2_6 Units'!K65-'Residential Bills_Yr 2_6 Units'!K66)),('Residential Bills_Yr 2_6 Units'!$B$7-'Residential Bills_Yr 2_6 Units'!K65-'Residential Bills_Yr 2_6 Units'!K66))</f>
        <v>0</v>
      </c>
      <c r="L67" s="15">
        <f>ROUND(IFERROR(J67*K67," "),2)</f>
        <v>0</v>
      </c>
      <c r="N67" s="19">
        <f>INDEX(Input!$B$22:$AK$26,MATCH('Residential Bills_Yr 2_6 Units'!$A67,Input!$A$22:$A$26,0),MATCH('Residential Bills_Yr 2_6 Units'!N$13,Input!$B$21:$AK$21,0))</f>
        <v>6.4775</v>
      </c>
      <c r="O67" s="3">
        <f>IF(OR(Input!I$86="Tier 4",Input!I$86="Tier 5"),IF(('Residential Bills_Yr 2_6 Units'!$B$7-'Residential Bills_Yr 2_6 Units'!O65-'Residential Bills_Yr 2_6 Units'!O66)&gt;Input!I138,Input!I138,('Residential Bills_Yr 2_6 Units'!$B$7-'Residential Bills_Yr 2_6 Units'!O65-'Residential Bills_Yr 2_6 Units'!O66)),('Residential Bills_Yr 2_6 Units'!$B$7-'Residential Bills_Yr 2_6 Units'!O65-'Residential Bills_Yr 2_6 Units'!O66))</f>
        <v>0</v>
      </c>
      <c r="P67" s="15">
        <f>ROUND(IFERROR(N67*O67," "),2)</f>
        <v>0</v>
      </c>
      <c r="R67" s="19">
        <f>INDEX(Input!$B$22:$AK$26,MATCH('Residential Bills_Yr 2_6 Units'!$A67,Input!$A$22:$A$26,0),MATCH('Residential Bills_Yr 2_6 Units'!R$13,Input!$B$21:$AK$21,0))</f>
        <v>6.4775</v>
      </c>
      <c r="S67" s="3">
        <f>IF(OR(Input!J$86="Tier 4",Input!J$86="Tier 5"),IF(('Residential Bills_Yr 2_6 Units'!$B$7-'Residential Bills_Yr 2_6 Units'!S65-'Residential Bills_Yr 2_6 Units'!S66)&gt;Input!J138,Input!J138,('Residential Bills_Yr 2_6 Units'!$B$7-'Residential Bills_Yr 2_6 Units'!S65-'Residential Bills_Yr 2_6 Units'!S66)),('Residential Bills_Yr 2_6 Units'!$B$7-'Residential Bills_Yr 2_6 Units'!S65-'Residential Bills_Yr 2_6 Units'!S66))</f>
        <v>0</v>
      </c>
      <c r="T67" s="15">
        <f>ROUND(IFERROR(R67*S67," "),2)</f>
        <v>0</v>
      </c>
      <c r="V67" s="19">
        <f>INDEX(Input!$B$22:$AK$26,MATCH('Residential Bills_Yr 2_6 Units'!$A67,Input!$A$22:$A$26,0),MATCH('Residential Bills_Yr 2_6 Units'!V$13,Input!$B$21:$AK$21,0))</f>
        <v>6.4775</v>
      </c>
      <c r="W67" s="3">
        <f>IF(OR(Input!K$86="Tier 4",Input!K$86="Tier 5"),IF(('Residential Bills_Yr 2_6 Units'!$B$7-'Residential Bills_Yr 2_6 Units'!W65-'Residential Bills_Yr 2_6 Units'!W66)&gt;Input!K138,Input!K138,('Residential Bills_Yr 2_6 Units'!$B$7-'Residential Bills_Yr 2_6 Units'!W65-'Residential Bills_Yr 2_6 Units'!W66)),('Residential Bills_Yr 2_6 Units'!$B$7-'Residential Bills_Yr 2_6 Units'!W65-'Residential Bills_Yr 2_6 Units'!W66))</f>
        <v>0</v>
      </c>
      <c r="X67" s="15">
        <f>ROUND(IFERROR(V67*W67," "),2)</f>
        <v>0</v>
      </c>
      <c r="Z67" s="19">
        <f>INDEX(Input!$B$22:$AK$26,MATCH('Residential Bills_Yr 2_6 Units'!$A67,Input!$A$22:$A$26,0),MATCH('Residential Bills_Yr 2_6 Units'!Z$13,Input!$B$21:$AK$21,0))</f>
        <v>7.2209000000000003</v>
      </c>
      <c r="AA67" s="3">
        <f>IF(OR(Input!L$86="Tier 4",Input!L$86="Tier 5"),IF(('Residential Bills_Yr 2_6 Units'!$B$7-'Residential Bills_Yr 2_6 Units'!AA65-'Residential Bills_Yr 2_6 Units'!AA66)&gt;Input!L138,Input!L138,('Residential Bills_Yr 2_6 Units'!$B$7-'Residential Bills_Yr 2_6 Units'!AA65-'Residential Bills_Yr 2_6 Units'!AA66)),('Residential Bills_Yr 2_6 Units'!$B$7-'Residential Bills_Yr 2_6 Units'!AA65-'Residential Bills_Yr 2_6 Units'!AA66))</f>
        <v>0</v>
      </c>
      <c r="AB67" s="15">
        <f>ROUND(IFERROR(Z67*AA67," "),2)</f>
        <v>0</v>
      </c>
      <c r="AD67" s="19">
        <f>INDEX(Input!$B$22:$AK$26,MATCH('Residential Bills_Yr 2_6 Units'!$A67,Input!$A$22:$A$26,0),MATCH('Residential Bills_Yr 2_6 Units'!AD$13,Input!$B$21:$AK$21,0))</f>
        <v>7.2209000000000003</v>
      </c>
      <c r="AE67" s="3">
        <f>IF(OR(Input!M$86="Tier 4",Input!M$86="Tier 5"),IF(('Residential Bills_Yr 2_6 Units'!$B$7-'Residential Bills_Yr 2_6 Units'!AE65-'Residential Bills_Yr 2_6 Units'!AE66)&gt;Input!M138,Input!M138,('Residential Bills_Yr 2_6 Units'!$B$7-'Residential Bills_Yr 2_6 Units'!AE65-'Residential Bills_Yr 2_6 Units'!AE66)),('Residential Bills_Yr 2_6 Units'!$B$7-'Residential Bills_Yr 2_6 Units'!AE65-'Residential Bills_Yr 2_6 Units'!AE66))</f>
        <v>0</v>
      </c>
      <c r="AF67" s="15">
        <f>ROUND(IFERROR(AD67*AE67," "),2)</f>
        <v>0</v>
      </c>
      <c r="AH67" s="19">
        <f>INDEX(Input!$B$22:$AK$26,MATCH('Residential Bills_Yr 2_6 Units'!$A67,Input!$A$22:$A$26,0),MATCH('Residential Bills_Yr 2_6 Units'!AH$13,Input!$B$21:$AK$21,0))</f>
        <v>7.2209000000000003</v>
      </c>
      <c r="AI67" s="3">
        <f>IF(OR(Input!N$86="Tier 4",Input!N$86="Tier 5"),IF(('Residential Bills_Yr 2_6 Units'!$B$7-'Residential Bills_Yr 2_6 Units'!AI65-'Residential Bills_Yr 2_6 Units'!AI66)&gt;Input!N138,Input!N138,('Residential Bills_Yr 2_6 Units'!$B$7-'Residential Bills_Yr 2_6 Units'!AI65-'Residential Bills_Yr 2_6 Units'!AI66)),('Residential Bills_Yr 2_6 Units'!$B$7-'Residential Bills_Yr 2_6 Units'!AI65-'Residential Bills_Yr 2_6 Units'!AI66))</f>
        <v>0</v>
      </c>
      <c r="AJ67" s="15">
        <f>ROUND(IFERROR(AH67*AI67," "),2)</f>
        <v>0</v>
      </c>
      <c r="AL67" s="19">
        <f>INDEX(Input!$B$22:$AK$26,MATCH('Residential Bills_Yr 2_6 Units'!$A67,Input!$A$22:$A$26,0),MATCH('Residential Bills_Yr 2_6 Units'!AL$13,Input!$B$21:$AK$21,0))</f>
        <v>7.2209000000000003</v>
      </c>
      <c r="AM67" s="3">
        <f>IF(OR(Input!O$86="Tier 4",Input!O$86="Tier 5"),IF(('Residential Bills_Yr 2_6 Units'!$B$7-'Residential Bills_Yr 2_6 Units'!AM65-'Residential Bills_Yr 2_6 Units'!AM66)&gt;Input!O138,Input!O138,('Residential Bills_Yr 2_6 Units'!$B$7-'Residential Bills_Yr 2_6 Units'!AM65-'Residential Bills_Yr 2_6 Units'!AM66)),('Residential Bills_Yr 2_6 Units'!$B$7-'Residential Bills_Yr 2_6 Units'!AM65-'Residential Bills_Yr 2_6 Units'!AM66))</f>
        <v>0</v>
      </c>
      <c r="AN67" s="15">
        <f>ROUND(IFERROR(AL67*AM67," "),2)</f>
        <v>0</v>
      </c>
      <c r="AP67" s="19">
        <f>INDEX(Input!$B$22:$AK$26,MATCH('Residential Bills_Yr 2_6 Units'!$A67,Input!$A$22:$A$26,0),MATCH('Residential Bills_Yr 2_6 Units'!AP$13,Input!$B$21:$AK$21,0))</f>
        <v>7.2209000000000003</v>
      </c>
      <c r="AQ67" s="3">
        <f>IF(OR(Input!P$86="Tier 4",Input!P$86="Tier 5"),IF(('Residential Bills_Yr 2_6 Units'!$B$7-'Residential Bills_Yr 2_6 Units'!AQ65-'Residential Bills_Yr 2_6 Units'!AQ66)&gt;Input!P138,Input!P138,('Residential Bills_Yr 2_6 Units'!$B$7-'Residential Bills_Yr 2_6 Units'!AQ65-'Residential Bills_Yr 2_6 Units'!AQ66)),('Residential Bills_Yr 2_6 Units'!$B$7-'Residential Bills_Yr 2_6 Units'!AQ65-'Residential Bills_Yr 2_6 Units'!AQ66))</f>
        <v>0</v>
      </c>
      <c r="AR67" s="15">
        <f>ROUND(IFERROR(AP67*AQ67," "),2)</f>
        <v>0</v>
      </c>
      <c r="AS67" s="7"/>
      <c r="AT67" s="19">
        <f>INDEX(Input!$B$22:$AK$26,MATCH('Residential Bills_Yr 2_6 Units'!$A67,Input!$A$22:$A$26,0),MATCH('Residential Bills_Yr 2_6 Units'!AT$13,Input!$B$21:$AK$21,0))</f>
        <v>7.2209000000000003</v>
      </c>
      <c r="AU67" s="3">
        <f>IF(OR(Input!Q$86="Tier 4",Input!Q$86="Tier 5"),IF(('Residential Bills_Yr 2_6 Units'!$B$7-'Residential Bills_Yr 2_6 Units'!AU65-'Residential Bills_Yr 2_6 Units'!AU66)&gt;Input!Q138,Input!Q138,('Residential Bills_Yr 2_6 Units'!$B$7-'Residential Bills_Yr 2_6 Units'!AU65-'Residential Bills_Yr 2_6 Units'!AU66)),('Residential Bills_Yr 2_6 Units'!$B$7-'Residential Bills_Yr 2_6 Units'!AU65-'Residential Bills_Yr 2_6 Units'!AU66))</f>
        <v>0</v>
      </c>
      <c r="AV67" s="15">
        <f>ROUND(IFERROR(AT67*AU67," "),2)</f>
        <v>0</v>
      </c>
    </row>
    <row r="68" spans="1:48" ht="14.4" hidden="1" customHeight="1" x14ac:dyDescent="0.3">
      <c r="A68" t="str">
        <f t="shared" si="48"/>
        <v>Tier 4</v>
      </c>
      <c r="B68" s="19">
        <f>INDEX(Input!$B$22:$AK$26,MATCH('Residential Bills_Yr 2_6 Units'!$A68,Input!$A$22:$A$26,0),MATCH('Residential Bills_Yr 2_6 Units'!B$13,Input!$B$21:$AK$21,0))</f>
        <v>0</v>
      </c>
      <c r="C68" s="3" t="str">
        <f>IF(Input!F$86="Tier 4",($B$7-C65-C66-C67),IF(Input!F$86="Tier 5",IF(('Residential Bills_Yr 2_6 Units'!$B$7-'Residential Bills_Yr 2_6 Units'!C65-'Residential Bills_Yr 2_6 Units'!C66-'Residential Bills_Yr 2_6 Units'!C67)&gt;Input!F139,Input!F139,('Residential Bills_Yr 2_6 Units'!$B$7-'Residential Bills_Yr 2_6 Units'!C65-'Residential Bills_Yr 2_6 Units'!C66-'Residential Bills_Yr 2_6 Units'!C67))," "))</f>
        <v xml:space="preserve"> </v>
      </c>
      <c r="D68" s="15" t="str">
        <f t="shared" ref="D68:D69" si="49">IFERROR(B68*C68," ")</f>
        <v xml:space="preserve"> </v>
      </c>
      <c r="F68" s="19">
        <f>INDEX(Input!$B$22:$AK$26,MATCH('Residential Bills_Yr 2_6 Units'!$A68,Input!$A$22:$A$26,0),MATCH('Residential Bills_Yr 2_6 Units'!F$13,Input!$B$21:$AK$21,0))</f>
        <v>0</v>
      </c>
      <c r="G68" s="3" t="str">
        <f>IF(Input!G$86="Tier 4",($B$7-G65-G66-G67),IF(Input!G$86="Tier 5",IF(('Residential Bills_Yr 2_6 Units'!$B$7-'Residential Bills_Yr 2_6 Units'!G65-'Residential Bills_Yr 2_6 Units'!G66-'Residential Bills_Yr 2_6 Units'!G67)&gt;Input!G139,Input!G139,('Residential Bills_Yr 2_6 Units'!$B$7-'Residential Bills_Yr 2_6 Units'!G65-'Residential Bills_Yr 2_6 Units'!G66-'Residential Bills_Yr 2_6 Units'!G67))," "))</f>
        <v xml:space="preserve"> </v>
      </c>
      <c r="H68" s="15" t="str">
        <f t="shared" ref="H68:H69" si="50">IFERROR(F68*G68," ")</f>
        <v xml:space="preserve"> </v>
      </c>
      <c r="J68" s="19">
        <f>INDEX(Input!$B$22:$AK$26,MATCH('Residential Bills_Yr 2_6 Units'!$A68,Input!$A$22:$A$26,0),MATCH('Residential Bills_Yr 2_6 Units'!J$13,Input!$B$21:$AK$21,0))</f>
        <v>0</v>
      </c>
      <c r="K68" s="3" t="str">
        <f>IF(Input!H$86="Tier 4",($B$7-K65-K66-K67),IF(Input!H$86="Tier 5",IF(('Residential Bills_Yr 2_6 Units'!$B$7-'Residential Bills_Yr 2_6 Units'!K65-'Residential Bills_Yr 2_6 Units'!K66-'Residential Bills_Yr 2_6 Units'!K67)&gt;Input!H139,Input!H139,('Residential Bills_Yr 2_6 Units'!$B$7-'Residential Bills_Yr 2_6 Units'!K65-'Residential Bills_Yr 2_6 Units'!K66-'Residential Bills_Yr 2_6 Units'!K67))," "))</f>
        <v xml:space="preserve"> </v>
      </c>
      <c r="L68" s="15" t="str">
        <f t="shared" ref="L68:L69" si="51">IFERROR(J68*K68," ")</f>
        <v xml:space="preserve"> </v>
      </c>
      <c r="N68" s="19">
        <f>INDEX(Input!$B$22:$AK$26,MATCH('Residential Bills_Yr 2_6 Units'!$A68,Input!$A$22:$A$26,0),MATCH('Residential Bills_Yr 2_6 Units'!N$13,Input!$B$21:$AK$21,0))</f>
        <v>0</v>
      </c>
      <c r="O68" s="3" t="str">
        <f>IF(Input!I$86="Tier 4",($B$7-O65-O66-O67),IF(Input!I$86="Tier 5",IF(('Residential Bills_Yr 2_6 Units'!$B$7-'Residential Bills_Yr 2_6 Units'!O65-'Residential Bills_Yr 2_6 Units'!O66-'Residential Bills_Yr 2_6 Units'!O67)&gt;Input!I139,Input!I139,('Residential Bills_Yr 2_6 Units'!$B$7-'Residential Bills_Yr 2_6 Units'!O65-'Residential Bills_Yr 2_6 Units'!O66-'Residential Bills_Yr 2_6 Units'!O67))," "))</f>
        <v xml:space="preserve"> </v>
      </c>
      <c r="P68" s="15" t="str">
        <f t="shared" ref="P68:P69" si="52">IFERROR(N68*O68," ")</f>
        <v xml:space="preserve"> </v>
      </c>
      <c r="R68" s="19">
        <f>INDEX(Input!$B$22:$AK$26,MATCH('Residential Bills_Yr 2_6 Units'!$A68,Input!$A$22:$A$26,0),MATCH('Residential Bills_Yr 2_6 Units'!R$13,Input!$B$21:$AK$21,0))</f>
        <v>0</v>
      </c>
      <c r="S68" s="3" t="str">
        <f>IF(Input!J$86="Tier 4",($B$7-S65-S66-S67),IF(Input!J$86="Tier 5",IF(('Residential Bills_Yr 2_6 Units'!$B$7-'Residential Bills_Yr 2_6 Units'!S65-'Residential Bills_Yr 2_6 Units'!S66-'Residential Bills_Yr 2_6 Units'!S67)&gt;Input!J139,Input!J139,('Residential Bills_Yr 2_6 Units'!$B$7-'Residential Bills_Yr 2_6 Units'!S65-'Residential Bills_Yr 2_6 Units'!S66-'Residential Bills_Yr 2_6 Units'!S67))," "))</f>
        <v xml:space="preserve"> </v>
      </c>
      <c r="T68" s="15" t="str">
        <f t="shared" ref="T68:T69" si="53">IFERROR(R68*S68," ")</f>
        <v xml:space="preserve"> </v>
      </c>
      <c r="V68" s="19">
        <f>INDEX(Input!$B$22:$AK$26,MATCH('Residential Bills_Yr 2_6 Units'!$A68,Input!$A$22:$A$26,0),MATCH('Residential Bills_Yr 2_6 Units'!V$13,Input!$B$21:$AK$21,0))</f>
        <v>0</v>
      </c>
      <c r="W68" s="3" t="str">
        <f>IF(Input!K$86="Tier 4",($B$7-W65-W66-W67),IF(Input!K$86="Tier 5",IF(('Residential Bills_Yr 2_6 Units'!$B$7-'Residential Bills_Yr 2_6 Units'!W65-'Residential Bills_Yr 2_6 Units'!W66-'Residential Bills_Yr 2_6 Units'!W67)&gt;Input!K139,Input!K139,('Residential Bills_Yr 2_6 Units'!$B$7-'Residential Bills_Yr 2_6 Units'!W65-'Residential Bills_Yr 2_6 Units'!W66-'Residential Bills_Yr 2_6 Units'!W67))," "))</f>
        <v xml:space="preserve"> </v>
      </c>
      <c r="X68" s="15" t="str">
        <f t="shared" ref="X68:X69" si="54">IFERROR(V68*W68," ")</f>
        <v xml:space="preserve"> </v>
      </c>
      <c r="Z68" s="19">
        <f>INDEX(Input!$B$22:$AK$26,MATCH('Residential Bills_Yr 2_6 Units'!$A68,Input!$A$22:$A$26,0),MATCH('Residential Bills_Yr 2_6 Units'!Z$13,Input!$B$21:$AK$21,0))</f>
        <v>0</v>
      </c>
      <c r="AA68" s="3" t="str">
        <f>IF(Input!L$86="Tier 4",($B$7-AA65-AA66-AA67),IF(Input!L$86="Tier 5",IF(('Residential Bills_Yr 2_6 Units'!$B$7-'Residential Bills_Yr 2_6 Units'!AA65-'Residential Bills_Yr 2_6 Units'!AA66-'Residential Bills_Yr 2_6 Units'!AA67)&gt;Input!L139,Input!L139,('Residential Bills_Yr 2_6 Units'!$B$7-'Residential Bills_Yr 2_6 Units'!AA65-'Residential Bills_Yr 2_6 Units'!AA66-'Residential Bills_Yr 2_6 Units'!AA67))," "))</f>
        <v xml:space="preserve"> </v>
      </c>
      <c r="AB68" s="15" t="str">
        <f t="shared" ref="AB68:AB69" si="55">IFERROR(Z68*AA68," ")</f>
        <v xml:space="preserve"> </v>
      </c>
      <c r="AD68" s="19">
        <f>INDEX(Input!$B$22:$AK$26,MATCH('Residential Bills_Yr 2_6 Units'!$A68,Input!$A$22:$A$26,0),MATCH('Residential Bills_Yr 2_6 Units'!AD$13,Input!$B$21:$AK$21,0))</f>
        <v>0</v>
      </c>
      <c r="AE68" s="3" t="str">
        <f>IF(Input!M$86="Tier 4",($B$7-AE65-AE66-AE67),IF(Input!M$86="Tier 5",IF(('Residential Bills_Yr 2_6 Units'!$B$7-'Residential Bills_Yr 2_6 Units'!AE65-'Residential Bills_Yr 2_6 Units'!AE66-'Residential Bills_Yr 2_6 Units'!AE67)&gt;Input!M139,Input!M139,('Residential Bills_Yr 2_6 Units'!$B$7-'Residential Bills_Yr 2_6 Units'!AE65-'Residential Bills_Yr 2_6 Units'!AE66-'Residential Bills_Yr 2_6 Units'!AE67))," "))</f>
        <v xml:space="preserve"> </v>
      </c>
      <c r="AF68" s="15" t="str">
        <f t="shared" ref="AF68:AF69" si="56">IFERROR(AD68*AE68," ")</f>
        <v xml:space="preserve"> </v>
      </c>
      <c r="AH68" s="19">
        <f>INDEX(Input!$B$22:$AK$26,MATCH('Residential Bills_Yr 2_6 Units'!$A68,Input!$A$22:$A$26,0),MATCH('Residential Bills_Yr 2_6 Units'!AH$13,Input!$B$21:$AK$21,0))</f>
        <v>0</v>
      </c>
      <c r="AI68" s="3" t="str">
        <f>IF(Input!N$86="Tier 4",($B$7-AI65-AI66-AI67),IF(Input!N$86="Tier 5",IF(('Residential Bills_Yr 2_6 Units'!$B$7-'Residential Bills_Yr 2_6 Units'!AI65-'Residential Bills_Yr 2_6 Units'!AI66-'Residential Bills_Yr 2_6 Units'!AI67)&gt;Input!N139,Input!N139,('Residential Bills_Yr 2_6 Units'!$B$7-'Residential Bills_Yr 2_6 Units'!AI65-'Residential Bills_Yr 2_6 Units'!AI66-'Residential Bills_Yr 2_6 Units'!AI67))," "))</f>
        <v xml:space="preserve"> </v>
      </c>
      <c r="AJ68" s="15" t="str">
        <f t="shared" ref="AJ68:AJ69" si="57">IFERROR(AH68*AI68," ")</f>
        <v xml:space="preserve"> </v>
      </c>
      <c r="AL68" s="19">
        <f>INDEX(Input!$B$22:$AK$26,MATCH('Residential Bills_Yr 2_6 Units'!$A68,Input!$A$22:$A$26,0),MATCH('Residential Bills_Yr 2_6 Units'!AL$13,Input!$B$21:$AK$21,0))</f>
        <v>0</v>
      </c>
      <c r="AM68" s="3" t="str">
        <f>IF(Input!O$86="Tier 4",($B$7-AM65-AM66-AM67),IF(Input!O$86="Tier 5",IF(('Residential Bills_Yr 2_6 Units'!$B$7-'Residential Bills_Yr 2_6 Units'!AM65-'Residential Bills_Yr 2_6 Units'!AM66-'Residential Bills_Yr 2_6 Units'!AM67)&gt;Input!O139,Input!O139,('Residential Bills_Yr 2_6 Units'!$B$7-'Residential Bills_Yr 2_6 Units'!AM65-'Residential Bills_Yr 2_6 Units'!AM66-'Residential Bills_Yr 2_6 Units'!AM67))," "))</f>
        <v xml:space="preserve"> </v>
      </c>
      <c r="AN68" s="15" t="str">
        <f t="shared" ref="AN68:AN69" si="58">IFERROR(AL68*AM68," ")</f>
        <v xml:space="preserve"> </v>
      </c>
      <c r="AP68" s="19">
        <f>INDEX(Input!$B$22:$AK$26,MATCH('Residential Bills_Yr 2_6 Units'!$A68,Input!$A$22:$A$26,0),MATCH('Residential Bills_Yr 2_6 Units'!AP$13,Input!$B$21:$AK$21,0))</f>
        <v>0</v>
      </c>
      <c r="AQ68" s="3" t="str">
        <f>IF(Input!P$86="Tier 4",($B$7-AQ65-AQ66-AQ67),IF(Input!P$86="Tier 5",IF(('Residential Bills_Yr 2_6 Units'!$B$7-'Residential Bills_Yr 2_6 Units'!AQ65-'Residential Bills_Yr 2_6 Units'!AQ66-'Residential Bills_Yr 2_6 Units'!AQ67)&gt;Input!P139,Input!P139,('Residential Bills_Yr 2_6 Units'!$B$7-'Residential Bills_Yr 2_6 Units'!AQ65-'Residential Bills_Yr 2_6 Units'!AQ66-'Residential Bills_Yr 2_6 Units'!AQ67))," "))</f>
        <v xml:space="preserve"> </v>
      </c>
      <c r="AR68" s="15" t="str">
        <f t="shared" ref="AR68:AR69" si="59">IFERROR(AP68*AQ68," ")</f>
        <v xml:space="preserve"> </v>
      </c>
      <c r="AS68" s="7"/>
      <c r="AT68" s="19">
        <f>INDEX(Input!$B$22:$AK$26,MATCH('Residential Bills_Yr 2_6 Units'!$A68,Input!$A$22:$A$26,0),MATCH('Residential Bills_Yr 2_6 Units'!AT$13,Input!$B$21:$AK$21,0))</f>
        <v>0</v>
      </c>
      <c r="AU68" s="3" t="str">
        <f>IF(Input!Q$86="Tier 4",($B$7-AU65-AU66-AU67),IF(Input!Q$86="Tier 5",IF(('Residential Bills_Yr 2_6 Units'!$B$7-'Residential Bills_Yr 2_6 Units'!AU65-'Residential Bills_Yr 2_6 Units'!AU66-'Residential Bills_Yr 2_6 Units'!AU67)&gt;Input!Q139,Input!Q139,('Residential Bills_Yr 2_6 Units'!$B$7-'Residential Bills_Yr 2_6 Units'!AU65-'Residential Bills_Yr 2_6 Units'!AU66-'Residential Bills_Yr 2_6 Units'!AU67))," "))</f>
        <v xml:space="preserve"> </v>
      </c>
      <c r="AV68" s="15" t="str">
        <f t="shared" ref="AV68:AV69" si="60">IFERROR(AT68*AU68," ")</f>
        <v xml:space="preserve"> </v>
      </c>
    </row>
    <row r="69" spans="1:48" ht="14.4" hidden="1" customHeight="1" x14ac:dyDescent="0.3">
      <c r="A69" t="str">
        <f t="shared" si="48"/>
        <v>Tier 5</v>
      </c>
      <c r="B69" s="19">
        <f>INDEX(Input!$B$22:$AK$26,MATCH('Residential Bills_Yr 2_6 Units'!$A69,Input!$A$22:$A$26,0),MATCH('Residential Bills_Yr 2_6 Units'!B$13,Input!$B$21:$AK$21,0))</f>
        <v>0</v>
      </c>
      <c r="C69" s="3" t="str">
        <f>IF(Input!F$86="Tier 5",('Residential Bills_Yr 2_6 Units'!$B$7-'Residential Bills_Yr 2_6 Units'!C65-'Residential Bills_Yr 2_6 Units'!C66-'Residential Bills_Yr 2_6 Units'!C67-'Residential Bills_Yr 2_6 Units'!C68)," ")</f>
        <v xml:space="preserve"> </v>
      </c>
      <c r="D69" s="15" t="str">
        <f t="shared" si="49"/>
        <v xml:space="preserve"> </v>
      </c>
      <c r="F69" s="19">
        <f>INDEX(Input!$B$22:$AK$26,MATCH('Residential Bills_Yr 2_6 Units'!$A69,Input!$A$22:$A$26,0),MATCH('Residential Bills_Yr 2_6 Units'!F$13,Input!$B$21:$AK$21,0))</f>
        <v>0</v>
      </c>
      <c r="G69" s="3" t="str">
        <f>IF(Input!G$86="Tier 5",('Residential Bills_Yr 2_6 Units'!$B$7-'Residential Bills_Yr 2_6 Units'!G65-'Residential Bills_Yr 2_6 Units'!G66-'Residential Bills_Yr 2_6 Units'!G67-'Residential Bills_Yr 2_6 Units'!G68)," ")</f>
        <v xml:space="preserve"> </v>
      </c>
      <c r="H69" s="15" t="str">
        <f t="shared" si="50"/>
        <v xml:space="preserve"> </v>
      </c>
      <c r="J69" s="19">
        <f>INDEX(Input!$B$22:$AK$26,MATCH('Residential Bills_Yr 2_6 Units'!$A69,Input!$A$22:$A$26,0),MATCH('Residential Bills_Yr 2_6 Units'!J$13,Input!$B$21:$AK$21,0))</f>
        <v>0</v>
      </c>
      <c r="K69" s="3" t="str">
        <f>IF(Input!H$86="Tier 5",('Residential Bills_Yr 2_6 Units'!$B$7-'Residential Bills_Yr 2_6 Units'!K$17-'Residential Bills_Yr 2_6 Units'!K$18-'Residential Bills_Yr 2_6 Units'!K$19-'Residential Bills_Yr 2_6 Units'!K$20)," ")</f>
        <v xml:space="preserve"> </v>
      </c>
      <c r="L69" s="15" t="str">
        <f t="shared" si="51"/>
        <v xml:space="preserve"> </v>
      </c>
      <c r="N69" s="19">
        <f>INDEX(Input!$B$22:$AK$26,MATCH('Residential Bills_Yr 2_6 Units'!$A69,Input!$A$22:$A$26,0),MATCH('Residential Bills_Yr 2_6 Units'!N$13,Input!$B$21:$AK$21,0))</f>
        <v>0</v>
      </c>
      <c r="O69" s="3" t="str">
        <f>IF(Input!I$86="Tier 5",('Residential Bills_Yr 2_6 Units'!$B$7-'Residential Bills_Yr 2_6 Units'!O$17-'Residential Bills_Yr 2_6 Units'!O$18-'Residential Bills_Yr 2_6 Units'!O$19-'Residential Bills_Yr 2_6 Units'!O$20)," ")</f>
        <v xml:space="preserve"> </v>
      </c>
      <c r="P69" s="15" t="str">
        <f t="shared" si="52"/>
        <v xml:space="preserve"> </v>
      </c>
      <c r="R69" s="19">
        <f>INDEX(Input!$B$22:$AK$26,MATCH('Residential Bills_Yr 2_6 Units'!$A69,Input!$A$22:$A$26,0),MATCH('Residential Bills_Yr 2_6 Units'!R$13,Input!$B$21:$AK$21,0))</f>
        <v>0</v>
      </c>
      <c r="S69" s="3" t="str">
        <f>IF(Input!J$86="Tier 5",('Residential Bills_Yr 2_6 Units'!$B$7-'Residential Bills_Yr 2_6 Units'!S$17-'Residential Bills_Yr 2_6 Units'!S$18-'Residential Bills_Yr 2_6 Units'!S$19-'Residential Bills_Yr 2_6 Units'!S$20)," ")</f>
        <v xml:space="preserve"> </v>
      </c>
      <c r="T69" s="15" t="str">
        <f t="shared" si="53"/>
        <v xml:space="preserve"> </v>
      </c>
      <c r="V69" s="19">
        <f>INDEX(Input!$B$22:$AK$26,MATCH('Residential Bills_Yr 2_6 Units'!$A69,Input!$A$22:$A$26,0),MATCH('Residential Bills_Yr 2_6 Units'!V$13,Input!$B$21:$AK$21,0))</f>
        <v>0</v>
      </c>
      <c r="W69" s="3" t="str">
        <f>IF(Input!K$86="Tier 5",('Residential Bills_Yr 2_6 Units'!$B$7-'Residential Bills_Yr 2_6 Units'!W$17-'Residential Bills_Yr 2_6 Units'!W$18-'Residential Bills_Yr 2_6 Units'!W$19-'Residential Bills_Yr 2_6 Units'!W$20)," ")</f>
        <v xml:space="preserve"> </v>
      </c>
      <c r="X69" s="15" t="str">
        <f t="shared" si="54"/>
        <v xml:space="preserve"> </v>
      </c>
      <c r="Z69" s="19">
        <f>INDEX(Input!$B$22:$AK$26,MATCH('Residential Bills_Yr 2_6 Units'!$A69,Input!$A$22:$A$26,0),MATCH('Residential Bills_Yr 2_6 Units'!Z$13,Input!$B$21:$AK$21,0))</f>
        <v>0</v>
      </c>
      <c r="AA69" s="3" t="str">
        <f>IF(Input!L$86="Tier 5",('Residential Bills_Yr 2_6 Units'!$B$7-'Residential Bills_Yr 2_6 Units'!AA$17-'Residential Bills_Yr 2_6 Units'!AA$18-'Residential Bills_Yr 2_6 Units'!AA$19-'Residential Bills_Yr 2_6 Units'!AA$20)," ")</f>
        <v xml:space="preserve"> </v>
      </c>
      <c r="AB69" s="15" t="str">
        <f t="shared" si="55"/>
        <v xml:space="preserve"> </v>
      </c>
      <c r="AD69" s="19">
        <f>INDEX(Input!$B$22:$AK$26,MATCH('Residential Bills_Yr 2_6 Units'!$A69,Input!$A$22:$A$26,0),MATCH('Residential Bills_Yr 2_6 Units'!AD$13,Input!$B$21:$AK$21,0))</f>
        <v>0</v>
      </c>
      <c r="AE69" s="3" t="str">
        <f>IF(Input!M$86="Tier 5",('Residential Bills_Yr 2_6 Units'!$B$7-'Residential Bills_Yr 2_6 Units'!AE$17-'Residential Bills_Yr 2_6 Units'!AE$18-'Residential Bills_Yr 2_6 Units'!AE$19-'Residential Bills_Yr 2_6 Units'!AE$20)," ")</f>
        <v xml:space="preserve"> </v>
      </c>
      <c r="AF69" s="15" t="str">
        <f t="shared" si="56"/>
        <v xml:space="preserve"> </v>
      </c>
      <c r="AH69" s="19">
        <f>INDEX(Input!$B$22:$AK$26,MATCH('Residential Bills_Yr 2_6 Units'!$A69,Input!$A$22:$A$26,0),MATCH('Residential Bills_Yr 2_6 Units'!AH$13,Input!$B$21:$AK$21,0))</f>
        <v>0</v>
      </c>
      <c r="AI69" s="3" t="str">
        <f>IF(Input!N$86="Tier 5",('Residential Bills_Yr 2_6 Units'!$B$7-'Residential Bills_Yr 2_6 Units'!AI$17-'Residential Bills_Yr 2_6 Units'!AI$18-'Residential Bills_Yr 2_6 Units'!AI$19-'Residential Bills_Yr 2_6 Units'!AI$20)," ")</f>
        <v xml:space="preserve"> </v>
      </c>
      <c r="AJ69" s="15" t="str">
        <f t="shared" si="57"/>
        <v xml:space="preserve"> </v>
      </c>
      <c r="AL69" s="19">
        <f>INDEX(Input!$B$22:$AK$26,MATCH('Residential Bills_Yr 2_6 Units'!$A69,Input!$A$22:$A$26,0),MATCH('Residential Bills_Yr 2_6 Units'!AL$13,Input!$B$21:$AK$21,0))</f>
        <v>0</v>
      </c>
      <c r="AM69" s="3" t="str">
        <f>IF(Input!O$86="Tier 5",('Residential Bills_Yr 2_6 Units'!$B$7-'Residential Bills_Yr 2_6 Units'!AM$17-'Residential Bills_Yr 2_6 Units'!AM$18-'Residential Bills_Yr 2_6 Units'!AM$19-'Residential Bills_Yr 2_6 Units'!AM$20)," ")</f>
        <v xml:space="preserve"> </v>
      </c>
      <c r="AN69" s="15" t="str">
        <f t="shared" si="58"/>
        <v xml:space="preserve"> </v>
      </c>
      <c r="AP69" s="19">
        <f>INDEX(Input!$B$22:$AK$26,MATCH('Residential Bills_Yr 2_6 Units'!$A69,Input!$A$22:$A$26,0),MATCH('Residential Bills_Yr 2_6 Units'!AP$13,Input!$B$21:$AK$21,0))</f>
        <v>0</v>
      </c>
      <c r="AQ69" s="3" t="str">
        <f>IF(Input!P$86="Tier 5",('Residential Bills_Yr 2_6 Units'!$B$7-'Residential Bills_Yr 2_6 Units'!AQ$17-'Residential Bills_Yr 2_6 Units'!AQ$18-'Residential Bills_Yr 2_6 Units'!AQ$19-'Residential Bills_Yr 2_6 Units'!AQ$20)," ")</f>
        <v xml:space="preserve"> </v>
      </c>
      <c r="AR69" s="15" t="str">
        <f t="shared" si="59"/>
        <v xml:space="preserve"> </v>
      </c>
      <c r="AS69" s="7"/>
      <c r="AT69" s="19">
        <f>INDEX(Input!$B$22:$AK$26,MATCH('Residential Bills_Yr 2_6 Units'!$A69,Input!$A$22:$A$26,0),MATCH('Residential Bills_Yr 2_6 Units'!AT$13,Input!$B$21:$AK$21,0))</f>
        <v>0</v>
      </c>
      <c r="AU69" s="3" t="str">
        <f>IF(Input!Q$86="Tier 5",('Residential Bills_Yr 2_6 Units'!$B$7-'Residential Bills_Yr 2_6 Units'!AU$17-'Residential Bills_Yr 2_6 Units'!AU$18-'Residential Bills_Yr 2_6 Units'!AU$19-'Residential Bills_Yr 2_6 Units'!AU$20)," ")</f>
        <v xml:space="preserve"> </v>
      </c>
      <c r="AV69" s="15" t="str">
        <f t="shared" si="60"/>
        <v xml:space="preserve"> </v>
      </c>
    </row>
    <row r="70" spans="1:48" x14ac:dyDescent="0.3">
      <c r="A70" t="s">
        <v>27</v>
      </c>
      <c r="B70" s="14"/>
      <c r="C70" s="3">
        <f>SUM(C65:C69)</f>
        <v>6</v>
      </c>
      <c r="D70" s="20">
        <f>SUM(D65:D69)+D62</f>
        <v>36.989999999999995</v>
      </c>
      <c r="F70" s="14"/>
      <c r="G70" s="3">
        <f>SUM(G65:G69)</f>
        <v>6</v>
      </c>
      <c r="H70" s="20">
        <f>SUM(H65:H69)+H62</f>
        <v>36.989999999999995</v>
      </c>
      <c r="J70" s="14"/>
      <c r="K70" s="3">
        <f>SUM(K65:K69)</f>
        <v>6</v>
      </c>
      <c r="L70" s="20">
        <f>SUM(L65:L69)+L62</f>
        <v>36.989999999999995</v>
      </c>
      <c r="N70" s="14"/>
      <c r="O70" s="3">
        <f>SUM(O65:O69)</f>
        <v>6</v>
      </c>
      <c r="P70" s="20">
        <f>SUM(P65:P69)+P62</f>
        <v>36.989999999999995</v>
      </c>
      <c r="R70" s="14"/>
      <c r="S70" s="3">
        <f>SUM(S65:S69)</f>
        <v>6</v>
      </c>
      <c r="T70" s="20">
        <f>SUM(T65:T69)+T62</f>
        <v>36.989999999999995</v>
      </c>
      <c r="V70" s="14"/>
      <c r="W70" s="3">
        <f>SUM(W65:W69)</f>
        <v>6</v>
      </c>
      <c r="X70" s="20">
        <f>SUM(X65:X69)+X62</f>
        <v>36.989999999999995</v>
      </c>
      <c r="Z70" s="14"/>
      <c r="AA70" s="3">
        <f>SUM(AA65:AA69)</f>
        <v>6</v>
      </c>
      <c r="AB70" s="20">
        <f>SUM(AB65:AB69)+AB62</f>
        <v>39.39</v>
      </c>
      <c r="AD70" s="14"/>
      <c r="AE70" s="3">
        <f>SUM(AE65:AE69)</f>
        <v>6</v>
      </c>
      <c r="AF70" s="20">
        <f>SUM(AF65:AF69)+AF62</f>
        <v>39.39</v>
      </c>
      <c r="AH70" s="14"/>
      <c r="AI70" s="3">
        <f>SUM(AI65:AI69)</f>
        <v>6</v>
      </c>
      <c r="AJ70" s="20">
        <f>SUM(AJ65:AJ69)+AJ62</f>
        <v>39.39</v>
      </c>
      <c r="AL70" s="14"/>
      <c r="AM70" s="3">
        <f>SUM(AM65:AM69)</f>
        <v>6</v>
      </c>
      <c r="AN70" s="20">
        <f>SUM(AN65:AN69)+AN62</f>
        <v>39.39</v>
      </c>
      <c r="AP70" s="14"/>
      <c r="AQ70" s="3">
        <f>SUM(AQ65:AQ69)</f>
        <v>6</v>
      </c>
      <c r="AR70" s="20">
        <f>SUM(AR65:AR69)+AR62</f>
        <v>39.39</v>
      </c>
      <c r="AS70" s="46"/>
      <c r="AT70" s="14"/>
      <c r="AU70" s="3">
        <f>SUM(AU65:AU69)</f>
        <v>6</v>
      </c>
      <c r="AV70" s="20">
        <f>SUM(AV65:AV69)+AV62</f>
        <v>39.39</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1">A25</f>
        <v>CAP</v>
      </c>
      <c r="B73" s="104">
        <f>INDEX(Input!$C$49:$AL$61,MATCH($A73,Input!$A$49:$A$61,0),MATCH(B$61,Input!$C$48:$AL$48,0))</f>
        <v>-10.34</v>
      </c>
      <c r="C73" s="24" t="str">
        <f>IF(VLOOKUP($A73,Input!$A$49:$B$61,2,FALSE)="Percentage",D$70,IF(VLOOKUP($A73,Input!$A$49:$B$61,2,FALSE)="Fixed","Fixed",(C$70)))</f>
        <v>Fixed</v>
      </c>
      <c r="D73" s="15">
        <f t="shared" ref="D73:D85" si="62">ROUND(IF(C73="Fixed",B73,(B73*C73)),2)</f>
        <v>-10.34</v>
      </c>
      <c r="F73" s="104">
        <f>INDEX(Input!$C$49:$AL$61,MATCH($A73,Input!$A$49:$A$61,0),MATCH(F$61,Input!$C$48:$AL$48,0))</f>
        <v>-10.34</v>
      </c>
      <c r="G73" s="24" t="str">
        <f>IF(VLOOKUP($A73,Input!$A$49:$B$61,2,FALSE)="Percentage",H$70,IF(VLOOKUP($A73,Input!$A$49:$B$61,2,FALSE)="Fixed","Fixed",(G$70)))</f>
        <v>Fixed</v>
      </c>
      <c r="H73" s="15">
        <f t="shared" ref="H73:H85" si="63">ROUND(IF(G73="Fixed",F73,(F73*G73)),2)</f>
        <v>-10.34</v>
      </c>
      <c r="J73" s="104">
        <f>INDEX(Input!$C$49:$AL$61,MATCH($A73,Input!$A$49:$A$61,0),MATCH(J$61,Input!$C$48:$AL$48,0))</f>
        <v>-10.34</v>
      </c>
      <c r="K73" s="24" t="str">
        <f>IF(VLOOKUP($A73,Input!$A$49:$B$61,2,FALSE)="Percentage",L$70,IF(VLOOKUP($A73,Input!$A$49:$B$61,2,FALSE)="Fixed","Fixed",(K$70)))</f>
        <v>Fixed</v>
      </c>
      <c r="L73" s="15">
        <f t="shared" ref="L73:L85" si="64">ROUND(IF(K73="Fixed",J73,(J73*K73)),2)</f>
        <v>-10.34</v>
      </c>
      <c r="N73" s="104">
        <f>INDEX(Input!$C$49:$AL$61,MATCH($A73,Input!$A$49:$A$61,0),MATCH(N$61,Input!$C$48:$AL$48,0))</f>
        <v>-10.34</v>
      </c>
      <c r="O73" s="24" t="str">
        <f>IF(VLOOKUP($A73,Input!$A$49:$B$61,2,FALSE)="Percentage",P$70,IF(VLOOKUP($A73,Input!$A$49:$B$61,2,FALSE)="Fixed","Fixed",(O$70)))</f>
        <v>Fixed</v>
      </c>
      <c r="P73" s="15">
        <f t="shared" ref="P73:P85" si="65">ROUND(IF(O73="Fixed",N73,(N73*O73)),2)</f>
        <v>-10.34</v>
      </c>
      <c r="R73" s="104">
        <f>INDEX(Input!$C$49:$AL$61,MATCH($A73,Input!$A$49:$A$61,0),MATCH(R$61,Input!$C$48:$AL$48,0))</f>
        <v>-10.34</v>
      </c>
      <c r="S73" s="24" t="str">
        <f>IF(VLOOKUP($A73,Input!$A$49:$B$61,2,FALSE)="Percentage",T$70,IF(VLOOKUP($A73,Input!$A$49:$B$61,2,FALSE)="Fixed","Fixed",(S$70)))</f>
        <v>Fixed</v>
      </c>
      <c r="T73" s="15">
        <f t="shared" ref="T73:T85" si="66">ROUND(IF(S73="Fixed",R73,(R73*S73)),2)</f>
        <v>-10.34</v>
      </c>
      <c r="V73" s="104">
        <f>INDEX(Input!$C$49:$AL$61,MATCH($A73,Input!$A$49:$A$61,0),MATCH(V$61,Input!$C$48:$AL$48,0))</f>
        <v>-10.34</v>
      </c>
      <c r="W73" s="24" t="str">
        <f>IF(VLOOKUP($A73,Input!$A$49:$B$61,2,FALSE)="Percentage",X$70,IF(VLOOKUP($A73,Input!$A$49:$B$61,2,FALSE)="Fixed","Fixed",(W$70)))</f>
        <v>Fixed</v>
      </c>
      <c r="X73" s="15">
        <f t="shared" ref="X73:X85" si="67">ROUND(IF(W73="Fixed",V73,(V73*W73)),2)</f>
        <v>-10.34</v>
      </c>
      <c r="Z73" s="104">
        <f>INDEX(Input!$C$49:$AL$61,MATCH($A73,Input!$A$49:$A$61,0),MATCH(Z$61,Input!$C$48:$AL$48,0))</f>
        <v>-10.605</v>
      </c>
      <c r="AA73" s="24" t="str">
        <f>IF(VLOOKUP($A73,Input!$A$49:$B$61,2,FALSE)="Percentage",AB$70,IF(VLOOKUP($A73,Input!$A$49:$B$61,2,FALSE)="Fixed","Fixed",(AA$70)))</f>
        <v>Fixed</v>
      </c>
      <c r="AB73" s="15">
        <f t="shared" ref="AB73:AB85" si="68">ROUND(IF(AA73="Fixed",Z73,(Z73*AA73)),2)</f>
        <v>-10.61</v>
      </c>
      <c r="AD73" s="104">
        <f>INDEX(Input!$C$49:$AL$61,MATCH($A73,Input!$A$49:$A$61,0),MATCH(AD$61,Input!$C$48:$AL$48,0))</f>
        <v>-10.605</v>
      </c>
      <c r="AE73" s="24" t="str">
        <f>IF(VLOOKUP($A73,Input!$A$49:$B$61,2,FALSE)="Percentage",AF$70,IF(VLOOKUP($A73,Input!$A$49:$B$61,2,FALSE)="Fixed","Fixed",(AE$70)))</f>
        <v>Fixed</v>
      </c>
      <c r="AF73" s="15">
        <f t="shared" ref="AF73:AF85" si="69">ROUND(IF(AE73="Fixed",AD73,(AD73*AE73)),2)</f>
        <v>-10.61</v>
      </c>
      <c r="AH73" s="104">
        <f>INDEX(Input!$C$49:$AL$61,MATCH($A73,Input!$A$49:$A$61,0),MATCH(AH$61,Input!$C$48:$AL$48,0))</f>
        <v>-10.605</v>
      </c>
      <c r="AI73" s="24" t="str">
        <f>IF(VLOOKUP($A73,Input!$A$49:$B$61,2,FALSE)="Percentage",AJ$70,IF(VLOOKUP($A73,Input!$A$49:$B$61,2,FALSE)="Fixed","Fixed",(AI$70)))</f>
        <v>Fixed</v>
      </c>
      <c r="AJ73" s="15">
        <f t="shared" ref="AJ73:AJ85" si="70">ROUND(IF(AI73="Fixed",AH73,(AH73*AI73)),2)</f>
        <v>-10.61</v>
      </c>
      <c r="AL73" s="104">
        <f>INDEX(Input!$C$49:$AL$61,MATCH($A73,Input!$A$49:$A$61,0),MATCH(AL$61,Input!$C$48:$AL$48,0))</f>
        <v>-10.605</v>
      </c>
      <c r="AM73" s="24" t="str">
        <f>IF(VLOOKUP($A73,Input!$A$49:$B$61,2,FALSE)="Percentage",AN$70,IF(VLOOKUP($A73,Input!$A$49:$B$61,2,FALSE)="Fixed","Fixed",(AM$70)))</f>
        <v>Fixed</v>
      </c>
      <c r="AN73" s="15">
        <f t="shared" ref="AN73:AN85" si="71">ROUND(IF(AM73="Fixed",AL73,(AL73*AM73)),2)</f>
        <v>-10.61</v>
      </c>
      <c r="AP73" s="104">
        <f>INDEX(Input!$C$49:$AL$61,MATCH($A73,Input!$A$49:$A$61,0),MATCH(AP$61,Input!$C$48:$AL$48,0))</f>
        <v>-10.605</v>
      </c>
      <c r="AQ73" s="24" t="str">
        <f>IF(VLOOKUP($A73,Input!$A$49:$B$61,2,FALSE)="Percentage",AR$70,IF(VLOOKUP($A73,Input!$A$49:$B$61,2,FALSE)="Fixed","Fixed",(AQ$70)))</f>
        <v>Fixed</v>
      </c>
      <c r="AR73" s="15">
        <f t="shared" ref="AR73:AR85" si="72">ROUND(IF(AQ73="Fixed",AP73,(AP73*AQ73)),2)</f>
        <v>-10.61</v>
      </c>
      <c r="AS73" s="7"/>
      <c r="AT73" s="104">
        <f>INDEX(Input!$C$49:$AL$61,MATCH($A73,Input!$A$49:$A$61,0),MATCH(AT$61,Input!$C$48:$AL$48,0))</f>
        <v>-10.605</v>
      </c>
      <c r="AU73" s="24" t="str">
        <f>IF(VLOOKUP($A73,Input!$A$49:$B$61,2,FALSE)="Percentage",AV$70,IF(VLOOKUP($A73,Input!$A$49:$B$61,2,FALSE)="Fixed","Fixed",(AU$70)))</f>
        <v>Fixed</v>
      </c>
      <c r="AV73" s="15">
        <f t="shared" ref="AV73:AV85" si="73">ROUND(IF(AU73="Fixed",AT73,(AT73*AU73)),2)</f>
        <v>-10.61</v>
      </c>
    </row>
    <row r="74" spans="1:48" x14ac:dyDescent="0.3">
      <c r="A74" t="str">
        <f t="shared" si="61"/>
        <v>WRAM/MCBA</v>
      </c>
      <c r="B74" s="104">
        <f>INDEX(Input!$C$49:$AL$61,MATCH($A74,Input!$A$49:$A$61,0),MATCH(B$61,Input!$C$48:$AL$48,0))</f>
        <v>0</v>
      </c>
      <c r="C74" s="24">
        <f>IF(VLOOKUP($A74,Input!$A$49:$B$61,2,FALSE)="Percentage",D$70,IF(VLOOKUP($A74,Input!$A$49:$B$61,2,FALSE)="Fixed","Fixed",(C$70)))</f>
        <v>6</v>
      </c>
      <c r="D74" s="15">
        <f t="shared" si="62"/>
        <v>0</v>
      </c>
      <c r="F74" s="104">
        <f>INDEX(Input!$C$49:$AL$61,MATCH($A74,Input!$A$49:$A$61,0),MATCH(F$61,Input!$C$48:$AL$48,0))</f>
        <v>0</v>
      </c>
      <c r="G74" s="24">
        <f>IF(VLOOKUP($A74,Input!$A$49:$B$61,2,FALSE)="Percentage",H$70,IF(VLOOKUP($A74,Input!$A$49:$B$61,2,FALSE)="Fixed","Fixed",(G$70)))</f>
        <v>6</v>
      </c>
      <c r="H74" s="15">
        <f t="shared" si="63"/>
        <v>0</v>
      </c>
      <c r="J74" s="104">
        <f>INDEX(Input!$C$49:$AL$61,MATCH($A74,Input!$A$49:$A$61,0),MATCH(J$61,Input!$C$48:$AL$48,0))</f>
        <v>0</v>
      </c>
      <c r="K74" s="24">
        <f>IF(VLOOKUP($A74,Input!$A$49:$B$61,2,FALSE)="Percentage",L$70,IF(VLOOKUP($A74,Input!$A$49:$B$61,2,FALSE)="Fixed","Fixed",(K$70)))</f>
        <v>6</v>
      </c>
      <c r="L74" s="15">
        <f t="shared" si="64"/>
        <v>0</v>
      </c>
      <c r="N74" s="104">
        <f>INDEX(Input!$C$49:$AL$61,MATCH($A74,Input!$A$49:$A$61,0),MATCH(N$61,Input!$C$48:$AL$48,0))</f>
        <v>0</v>
      </c>
      <c r="O74" s="24">
        <f>IF(VLOOKUP($A74,Input!$A$49:$B$61,2,FALSE)="Percentage",P$70,IF(VLOOKUP($A74,Input!$A$49:$B$61,2,FALSE)="Fixed","Fixed",(O$70)))</f>
        <v>6</v>
      </c>
      <c r="P74" s="15">
        <f t="shared" si="65"/>
        <v>0</v>
      </c>
      <c r="R74" s="104">
        <f>INDEX(Input!$C$49:$AL$61,MATCH($A74,Input!$A$49:$A$61,0),MATCH(R$61,Input!$C$48:$AL$48,0))</f>
        <v>0</v>
      </c>
      <c r="S74" s="24">
        <f>IF(VLOOKUP($A74,Input!$A$49:$B$61,2,FALSE)="Percentage",T$70,IF(VLOOKUP($A74,Input!$A$49:$B$61,2,FALSE)="Fixed","Fixed",(S$70)))</f>
        <v>6</v>
      </c>
      <c r="T74" s="15">
        <f t="shared" si="66"/>
        <v>0</v>
      </c>
      <c r="V74" s="104">
        <f>INDEX(Input!$C$49:$AL$61,MATCH($A74,Input!$A$49:$A$61,0),MATCH(V$61,Input!$C$48:$AL$48,0))</f>
        <v>0</v>
      </c>
      <c r="W74" s="24">
        <f>IF(VLOOKUP($A74,Input!$A$49:$B$61,2,FALSE)="Percentage",X$70,IF(VLOOKUP($A74,Input!$A$49:$B$61,2,FALSE)="Fixed","Fixed",(W$70)))</f>
        <v>6</v>
      </c>
      <c r="X74" s="15">
        <f t="shared" si="67"/>
        <v>0</v>
      </c>
      <c r="Z74" s="104">
        <f>INDEX(Input!$C$49:$AL$61,MATCH($A74,Input!$A$49:$A$61,0),MATCH(Z$61,Input!$C$48:$AL$48,0))</f>
        <v>0</v>
      </c>
      <c r="AA74" s="24">
        <f>IF(VLOOKUP($A74,Input!$A$49:$B$61,2,FALSE)="Percentage",AB$70,IF(VLOOKUP($A74,Input!$A$49:$B$61,2,FALSE)="Fixed","Fixed",(AA$70)))</f>
        <v>6</v>
      </c>
      <c r="AB74" s="15">
        <f t="shared" si="68"/>
        <v>0</v>
      </c>
      <c r="AD74" s="104">
        <f>INDEX(Input!$C$49:$AL$61,MATCH($A74,Input!$A$49:$A$61,0),MATCH(AD$61,Input!$C$48:$AL$48,0))</f>
        <v>0</v>
      </c>
      <c r="AE74" s="24">
        <f>IF(VLOOKUP($A74,Input!$A$49:$B$61,2,FALSE)="Percentage",AF$70,IF(VLOOKUP($A74,Input!$A$49:$B$61,2,FALSE)="Fixed","Fixed",(AE$70)))</f>
        <v>6</v>
      </c>
      <c r="AF74" s="15">
        <f t="shared" si="69"/>
        <v>0</v>
      </c>
      <c r="AH74" s="104">
        <f>INDEX(Input!$C$49:$AL$61,MATCH($A74,Input!$A$49:$A$61,0),MATCH(AH$61,Input!$C$48:$AL$48,0))</f>
        <v>0</v>
      </c>
      <c r="AI74" s="24">
        <f>IF(VLOOKUP($A74,Input!$A$49:$B$61,2,FALSE)="Percentage",AJ$70,IF(VLOOKUP($A74,Input!$A$49:$B$61,2,FALSE)="Fixed","Fixed",(AI$70)))</f>
        <v>6</v>
      </c>
      <c r="AJ74" s="15">
        <f t="shared" si="70"/>
        <v>0</v>
      </c>
      <c r="AL74" s="104">
        <f>INDEX(Input!$C$49:$AL$61,MATCH($A74,Input!$A$49:$A$61,0),MATCH(AL$61,Input!$C$48:$AL$48,0))</f>
        <v>0</v>
      </c>
      <c r="AM74" s="24">
        <f>IF(VLOOKUP($A74,Input!$A$49:$B$61,2,FALSE)="Percentage",AN$70,IF(VLOOKUP($A74,Input!$A$49:$B$61,2,FALSE)="Fixed","Fixed",(AM$70)))</f>
        <v>6</v>
      </c>
      <c r="AN74" s="15">
        <f t="shared" si="71"/>
        <v>0</v>
      </c>
      <c r="AP74" s="104">
        <f>INDEX(Input!$C$49:$AL$61,MATCH($A74,Input!$A$49:$A$61,0),MATCH(AP$61,Input!$C$48:$AL$48,0))</f>
        <v>0</v>
      </c>
      <c r="AQ74" s="24">
        <f>IF(VLOOKUP($A74,Input!$A$49:$B$61,2,FALSE)="Percentage",AR$70,IF(VLOOKUP($A74,Input!$A$49:$B$61,2,FALSE)="Fixed","Fixed",(AQ$70)))</f>
        <v>6</v>
      </c>
      <c r="AR74" s="15">
        <f t="shared" si="72"/>
        <v>0</v>
      </c>
      <c r="AS74" s="7"/>
      <c r="AT74" s="104">
        <f>INDEX(Input!$C$49:$AL$61,MATCH($A74,Input!$A$49:$A$61,0),MATCH(AT$61,Input!$C$48:$AL$48,0))</f>
        <v>0</v>
      </c>
      <c r="AU74" s="24">
        <f>IF(VLOOKUP($A74,Input!$A$49:$B$61,2,FALSE)="Percentage",AV$70,IF(VLOOKUP($A74,Input!$A$49:$B$61,2,FALSE)="Fixed","Fixed",(AU$70)))</f>
        <v>6</v>
      </c>
      <c r="AV74" s="15">
        <f t="shared" si="73"/>
        <v>0</v>
      </c>
    </row>
    <row r="75" spans="1:48" x14ac:dyDescent="0.3">
      <c r="A75" t="str">
        <f t="shared" si="61"/>
        <v>RSF</v>
      </c>
      <c r="B75" s="104">
        <f>INDEX(Input!$C$49:$AL$61,MATCH($A75,Input!$A$49:$A$61,0),MATCH(B$61,Input!$C$48:$AL$48,0))</f>
        <v>0</v>
      </c>
      <c r="C75" s="24">
        <f>IF(VLOOKUP($A75,Input!$A$49:$B$61,2,FALSE)="Percentage",D$70,IF(VLOOKUP($A75,Input!$A$49:$B$61,2,FALSE)="Fixed","Fixed",(C$70)))</f>
        <v>36.989999999999995</v>
      </c>
      <c r="D75" s="15">
        <f t="shared" si="62"/>
        <v>0</v>
      </c>
      <c r="F75" s="104">
        <f>INDEX(Input!$C$49:$AL$61,MATCH($A75,Input!$A$49:$A$61,0),MATCH(F$61,Input!$C$48:$AL$48,0))</f>
        <v>0</v>
      </c>
      <c r="G75" s="24">
        <f>IF(VLOOKUP($A75,Input!$A$49:$B$61,2,FALSE)="Percentage",H$70,IF(VLOOKUP($A75,Input!$A$49:$B$61,2,FALSE)="Fixed","Fixed",(G$70)))</f>
        <v>36.989999999999995</v>
      </c>
      <c r="H75" s="15">
        <f t="shared" si="63"/>
        <v>0</v>
      </c>
      <c r="J75" s="104">
        <f>INDEX(Input!$C$49:$AL$61,MATCH($A75,Input!$A$49:$A$61,0),MATCH(J$61,Input!$C$48:$AL$48,0))</f>
        <v>0</v>
      </c>
      <c r="K75" s="24">
        <f>IF(VLOOKUP($A75,Input!$A$49:$B$61,2,FALSE)="Percentage",L$70,IF(VLOOKUP($A75,Input!$A$49:$B$61,2,FALSE)="Fixed","Fixed",(K$70)))</f>
        <v>36.989999999999995</v>
      </c>
      <c r="L75" s="15">
        <f t="shared" si="64"/>
        <v>0</v>
      </c>
      <c r="N75" s="104">
        <f>INDEX(Input!$C$49:$AL$61,MATCH($A75,Input!$A$49:$A$61,0),MATCH(N$61,Input!$C$48:$AL$48,0))</f>
        <v>0</v>
      </c>
      <c r="O75" s="24">
        <f>IF(VLOOKUP($A75,Input!$A$49:$B$61,2,FALSE)="Percentage",P$70,IF(VLOOKUP($A75,Input!$A$49:$B$61,2,FALSE)="Fixed","Fixed",(O$70)))</f>
        <v>36.989999999999995</v>
      </c>
      <c r="P75" s="15">
        <f t="shared" si="65"/>
        <v>0</v>
      </c>
      <c r="R75" s="104">
        <f>INDEX(Input!$C$49:$AL$61,MATCH($A75,Input!$A$49:$A$61,0),MATCH(R$61,Input!$C$48:$AL$48,0))</f>
        <v>0</v>
      </c>
      <c r="S75" s="24">
        <f>IF(VLOOKUP($A75,Input!$A$49:$B$61,2,FALSE)="Percentage",T$70,IF(VLOOKUP($A75,Input!$A$49:$B$61,2,FALSE)="Fixed","Fixed",(S$70)))</f>
        <v>36.989999999999995</v>
      </c>
      <c r="T75" s="15">
        <f t="shared" si="66"/>
        <v>0</v>
      </c>
      <c r="V75" s="104">
        <f>INDEX(Input!$C$49:$AL$61,MATCH($A75,Input!$A$49:$A$61,0),MATCH(V$61,Input!$C$48:$AL$48,0))</f>
        <v>0</v>
      </c>
      <c r="W75" s="24">
        <f>IF(VLOOKUP($A75,Input!$A$49:$B$61,2,FALSE)="Percentage",X$70,IF(VLOOKUP($A75,Input!$A$49:$B$61,2,FALSE)="Fixed","Fixed",(W$70)))</f>
        <v>36.989999999999995</v>
      </c>
      <c r="X75" s="15">
        <f t="shared" si="67"/>
        <v>0</v>
      </c>
      <c r="Z75" s="104">
        <f>INDEX(Input!$C$49:$AL$61,MATCH($A75,Input!$A$49:$A$61,0),MATCH(Z$61,Input!$C$48:$AL$48,0))</f>
        <v>0</v>
      </c>
      <c r="AA75" s="24">
        <f>IF(VLOOKUP($A75,Input!$A$49:$B$61,2,FALSE)="Percentage",AB$70,IF(VLOOKUP($A75,Input!$A$49:$B$61,2,FALSE)="Fixed","Fixed",(AA$70)))</f>
        <v>39.39</v>
      </c>
      <c r="AB75" s="15">
        <f t="shared" si="68"/>
        <v>0</v>
      </c>
      <c r="AD75" s="104">
        <f>INDEX(Input!$C$49:$AL$61,MATCH($A75,Input!$A$49:$A$61,0),MATCH(AD$61,Input!$C$48:$AL$48,0))</f>
        <v>0</v>
      </c>
      <c r="AE75" s="24">
        <f>IF(VLOOKUP($A75,Input!$A$49:$B$61,2,FALSE)="Percentage",AF$70,IF(VLOOKUP($A75,Input!$A$49:$B$61,2,FALSE)="Fixed","Fixed",(AE$70)))</f>
        <v>39.39</v>
      </c>
      <c r="AF75" s="15">
        <f t="shared" si="69"/>
        <v>0</v>
      </c>
      <c r="AH75" s="104">
        <f>INDEX(Input!$C$49:$AL$61,MATCH($A75,Input!$A$49:$A$61,0),MATCH(AH$61,Input!$C$48:$AL$48,0))</f>
        <v>0</v>
      </c>
      <c r="AI75" s="24">
        <f>IF(VLOOKUP($A75,Input!$A$49:$B$61,2,FALSE)="Percentage",AJ$70,IF(VLOOKUP($A75,Input!$A$49:$B$61,2,FALSE)="Fixed","Fixed",(AI$70)))</f>
        <v>39.39</v>
      </c>
      <c r="AJ75" s="15">
        <f t="shared" si="70"/>
        <v>0</v>
      </c>
      <c r="AL75" s="104">
        <f>INDEX(Input!$C$49:$AL$61,MATCH($A75,Input!$A$49:$A$61,0),MATCH(AL$61,Input!$C$48:$AL$48,0))</f>
        <v>0</v>
      </c>
      <c r="AM75" s="24">
        <f>IF(VLOOKUP($A75,Input!$A$49:$B$61,2,FALSE)="Percentage",AN$70,IF(VLOOKUP($A75,Input!$A$49:$B$61,2,FALSE)="Fixed","Fixed",(AM$70)))</f>
        <v>39.39</v>
      </c>
      <c r="AN75" s="15">
        <f t="shared" si="71"/>
        <v>0</v>
      </c>
      <c r="AP75" s="104">
        <f>INDEX(Input!$C$49:$AL$61,MATCH($A75,Input!$A$49:$A$61,0),MATCH(AP$61,Input!$C$48:$AL$48,0))</f>
        <v>0</v>
      </c>
      <c r="AQ75" s="24">
        <f>IF(VLOOKUP($A75,Input!$A$49:$B$61,2,FALSE)="Percentage",AR$70,IF(VLOOKUP($A75,Input!$A$49:$B$61,2,FALSE)="Fixed","Fixed",(AQ$70)))</f>
        <v>39.39</v>
      </c>
      <c r="AR75" s="15">
        <f t="shared" si="72"/>
        <v>0</v>
      </c>
      <c r="AS75" s="7"/>
      <c r="AT75" s="104">
        <f>INDEX(Input!$C$49:$AL$61,MATCH($A75,Input!$A$49:$A$61,0),MATCH(AT$61,Input!$C$48:$AL$48,0))</f>
        <v>0</v>
      </c>
      <c r="AU75" s="24">
        <f>IF(VLOOKUP($A75,Input!$A$49:$B$61,2,FALSE)="Percentage",AV$70,IF(VLOOKUP($A75,Input!$A$49:$B$61,2,FALSE)="Fixed","Fixed",(AU$70)))</f>
        <v>39.39</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6</v>
      </c>
      <c r="D77" s="15">
        <f t="shared" si="62"/>
        <v>0</v>
      </c>
      <c r="F77" s="104">
        <f>INDEX(Input!$C$49:$AL$61,MATCH($A77,Input!$A$49:$A$61,0),MATCH(F$61,Input!$C$48:$AL$48,0))</f>
        <v>0</v>
      </c>
      <c r="G77" s="24">
        <f>IF(VLOOKUP($A77,Input!$A$49:$B$61,2,FALSE)="Percentage",H$70,IF(VLOOKUP($A77,Input!$A$49:$B$61,2,FALSE)="Fixed","Fixed",(G$70)))</f>
        <v>6</v>
      </c>
      <c r="H77" s="15">
        <f t="shared" si="63"/>
        <v>0</v>
      </c>
      <c r="J77" s="104">
        <f>INDEX(Input!$C$49:$AL$61,MATCH($A77,Input!$A$49:$A$61,0),MATCH(J$61,Input!$C$48:$AL$48,0))</f>
        <v>0</v>
      </c>
      <c r="K77" s="24">
        <f>IF(VLOOKUP($A77,Input!$A$49:$B$61,2,FALSE)="Percentage",L$70,IF(VLOOKUP($A77,Input!$A$49:$B$61,2,FALSE)="Fixed","Fixed",(K$70)))</f>
        <v>6</v>
      </c>
      <c r="L77" s="15">
        <f t="shared" si="64"/>
        <v>0</v>
      </c>
      <c r="N77" s="104">
        <f>INDEX(Input!$C$49:$AL$61,MATCH($A77,Input!$A$49:$A$61,0),MATCH(N$61,Input!$C$48:$AL$48,0))</f>
        <v>0</v>
      </c>
      <c r="O77" s="24">
        <f>IF(VLOOKUP($A77,Input!$A$49:$B$61,2,FALSE)="Percentage",P$70,IF(VLOOKUP($A77,Input!$A$49:$B$61,2,FALSE)="Fixed","Fixed",(O$70)))</f>
        <v>6</v>
      </c>
      <c r="P77" s="15">
        <f t="shared" si="65"/>
        <v>0</v>
      </c>
      <c r="R77" s="104">
        <f>INDEX(Input!$C$49:$AL$61,MATCH($A77,Input!$A$49:$A$61,0),MATCH(R$61,Input!$C$48:$AL$48,0))</f>
        <v>0</v>
      </c>
      <c r="S77" s="24">
        <f>IF(VLOOKUP($A77,Input!$A$49:$B$61,2,FALSE)="Percentage",T$70,IF(VLOOKUP($A77,Input!$A$49:$B$61,2,FALSE)="Fixed","Fixed",(S$70)))</f>
        <v>6</v>
      </c>
      <c r="T77" s="15">
        <f t="shared" si="66"/>
        <v>0</v>
      </c>
      <c r="V77" s="104">
        <f>INDEX(Input!$C$49:$AL$61,MATCH($A77,Input!$A$49:$A$61,0),MATCH(V$61,Input!$C$48:$AL$48,0))</f>
        <v>0</v>
      </c>
      <c r="W77" s="24">
        <f>IF(VLOOKUP($A77,Input!$A$49:$B$61,2,FALSE)="Percentage",X$70,IF(VLOOKUP($A77,Input!$A$49:$B$61,2,FALSE)="Fixed","Fixed",(W$70)))</f>
        <v>6</v>
      </c>
      <c r="X77" s="15">
        <f t="shared" si="67"/>
        <v>0</v>
      </c>
      <c r="Z77" s="104">
        <f>INDEX(Input!$C$49:$AL$61,MATCH($A77,Input!$A$49:$A$61,0),MATCH(Z$61,Input!$C$48:$AL$48,0))</f>
        <v>0</v>
      </c>
      <c r="AA77" s="24">
        <f>IF(VLOOKUP($A77,Input!$A$49:$B$61,2,FALSE)="Percentage",AB$70,IF(VLOOKUP($A77,Input!$A$49:$B$61,2,FALSE)="Fixed","Fixed",(AA$70)))</f>
        <v>6</v>
      </c>
      <c r="AB77" s="15">
        <f t="shared" si="68"/>
        <v>0</v>
      </c>
      <c r="AD77" s="104">
        <f>INDEX(Input!$C$49:$AL$61,MATCH($A77,Input!$A$49:$A$61,0),MATCH(AD$61,Input!$C$48:$AL$48,0))</f>
        <v>0</v>
      </c>
      <c r="AE77" s="24">
        <f>IF(VLOOKUP($A77,Input!$A$49:$B$61,2,FALSE)="Percentage",AF$70,IF(VLOOKUP($A77,Input!$A$49:$B$61,2,FALSE)="Fixed","Fixed",(AE$70)))</f>
        <v>6</v>
      </c>
      <c r="AF77" s="15">
        <f t="shared" si="69"/>
        <v>0</v>
      </c>
      <c r="AH77" s="104">
        <f>INDEX(Input!$C$49:$AL$61,MATCH($A77,Input!$A$49:$A$61,0),MATCH(AH$61,Input!$C$48:$AL$48,0))</f>
        <v>0</v>
      </c>
      <c r="AI77" s="24">
        <f>IF(VLOOKUP($A77,Input!$A$49:$B$61,2,FALSE)="Percentage",AJ$70,IF(VLOOKUP($A77,Input!$A$49:$B$61,2,FALSE)="Fixed","Fixed",(AI$70)))</f>
        <v>6</v>
      </c>
      <c r="AJ77" s="15">
        <f t="shared" si="70"/>
        <v>0</v>
      </c>
      <c r="AL77" s="104">
        <f>INDEX(Input!$C$49:$AL$61,MATCH($A77,Input!$A$49:$A$61,0),MATCH(AL$61,Input!$C$48:$AL$48,0))</f>
        <v>0</v>
      </c>
      <c r="AM77" s="24">
        <f>IF(VLOOKUP($A77,Input!$A$49:$B$61,2,FALSE)="Percentage",AN$70,IF(VLOOKUP($A77,Input!$A$49:$B$61,2,FALSE)="Fixed","Fixed",(AM$70)))</f>
        <v>6</v>
      </c>
      <c r="AN77" s="15">
        <f t="shared" si="71"/>
        <v>0</v>
      </c>
      <c r="AP77" s="104">
        <f>INDEX(Input!$C$49:$AL$61,MATCH($A77,Input!$A$49:$A$61,0),MATCH(AP$61,Input!$C$48:$AL$48,0))</f>
        <v>0</v>
      </c>
      <c r="AQ77" s="24">
        <f>IF(VLOOKUP($A77,Input!$A$49:$B$61,2,FALSE)="Percentage",AR$70,IF(VLOOKUP($A77,Input!$A$49:$B$61,2,FALSE)="Fixed","Fixed",(AQ$70)))</f>
        <v>6</v>
      </c>
      <c r="AR77" s="15">
        <f t="shared" si="72"/>
        <v>0</v>
      </c>
      <c r="AS77" s="7"/>
      <c r="AT77" s="104">
        <f>INDEX(Input!$C$49:$AL$61,MATCH($A77,Input!$A$49:$A$61,0),MATCH(AT$61,Input!$C$48:$AL$48,0))</f>
        <v>0</v>
      </c>
      <c r="AU77" s="24">
        <f>IF(VLOOKUP($A77,Input!$A$49:$B$61,2,FALSE)="Percentage",AV$70,IF(VLOOKUP($A77,Input!$A$49:$B$61,2,FALSE)="Fixed","Fixed",(AU$70)))</f>
        <v>6</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-9.49</v>
      </c>
      <c r="C79" s="24" t="str">
        <f>IF(VLOOKUP($A79,Input!$A$49:$B$61,2,FALSE)="Percentage",D$70,IF(VLOOKUP($A79,Input!$A$49:$B$61,2,FALSE)="Fixed","Fixed",(C$70)))</f>
        <v>Fixed</v>
      </c>
      <c r="D79" s="15">
        <f t="shared" si="62"/>
        <v>-9.49</v>
      </c>
      <c r="F79" s="104">
        <f>INDEX(Input!$C$49:$AL$61,MATCH($A79,Input!$A$49:$A$61,0),MATCH(F$61,Input!$C$48:$AL$48,0))</f>
        <v>-9.49</v>
      </c>
      <c r="G79" s="24" t="str">
        <f>IF(VLOOKUP($A79,Input!$A$49:$B$61,2,FALSE)="Percentage",H$70,IF(VLOOKUP($A79,Input!$A$49:$B$61,2,FALSE)="Fixed","Fixed",(G$70)))</f>
        <v>Fixed</v>
      </c>
      <c r="H79" s="15">
        <f t="shared" si="63"/>
        <v>-9.49</v>
      </c>
      <c r="J79" s="104">
        <f>INDEX(Input!$C$49:$AL$61,MATCH($A79,Input!$A$49:$A$61,0),MATCH(J$61,Input!$C$48:$AL$48,0))</f>
        <v>-9.49</v>
      </c>
      <c r="K79" s="24" t="str">
        <f>IF(VLOOKUP($A79,Input!$A$49:$B$61,2,FALSE)="Percentage",L$70,IF(VLOOKUP($A79,Input!$A$49:$B$61,2,FALSE)="Fixed","Fixed",(K$70)))</f>
        <v>Fixed</v>
      </c>
      <c r="L79" s="15">
        <f t="shared" si="64"/>
        <v>-9.49</v>
      </c>
      <c r="N79" s="104">
        <f>INDEX(Input!$C$49:$AL$61,MATCH($A79,Input!$A$49:$A$61,0),MATCH(N$61,Input!$C$48:$AL$48,0))</f>
        <v>-9.49</v>
      </c>
      <c r="O79" s="24" t="str">
        <f>IF(VLOOKUP($A79,Input!$A$49:$B$61,2,FALSE)="Percentage",P$70,IF(VLOOKUP($A79,Input!$A$49:$B$61,2,FALSE)="Fixed","Fixed",(O$70)))</f>
        <v>Fixed</v>
      </c>
      <c r="P79" s="15">
        <f t="shared" si="65"/>
        <v>-9.49</v>
      </c>
      <c r="R79" s="104">
        <f>INDEX(Input!$C$49:$AL$61,MATCH($A79,Input!$A$49:$A$61,0),MATCH(R$61,Input!$C$48:$AL$48,0))</f>
        <v>-9.49</v>
      </c>
      <c r="S79" s="24" t="str">
        <f>IF(VLOOKUP($A79,Input!$A$49:$B$61,2,FALSE)="Percentage",T$70,IF(VLOOKUP($A79,Input!$A$49:$B$61,2,FALSE)="Fixed","Fixed",(S$70)))</f>
        <v>Fixed</v>
      </c>
      <c r="T79" s="15">
        <f t="shared" si="66"/>
        <v>-9.49</v>
      </c>
      <c r="V79" s="104">
        <f>INDEX(Input!$C$49:$AL$61,MATCH($A79,Input!$A$49:$A$61,0),MATCH(V$61,Input!$C$48:$AL$48,0))</f>
        <v>-9.49</v>
      </c>
      <c r="W79" s="24" t="str">
        <f>IF(VLOOKUP($A79,Input!$A$49:$B$61,2,FALSE)="Percentage",X$70,IF(VLOOKUP($A79,Input!$A$49:$B$61,2,FALSE)="Fixed","Fixed",(W$70)))</f>
        <v>Fixed</v>
      </c>
      <c r="X79" s="15">
        <f t="shared" si="67"/>
        <v>-9.49</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si="61"/>
        <v>IRMA True-Up</v>
      </c>
      <c r="B80" s="104">
        <f>INDEX(Input!$C$49:$AL$61,MATCH($A80,Input!$A$49:$A$61,0),MATCH(B$61,Input!$C$48:$AL$48,0))</f>
        <v>0</v>
      </c>
      <c r="C80" s="24">
        <f>IF(VLOOKUP($A80,Input!$A$49:$B$61,2,FALSE)="Percentage",D$70,IF(VLOOKUP($A80,Input!$A$49:$B$61,2,FALSE)="Fixed","Fixed",(C$70)))</f>
        <v>6</v>
      </c>
      <c r="D80" s="15">
        <f t="shared" si="62"/>
        <v>0</v>
      </c>
      <c r="F80" s="104">
        <f>INDEX(Input!$C$49:$AL$61,MATCH($A80,Input!$A$49:$A$61,0),MATCH(F$61,Input!$C$48:$AL$48,0))</f>
        <v>0</v>
      </c>
      <c r="G80" s="24">
        <f>IF(VLOOKUP($A80,Input!$A$49:$B$61,2,FALSE)="Percentage",H$70,IF(VLOOKUP($A80,Input!$A$49:$B$61,2,FALSE)="Fixed","Fixed",(G$70)))</f>
        <v>6</v>
      </c>
      <c r="H80" s="15">
        <f t="shared" si="63"/>
        <v>0</v>
      </c>
      <c r="J80" s="104">
        <f>INDEX(Input!$C$49:$AL$61,MATCH($A80,Input!$A$49:$A$61,0),MATCH(J$61,Input!$C$48:$AL$48,0))</f>
        <v>0</v>
      </c>
      <c r="K80" s="24">
        <f>IF(VLOOKUP($A80,Input!$A$49:$B$61,2,FALSE)="Percentage",L$70,IF(VLOOKUP($A80,Input!$A$49:$B$61,2,FALSE)="Fixed","Fixed",(K$70)))</f>
        <v>6</v>
      </c>
      <c r="L80" s="15">
        <f t="shared" si="64"/>
        <v>0</v>
      </c>
      <c r="N80" s="104">
        <f>INDEX(Input!$C$49:$AL$61,MATCH($A80,Input!$A$49:$A$61,0),MATCH(N$61,Input!$C$48:$AL$48,0))</f>
        <v>0</v>
      </c>
      <c r="O80" s="24">
        <f>IF(VLOOKUP($A80,Input!$A$49:$B$61,2,FALSE)="Percentage",P$70,IF(VLOOKUP($A80,Input!$A$49:$B$61,2,FALSE)="Fixed","Fixed",(O$70)))</f>
        <v>6</v>
      </c>
      <c r="P80" s="15">
        <f t="shared" si="65"/>
        <v>0</v>
      </c>
      <c r="R80" s="104">
        <f>INDEX(Input!$C$49:$AL$61,MATCH($A80,Input!$A$49:$A$61,0),MATCH(R$61,Input!$C$48:$AL$48,0))</f>
        <v>0</v>
      </c>
      <c r="S80" s="24">
        <f>IF(VLOOKUP($A80,Input!$A$49:$B$61,2,FALSE)="Percentage",T$70,IF(VLOOKUP($A80,Input!$A$49:$B$61,2,FALSE)="Fixed","Fixed",(S$70)))</f>
        <v>6</v>
      </c>
      <c r="T80" s="15">
        <f t="shared" si="66"/>
        <v>0</v>
      </c>
      <c r="V80" s="104">
        <f>INDEX(Input!$C$49:$AL$61,MATCH($A80,Input!$A$49:$A$61,0),MATCH(V$61,Input!$C$48:$AL$48,0))</f>
        <v>0</v>
      </c>
      <c r="W80" s="24">
        <f>IF(VLOOKUP($A80,Input!$A$49:$B$61,2,FALSE)="Percentage",X$70,IF(VLOOKUP($A80,Input!$A$49:$B$61,2,FALSE)="Fixed","Fixed",(W$70)))</f>
        <v>6</v>
      </c>
      <c r="X80" s="15">
        <f t="shared" si="67"/>
        <v>0</v>
      </c>
      <c r="Z80" s="104">
        <f>INDEX(Input!$C$49:$AL$61,MATCH($A80,Input!$A$49:$A$61,0),MATCH(Z$61,Input!$C$48:$AL$48,0))</f>
        <v>0</v>
      </c>
      <c r="AA80" s="24">
        <f>IF(VLOOKUP($A80,Input!$A$49:$B$61,2,FALSE)="Percentage",AB$70,IF(VLOOKUP($A80,Input!$A$49:$B$61,2,FALSE)="Fixed","Fixed",(AA$70)))</f>
        <v>6</v>
      </c>
      <c r="AB80" s="15">
        <f t="shared" si="68"/>
        <v>0</v>
      </c>
      <c r="AD80" s="104">
        <f>INDEX(Input!$C$49:$AL$61,MATCH($A80,Input!$A$49:$A$61,0),MATCH(AD$61,Input!$C$48:$AL$48,0))</f>
        <v>0</v>
      </c>
      <c r="AE80" s="24">
        <f>IF(VLOOKUP($A80,Input!$A$49:$B$61,2,FALSE)="Percentage",AF$70,IF(VLOOKUP($A80,Input!$A$49:$B$61,2,FALSE)="Fixed","Fixed",(AE$70)))</f>
        <v>6</v>
      </c>
      <c r="AF80" s="15">
        <f t="shared" si="69"/>
        <v>0</v>
      </c>
      <c r="AH80" s="104">
        <f>INDEX(Input!$C$49:$AL$61,MATCH($A80,Input!$A$49:$A$61,0),MATCH(AH$61,Input!$C$48:$AL$48,0))</f>
        <v>0</v>
      </c>
      <c r="AI80" s="24">
        <f>IF(VLOOKUP($A80,Input!$A$49:$B$61,2,FALSE)="Percentage",AJ$70,IF(VLOOKUP($A80,Input!$A$49:$B$61,2,FALSE)="Fixed","Fixed",(AI$70)))</f>
        <v>6</v>
      </c>
      <c r="AJ80" s="15">
        <f t="shared" si="70"/>
        <v>0</v>
      </c>
      <c r="AL80" s="104">
        <f>INDEX(Input!$C$49:$AL$61,MATCH($A80,Input!$A$49:$A$61,0),MATCH(AL$61,Input!$C$48:$AL$48,0))</f>
        <v>0</v>
      </c>
      <c r="AM80" s="24">
        <f>IF(VLOOKUP($A80,Input!$A$49:$B$61,2,FALSE)="Percentage",AN$70,IF(VLOOKUP($A80,Input!$A$49:$B$61,2,FALSE)="Fixed","Fixed",(AM$70)))</f>
        <v>6</v>
      </c>
      <c r="AN80" s="15">
        <f t="shared" si="71"/>
        <v>0</v>
      </c>
      <c r="AP80" s="104">
        <f>INDEX(Input!$C$49:$AL$61,MATCH($A80,Input!$A$49:$A$61,0),MATCH(AP$61,Input!$C$48:$AL$48,0))</f>
        <v>0</v>
      </c>
      <c r="AQ80" s="24">
        <f>IF(VLOOKUP($A80,Input!$A$49:$B$61,2,FALSE)="Percentage",AR$70,IF(VLOOKUP($A80,Input!$A$49:$B$61,2,FALSE)="Fixed","Fixed",(AQ$70)))</f>
        <v>6</v>
      </c>
      <c r="AR80" s="15">
        <f t="shared" si="72"/>
        <v>0</v>
      </c>
      <c r="AS80" s="7"/>
      <c r="AT80" s="104">
        <f>INDEX(Input!$C$49:$AL$61,MATCH($A80,Input!$A$49:$A$61,0),MATCH(AT$61,Input!$C$48:$AL$48,0))</f>
        <v>0</v>
      </c>
      <c r="AU80" s="24">
        <f>IF(VLOOKUP($A80,Input!$A$49:$B$61,2,FALSE)="Percentage",AV$70,IF(VLOOKUP($A80,Input!$A$49:$B$61,2,FALSE)="Fixed","Fixed",(AU$70)))</f>
        <v>6</v>
      </c>
      <c r="AV80" s="15">
        <f t="shared" si="73"/>
        <v>0</v>
      </c>
    </row>
    <row r="81" spans="1:48" x14ac:dyDescent="0.3">
      <c r="A81" t="str">
        <f t="shared" si="61"/>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61"/>
        <v>Pension Cost BA</v>
      </c>
      <c r="B82" s="104">
        <f>INDEX(Input!$C$49:$AL$61,MATCH($A82,Input!$A$49:$A$61,0),MATCH(B$61,Input!$C$48:$AL$48,0))</f>
        <v>0</v>
      </c>
      <c r="C82" s="24">
        <f>IF(VLOOKUP($A82,Input!$A$49:$B$61,2,FALSE)="Percentage",D$70,IF(VLOOKUP($A82,Input!$A$49:$B$61,2,FALSE)="Fixed","Fixed",(C$70)))</f>
        <v>6</v>
      </c>
      <c r="D82" s="15">
        <f t="shared" si="62"/>
        <v>0</v>
      </c>
      <c r="F82" s="104">
        <f>INDEX(Input!$C$49:$AL$61,MATCH($A82,Input!$A$49:$A$61,0),MATCH(F$61,Input!$C$48:$AL$48,0))</f>
        <v>0</v>
      </c>
      <c r="G82" s="24">
        <f>IF(VLOOKUP($A82,Input!$A$49:$B$61,2,FALSE)="Percentage",H$70,IF(VLOOKUP($A82,Input!$A$49:$B$61,2,FALSE)="Fixed","Fixed",(G$70)))</f>
        <v>6</v>
      </c>
      <c r="H82" s="15">
        <f t="shared" si="63"/>
        <v>0</v>
      </c>
      <c r="J82" s="104">
        <f>INDEX(Input!$C$49:$AL$61,MATCH($A82,Input!$A$49:$A$61,0),MATCH(J$61,Input!$C$48:$AL$48,0))</f>
        <v>0</v>
      </c>
      <c r="K82" s="24">
        <f>IF(VLOOKUP($A82,Input!$A$49:$B$61,2,FALSE)="Percentage",L$70,IF(VLOOKUP($A82,Input!$A$49:$B$61,2,FALSE)="Fixed","Fixed",(K$70)))</f>
        <v>6</v>
      </c>
      <c r="L82" s="15">
        <f t="shared" si="64"/>
        <v>0</v>
      </c>
      <c r="N82" s="104">
        <f>INDEX(Input!$C$49:$AL$61,MATCH($A82,Input!$A$49:$A$61,0),MATCH(N$61,Input!$C$48:$AL$48,0))</f>
        <v>0</v>
      </c>
      <c r="O82" s="24">
        <f>IF(VLOOKUP($A82,Input!$A$49:$B$61,2,FALSE)="Percentage",P$70,IF(VLOOKUP($A82,Input!$A$49:$B$61,2,FALSE)="Fixed","Fixed",(O$70)))</f>
        <v>6</v>
      </c>
      <c r="P82" s="15">
        <f t="shared" si="65"/>
        <v>0</v>
      </c>
      <c r="R82" s="104">
        <f>INDEX(Input!$C$49:$AL$61,MATCH($A82,Input!$A$49:$A$61,0),MATCH(R$61,Input!$C$48:$AL$48,0))</f>
        <v>0</v>
      </c>
      <c r="S82" s="24">
        <f>IF(VLOOKUP($A82,Input!$A$49:$B$61,2,FALSE)="Percentage",T$70,IF(VLOOKUP($A82,Input!$A$49:$B$61,2,FALSE)="Fixed","Fixed",(S$70)))</f>
        <v>6</v>
      </c>
      <c r="T82" s="15">
        <f t="shared" si="66"/>
        <v>0</v>
      </c>
      <c r="V82" s="104">
        <f>INDEX(Input!$C$49:$AL$61,MATCH($A82,Input!$A$49:$A$61,0),MATCH(V$61,Input!$C$48:$AL$48,0))</f>
        <v>0</v>
      </c>
      <c r="W82" s="24">
        <f>IF(VLOOKUP($A82,Input!$A$49:$B$61,2,FALSE)="Percentage",X$70,IF(VLOOKUP($A82,Input!$A$49:$B$61,2,FALSE)="Fixed","Fixed",(W$70)))</f>
        <v>6</v>
      </c>
      <c r="X82" s="15">
        <f t="shared" si="67"/>
        <v>0</v>
      </c>
      <c r="Z82" s="104">
        <f>INDEX(Input!$C$49:$AL$61,MATCH($A82,Input!$A$49:$A$61,0),MATCH(Z$61,Input!$C$48:$AL$48,0))</f>
        <v>0</v>
      </c>
      <c r="AA82" s="24">
        <f>IF(VLOOKUP($A82,Input!$A$49:$B$61,2,FALSE)="Percentage",AB$70,IF(VLOOKUP($A82,Input!$A$49:$B$61,2,FALSE)="Fixed","Fixed",(AA$70)))</f>
        <v>6</v>
      </c>
      <c r="AB82" s="15">
        <f t="shared" si="68"/>
        <v>0</v>
      </c>
      <c r="AD82" s="104">
        <f>INDEX(Input!$C$49:$AL$61,MATCH($A82,Input!$A$49:$A$61,0),MATCH(AD$61,Input!$C$48:$AL$48,0))</f>
        <v>0</v>
      </c>
      <c r="AE82" s="24">
        <f>IF(VLOOKUP($A82,Input!$A$49:$B$61,2,FALSE)="Percentage",AF$70,IF(VLOOKUP($A82,Input!$A$49:$B$61,2,FALSE)="Fixed","Fixed",(AE$70)))</f>
        <v>6</v>
      </c>
      <c r="AF82" s="15">
        <f t="shared" si="69"/>
        <v>0</v>
      </c>
      <c r="AH82" s="104">
        <f>INDEX(Input!$C$49:$AL$61,MATCH($A82,Input!$A$49:$A$61,0),MATCH(AH$61,Input!$C$48:$AL$48,0))</f>
        <v>0</v>
      </c>
      <c r="AI82" s="24">
        <f>IF(VLOOKUP($A82,Input!$A$49:$B$61,2,FALSE)="Percentage",AJ$70,IF(VLOOKUP($A82,Input!$A$49:$B$61,2,FALSE)="Fixed","Fixed",(AI$70)))</f>
        <v>6</v>
      </c>
      <c r="AJ82" s="15">
        <f t="shared" si="70"/>
        <v>0</v>
      </c>
      <c r="AL82" s="104">
        <f>INDEX(Input!$C$49:$AL$61,MATCH($A82,Input!$A$49:$A$61,0),MATCH(AL$61,Input!$C$48:$AL$48,0))</f>
        <v>0</v>
      </c>
      <c r="AM82" s="24">
        <f>IF(VLOOKUP($A82,Input!$A$49:$B$61,2,FALSE)="Percentage",AN$70,IF(VLOOKUP($A82,Input!$A$49:$B$61,2,FALSE)="Fixed","Fixed",(AM$70)))</f>
        <v>6</v>
      </c>
      <c r="AN82" s="15">
        <f t="shared" si="71"/>
        <v>0</v>
      </c>
      <c r="AP82" s="104">
        <f>INDEX(Input!$C$49:$AL$61,MATCH($A82,Input!$A$49:$A$61,0),MATCH(AP$61,Input!$C$48:$AL$48,0))</f>
        <v>0</v>
      </c>
      <c r="AQ82" s="24">
        <f>IF(VLOOKUP($A82,Input!$A$49:$B$61,2,FALSE)="Percentage",AR$70,IF(VLOOKUP($A82,Input!$A$49:$B$61,2,FALSE)="Fixed","Fixed",(AQ$70)))</f>
        <v>6</v>
      </c>
      <c r="AR82" s="15">
        <f t="shared" si="72"/>
        <v>0</v>
      </c>
      <c r="AS82" s="7"/>
      <c r="AT82" s="104">
        <f>INDEX(Input!$C$49:$AL$61,MATCH($A82,Input!$A$49:$A$61,0),MATCH(AT$61,Input!$C$48:$AL$48,0))</f>
        <v>0</v>
      </c>
      <c r="AU82" s="24">
        <f>IF(VLOOKUP($A82,Input!$A$49:$B$61,2,FALSE)="Percentage",AV$70,IF(VLOOKUP($A82,Input!$A$49:$B$61,2,FALSE)="Fixed","Fixed",(AU$70)))</f>
        <v>6</v>
      </c>
      <c r="AV82" s="15">
        <f t="shared" si="73"/>
        <v>0</v>
      </c>
    </row>
    <row r="83" spans="1:48" x14ac:dyDescent="0.3">
      <c r="A83" t="str">
        <f t="shared" si="61"/>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61"/>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61"/>
        <v>Reserved</v>
      </c>
      <c r="B85" s="104">
        <f>INDEX(Input!$C$49:$AL$61,MATCH($A85,Input!$A$49:$A$61,0),MATCH(B$61,Input!$C$48:$AL$48,0))</f>
        <v>0</v>
      </c>
      <c r="C85" s="24">
        <f>IF(VLOOKUP($A85,Input!$A$49:$B$61,2,FALSE)="Percentage",D$70,IF(VLOOKUP($A85,Input!$A$49:$B$61,2,FALSE)="Fixed","Fixed",(C$70)))</f>
        <v>6</v>
      </c>
      <c r="D85" s="15">
        <f t="shared" si="62"/>
        <v>0</v>
      </c>
      <c r="F85" s="104">
        <f>INDEX(Input!$C$49:$AL$61,MATCH($A85,Input!$A$49:$A$61,0),MATCH(F$61,Input!$C$48:$AL$48,0))</f>
        <v>0</v>
      </c>
      <c r="G85" s="24">
        <f>IF(VLOOKUP($A85,Input!$A$49:$B$61,2,FALSE)="Percentage",H$70,IF(VLOOKUP($A85,Input!$A$49:$B$61,2,FALSE)="Fixed","Fixed",(G$70)))</f>
        <v>6</v>
      </c>
      <c r="H85" s="15">
        <f t="shared" si="63"/>
        <v>0</v>
      </c>
      <c r="J85" s="104">
        <f>INDEX(Input!$C$49:$AL$61,MATCH($A85,Input!$A$49:$A$61,0),MATCH(J$61,Input!$C$48:$AL$48,0))</f>
        <v>0</v>
      </c>
      <c r="K85" s="24">
        <f>IF(VLOOKUP($A85,Input!$A$49:$B$61,2,FALSE)="Percentage",L$70,IF(VLOOKUP($A85,Input!$A$49:$B$61,2,FALSE)="Fixed","Fixed",(K$70)))</f>
        <v>6</v>
      </c>
      <c r="L85" s="15">
        <f t="shared" si="64"/>
        <v>0</v>
      </c>
      <c r="N85" s="104">
        <f>INDEX(Input!$C$49:$AL$61,MATCH($A85,Input!$A$49:$A$61,0),MATCH(N$61,Input!$C$48:$AL$48,0))</f>
        <v>0</v>
      </c>
      <c r="O85" s="24">
        <f>IF(VLOOKUP($A85,Input!$A$49:$B$61,2,FALSE)="Percentage",P$70,IF(VLOOKUP($A85,Input!$A$49:$B$61,2,FALSE)="Fixed","Fixed",(O$70)))</f>
        <v>6</v>
      </c>
      <c r="P85" s="15">
        <f t="shared" si="65"/>
        <v>0</v>
      </c>
      <c r="R85" s="104">
        <f>INDEX(Input!$C$49:$AL$61,MATCH($A85,Input!$A$49:$A$61,0),MATCH(R$61,Input!$C$48:$AL$48,0))</f>
        <v>0</v>
      </c>
      <c r="S85" s="24">
        <f>IF(VLOOKUP($A85,Input!$A$49:$B$61,2,FALSE)="Percentage",T$70,IF(VLOOKUP($A85,Input!$A$49:$B$61,2,FALSE)="Fixed","Fixed",(S$70)))</f>
        <v>6</v>
      </c>
      <c r="T85" s="15">
        <f t="shared" si="66"/>
        <v>0</v>
      </c>
      <c r="V85" s="104">
        <f>INDEX(Input!$C$49:$AL$61,MATCH($A85,Input!$A$49:$A$61,0),MATCH(V$61,Input!$C$48:$AL$48,0))</f>
        <v>0</v>
      </c>
      <c r="W85" s="24">
        <f>IF(VLOOKUP($A85,Input!$A$49:$B$61,2,FALSE)="Percentage",X$70,IF(VLOOKUP($A85,Input!$A$49:$B$61,2,FALSE)="Fixed","Fixed",(W$70)))</f>
        <v>6</v>
      </c>
      <c r="X85" s="15">
        <f t="shared" si="67"/>
        <v>0</v>
      </c>
      <c r="Z85" s="104">
        <f>INDEX(Input!$C$49:$AL$61,MATCH($A85,Input!$A$49:$A$61,0),MATCH(Z$61,Input!$C$48:$AL$48,0))</f>
        <v>0</v>
      </c>
      <c r="AA85" s="24">
        <f>IF(VLOOKUP($A85,Input!$A$49:$B$61,2,FALSE)="Percentage",AB$70,IF(VLOOKUP($A85,Input!$A$49:$B$61,2,FALSE)="Fixed","Fixed",(AA$70)))</f>
        <v>6</v>
      </c>
      <c r="AB85" s="15">
        <f t="shared" si="68"/>
        <v>0</v>
      </c>
      <c r="AD85" s="104">
        <f>INDEX(Input!$C$49:$AL$61,MATCH($A85,Input!$A$49:$A$61,0),MATCH(AD$61,Input!$C$48:$AL$48,0))</f>
        <v>0</v>
      </c>
      <c r="AE85" s="24">
        <f>IF(VLOOKUP($A85,Input!$A$49:$B$61,2,FALSE)="Percentage",AF$70,IF(VLOOKUP($A85,Input!$A$49:$B$61,2,FALSE)="Fixed","Fixed",(AE$70)))</f>
        <v>6</v>
      </c>
      <c r="AF85" s="15">
        <f t="shared" si="69"/>
        <v>0</v>
      </c>
      <c r="AH85" s="104">
        <f>INDEX(Input!$C$49:$AL$61,MATCH($A85,Input!$A$49:$A$61,0),MATCH(AH$61,Input!$C$48:$AL$48,0))</f>
        <v>0</v>
      </c>
      <c r="AI85" s="24">
        <f>IF(VLOOKUP($A85,Input!$A$49:$B$61,2,FALSE)="Percentage",AJ$70,IF(VLOOKUP($A85,Input!$A$49:$B$61,2,FALSE)="Fixed","Fixed",(AI$70)))</f>
        <v>6</v>
      </c>
      <c r="AJ85" s="15">
        <f t="shared" si="70"/>
        <v>0</v>
      </c>
      <c r="AL85" s="104">
        <f>INDEX(Input!$C$49:$AL$61,MATCH($A85,Input!$A$49:$A$61,0),MATCH(AL$61,Input!$C$48:$AL$48,0))</f>
        <v>0</v>
      </c>
      <c r="AM85" s="24">
        <f>IF(VLOOKUP($A85,Input!$A$49:$B$61,2,FALSE)="Percentage",AN$70,IF(VLOOKUP($A85,Input!$A$49:$B$61,2,FALSE)="Fixed","Fixed",(AM$70)))</f>
        <v>6</v>
      </c>
      <c r="AN85" s="15">
        <f t="shared" si="71"/>
        <v>0</v>
      </c>
      <c r="AP85" s="104">
        <f>INDEX(Input!$C$49:$AL$61,MATCH($A85,Input!$A$49:$A$61,0),MATCH(AP$61,Input!$C$48:$AL$48,0))</f>
        <v>0</v>
      </c>
      <c r="AQ85" s="24">
        <f>IF(VLOOKUP($A85,Input!$A$49:$B$61,2,FALSE)="Percentage",AR$70,IF(VLOOKUP($A85,Input!$A$49:$B$61,2,FALSE)="Fixed","Fixed",(AQ$70)))</f>
        <v>6</v>
      </c>
      <c r="AR85" s="15">
        <f t="shared" si="72"/>
        <v>0</v>
      </c>
      <c r="AS85" s="7"/>
      <c r="AT85" s="104">
        <f>INDEX(Input!$C$49:$AL$61,MATCH($A85,Input!$A$49:$A$61,0),MATCH(AT$61,Input!$C$48:$AL$48,0))</f>
        <v>0</v>
      </c>
      <c r="AU85" s="24">
        <f>IF(VLOOKUP($A85,Input!$A$49:$B$61,2,FALSE)="Percentage",AV$70,IF(VLOOKUP($A85,Input!$A$49:$B$61,2,FALSE)="Fixed","Fixed",(AU$70)))</f>
        <v>6</v>
      </c>
      <c r="AV85" s="15">
        <f t="shared" si="73"/>
        <v>0</v>
      </c>
    </row>
    <row r="86" spans="1:48" x14ac:dyDescent="0.3">
      <c r="A86" t="s">
        <v>27</v>
      </c>
      <c r="B86" s="14"/>
      <c r="D86" s="20">
        <f>SUM(D73:D85)</f>
        <v>-19.829999999999998</v>
      </c>
      <c r="F86" s="14"/>
      <c r="H86" s="20">
        <f>SUM(H73:H85)</f>
        <v>-19.829999999999998</v>
      </c>
      <c r="J86" s="14"/>
      <c r="L86" s="20">
        <f>SUM(L73:L85)</f>
        <v>-19.829999999999998</v>
      </c>
      <c r="N86" s="14"/>
      <c r="P86" s="20">
        <f>SUM(P73:P85)</f>
        <v>-19.829999999999998</v>
      </c>
      <c r="R86" s="14"/>
      <c r="T86" s="20">
        <f>SUM(T73:T85)</f>
        <v>-19.829999999999998</v>
      </c>
      <c r="V86" s="14"/>
      <c r="X86" s="20">
        <f>SUM(X73:X85)</f>
        <v>-19.829999999999998</v>
      </c>
      <c r="Z86" s="14"/>
      <c r="AB86" s="20">
        <f>SUM(AB73:AB85)</f>
        <v>-10.61</v>
      </c>
      <c r="AD86" s="14"/>
      <c r="AF86" s="20">
        <f>SUM(AF73:AF85)</f>
        <v>-10.61</v>
      </c>
      <c r="AH86" s="14"/>
      <c r="AJ86" s="20">
        <f>SUM(AJ73:AJ85)</f>
        <v>-10.61</v>
      </c>
      <c r="AL86" s="14"/>
      <c r="AN86" s="20">
        <f>SUM(AN73:AN85)</f>
        <v>-10.61</v>
      </c>
      <c r="AP86" s="14"/>
      <c r="AR86" s="20">
        <f>SUM(AR73:AR85)</f>
        <v>-10.61</v>
      </c>
      <c r="AS86" s="46"/>
      <c r="AT86" s="14"/>
      <c r="AV86" s="20">
        <f>SUM(AV73:AV85)</f>
        <v>-10.61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7.0000000000000001E-3</v>
      </c>
      <c r="C89" s="7">
        <f>D86+D70</f>
        <v>17.159999999999997</v>
      </c>
      <c r="D89" s="15">
        <f>ROUND(B89*C89,2)</f>
        <v>0.12</v>
      </c>
      <c r="F89" s="23" cm="1">
        <f t="array" ref="F89">SUMPRODUCT(($A89=Input!$A$64:$A$69)*(F$13=Input!$B$63:$BI$63)*(Input!$B$64:$BI$69))</f>
        <v>7.0000000000000001E-3</v>
      </c>
      <c r="G89" s="7">
        <f>H86+H70</f>
        <v>17.159999999999997</v>
      </c>
      <c r="H89" s="15">
        <f>ROUND(F89*G89,2)</f>
        <v>0.12</v>
      </c>
      <c r="J89" s="23" cm="1">
        <f t="array" ref="J89">SUMPRODUCT(($A89=Input!$A$64:$A$69)*(J$13=Input!$B$63:$BI$63)*(Input!$B$64:$BI$69))</f>
        <v>7.0000000000000001E-3</v>
      </c>
      <c r="K89" s="7">
        <f>L86+L70</f>
        <v>17.159999999999997</v>
      </c>
      <c r="L89" s="15">
        <f>ROUND(J89*K89,2)</f>
        <v>0.12</v>
      </c>
      <c r="N89" s="23" cm="1">
        <f t="array" ref="N89">SUMPRODUCT(($A89=Input!$A$64:$A$69)*(N$13=Input!$B$63:$BI$63)*(Input!$B$64:$BI$69))</f>
        <v>7.0000000000000001E-3</v>
      </c>
      <c r="O89" s="7">
        <f>P86+P70</f>
        <v>17.159999999999997</v>
      </c>
      <c r="P89" s="15">
        <f>ROUND(N89*O89,2)</f>
        <v>0.12</v>
      </c>
      <c r="R89" s="23" cm="1">
        <f t="array" ref="R89">SUMPRODUCT(($A89=Input!$A$64:$A$69)*(R$13=Input!$B$63:$BI$63)*(Input!$B$64:$BI$69))</f>
        <v>7.0000000000000001E-3</v>
      </c>
      <c r="S89" s="7">
        <f>T86+T70</f>
        <v>17.159999999999997</v>
      </c>
      <c r="T89" s="15">
        <f>ROUND(R89*S89,2)</f>
        <v>0.12</v>
      </c>
      <c r="V89" s="23" cm="1">
        <f t="array" ref="V89">SUMPRODUCT(($A89=Input!$A$64:$A$69)*(V$13=Input!$B$63:$BI$63)*(Input!$B$64:$BI$69))</f>
        <v>7.0000000000000001E-3</v>
      </c>
      <c r="W89" s="7">
        <f>X86+X70</f>
        <v>17.159999999999997</v>
      </c>
      <c r="X89" s="15">
        <f>ROUND(V89*W89,2)</f>
        <v>0.12</v>
      </c>
      <c r="Z89" s="23" cm="1">
        <f t="array" ref="Z89">SUMPRODUCT(($A89=Input!$A$64:$A$69)*(Z$13=Input!$B$63:$BI$63)*(Input!$B$64:$BI$69))</f>
        <v>7.0000000000000001E-3</v>
      </c>
      <c r="AA89" s="7">
        <f>AB86+AB70</f>
        <v>28.78</v>
      </c>
      <c r="AB89" s="15">
        <f>ROUND(Z89*AA89,2)</f>
        <v>0.2</v>
      </c>
      <c r="AD89" s="23" cm="1">
        <f t="array" ref="AD89">SUMPRODUCT(($A89=Input!$A$64:$A$69)*(AD$13=Input!$B$63:$BI$63)*(Input!$B$64:$BI$69))</f>
        <v>7.0000000000000001E-3</v>
      </c>
      <c r="AE89" s="7">
        <f>AF86+AF70</f>
        <v>28.78</v>
      </c>
      <c r="AF89" s="15">
        <f>ROUND(AD89*AE89,2)</f>
        <v>0.2</v>
      </c>
      <c r="AH89" s="23" cm="1">
        <f t="array" ref="AH89">SUMPRODUCT(($A89=Input!$A$64:$A$69)*(AH$13=Input!$B$63:$BI$63)*(Input!$B$64:$BI$69))</f>
        <v>7.0000000000000001E-3</v>
      </c>
      <c r="AI89" s="7">
        <f>AJ86+AJ70</f>
        <v>28.78</v>
      </c>
      <c r="AJ89" s="15">
        <f>ROUND(AH89*AI89,2)</f>
        <v>0.2</v>
      </c>
      <c r="AL89" s="23" cm="1">
        <f t="array" ref="AL89">SUMPRODUCT(($A89=Input!$A$64:$A$69)*(AL$13=Input!$B$63:$BI$63)*(Input!$B$64:$BI$69))</f>
        <v>7.0000000000000001E-3</v>
      </c>
      <c r="AM89" s="7">
        <f>AN86+AN70</f>
        <v>28.78</v>
      </c>
      <c r="AN89" s="15">
        <f>ROUND(AL89*AM89,2)</f>
        <v>0.2</v>
      </c>
      <c r="AP89" s="23" cm="1">
        <f t="array" ref="AP89">SUMPRODUCT(($A89=Input!$A$64:$A$69)*(AP$13=Input!$B$63:$BI$63)*(Input!$B$64:$BI$69))</f>
        <v>7.0000000000000001E-3</v>
      </c>
      <c r="AQ89" s="7">
        <f>AR86+AR70</f>
        <v>28.78</v>
      </c>
      <c r="AR89" s="15">
        <f>ROUND(AP89*AQ89,2)</f>
        <v>0.2</v>
      </c>
      <c r="AS89" s="7"/>
      <c r="AT89" s="23" cm="1">
        <f t="array" ref="AT89">SUMPRODUCT(($A89=Input!$A$64:$A$69)*(AT$13=Input!$B$63:$BI$63)*(Input!$B$64:$BI$69))</f>
        <v>7.0000000000000001E-3</v>
      </c>
      <c r="AU89" s="7">
        <f>AV86+AV70</f>
        <v>28.78</v>
      </c>
      <c r="AV89" s="15">
        <f>ROUND(AT89*AU89,2)</f>
        <v>0.2</v>
      </c>
    </row>
    <row r="90" spans="1:48" ht="14.4" hidden="1" customHeight="1" x14ac:dyDescent="0.3">
      <c r="A90">
        <f>+Input!A109</f>
        <v>0</v>
      </c>
      <c r="B90" s="23" cm="1">
        <f t="array" ref="B90">SUMPRODUCT(($A90=Input!$A$64:$A$69)*(B$13=Input!$B$63:$BI$63)*(Input!$B$64:$BI$69))</f>
        <v>0</v>
      </c>
      <c r="C90" s="7">
        <f>C89</f>
        <v>17.159999999999997</v>
      </c>
      <c r="D90" s="15">
        <f t="shared" ref="D90:D94" si="74">ROUND(B90*C90,2)</f>
        <v>0</v>
      </c>
      <c r="F90" s="23" cm="1">
        <f t="array" ref="F90">SUMPRODUCT(($A90=Input!$A$64:$A$69)*(F$13=Input!$B$63:$BI$63)*(Input!$B$64:$BI$69))</f>
        <v>0</v>
      </c>
      <c r="G90" s="7">
        <f>G89</f>
        <v>17.159999999999997</v>
      </c>
      <c r="H90" s="15">
        <f t="shared" ref="H90:H94" si="75">ROUND(F90*G90,2)</f>
        <v>0</v>
      </c>
      <c r="J90" s="23" cm="1">
        <f t="array" ref="J90">SUMPRODUCT(($A90=Input!$A$64:$A$69)*(J$13=Input!$B$63:$BI$63)*(Input!$B$64:$BI$69))</f>
        <v>0</v>
      </c>
      <c r="K90" s="7">
        <f>K89</f>
        <v>17.159999999999997</v>
      </c>
      <c r="L90" s="15">
        <f t="shared" ref="L90:L94" si="76">ROUND(J90*K90,2)</f>
        <v>0</v>
      </c>
      <c r="N90" s="23" cm="1">
        <f t="array" ref="N90">SUMPRODUCT(($A90=Input!$A$64:$A$69)*(N$13=Input!$B$63:$BI$63)*(Input!$B$64:$BI$69))</f>
        <v>0</v>
      </c>
      <c r="O90" s="7">
        <f>O89</f>
        <v>17.159999999999997</v>
      </c>
      <c r="P90" s="15">
        <f t="shared" ref="P90:P94" si="77">ROUND(N90*O90,2)</f>
        <v>0</v>
      </c>
      <c r="R90" s="23" cm="1">
        <f t="array" ref="R90">SUMPRODUCT(($A90=Input!$A$64:$A$69)*(R$13=Input!$B$63:$BI$63)*(Input!$B$64:$BI$69))</f>
        <v>0</v>
      </c>
      <c r="S90" s="7">
        <f>S89</f>
        <v>17.159999999999997</v>
      </c>
      <c r="T90" s="15">
        <f t="shared" ref="T90:T94" si="78">ROUND(R90*S90,2)</f>
        <v>0</v>
      </c>
      <c r="V90" s="23" cm="1">
        <f t="array" ref="V90">SUMPRODUCT(($A90=Input!$A$64:$A$69)*(V$13=Input!$B$63:$BI$63)*(Input!$B$64:$BI$69))</f>
        <v>0</v>
      </c>
      <c r="W90" s="7">
        <f>W89</f>
        <v>17.159999999999997</v>
      </c>
      <c r="X90" s="15">
        <f t="shared" ref="X90:X94" si="79">ROUND(V90*W90,2)</f>
        <v>0</v>
      </c>
      <c r="Z90" s="23" cm="1">
        <f t="array" ref="Z90">SUMPRODUCT(($A90=Input!$A$64:$A$69)*(Z$13=Input!$B$63:$BI$63)*(Input!$B$64:$BI$69))</f>
        <v>0</v>
      </c>
      <c r="AA90" s="7">
        <f>AA89</f>
        <v>28.78</v>
      </c>
      <c r="AB90" s="15">
        <f t="shared" ref="AB90:AB94" si="80">ROUND(Z90*AA90,2)</f>
        <v>0</v>
      </c>
      <c r="AD90" s="23" cm="1">
        <f t="array" ref="AD90">SUMPRODUCT(($A90=Input!$A$64:$A$69)*(AD$13=Input!$B$63:$BI$63)*(Input!$B$64:$BI$69))</f>
        <v>0</v>
      </c>
      <c r="AE90" s="7">
        <f>AE89</f>
        <v>28.78</v>
      </c>
      <c r="AF90" s="15">
        <f t="shared" ref="AF90:AF94" si="81">ROUND(AD90*AE90,2)</f>
        <v>0</v>
      </c>
      <c r="AH90" s="23" cm="1">
        <f t="array" ref="AH90">SUMPRODUCT(($A90=Input!$A$64:$A$69)*(AH$13=Input!$B$63:$BI$63)*(Input!$B$64:$BI$69))</f>
        <v>0</v>
      </c>
      <c r="AI90" s="7">
        <f>AI89</f>
        <v>28.78</v>
      </c>
      <c r="AJ90" s="15">
        <f t="shared" ref="AJ90:AJ94" si="82">ROUND(AH90*AI90,2)</f>
        <v>0</v>
      </c>
      <c r="AL90" s="23" cm="1">
        <f t="array" ref="AL90">SUMPRODUCT(($A90=Input!$A$64:$A$69)*(AL$13=Input!$B$63:$BI$63)*(Input!$B$64:$BI$69))</f>
        <v>0</v>
      </c>
      <c r="AM90" s="7">
        <f>AM89</f>
        <v>28.78</v>
      </c>
      <c r="AN90" s="15">
        <f t="shared" ref="AN90:AN94" si="83">ROUND(AL90*AM90,2)</f>
        <v>0</v>
      </c>
      <c r="AP90" s="23" cm="1">
        <f t="array" ref="AP90">SUMPRODUCT(($A90=Input!$A$64:$A$69)*(AP$13=Input!$B$63:$BI$63)*(Input!$B$64:$BI$69))</f>
        <v>0</v>
      </c>
      <c r="AQ90" s="7">
        <f>AQ89</f>
        <v>28.78</v>
      </c>
      <c r="AR90" s="15">
        <f t="shared" ref="AR90:AR94" si="84">ROUND(AP90*AQ90,2)</f>
        <v>0</v>
      </c>
      <c r="AT90" s="23" cm="1">
        <f t="array" ref="AT90">SUMPRODUCT(($A90=Input!$A$64:$A$69)*(AT$13=Input!$B$63:$BI$63)*(Input!$B$64:$BI$69))</f>
        <v>0</v>
      </c>
      <c r="AU90" s="7">
        <f>AU89</f>
        <v>28.78</v>
      </c>
      <c r="AV90" s="15">
        <f t="shared" ref="AV90:AV94" si="85">ROUND(AT90*AU90,2)</f>
        <v>0</v>
      </c>
    </row>
    <row r="91" spans="1:48" ht="14.4" hidden="1" customHeight="1" x14ac:dyDescent="0.3">
      <c r="A91">
        <f>+Input!A110</f>
        <v>0</v>
      </c>
      <c r="B91" s="23" cm="1">
        <f t="array" ref="B91">SUMPRODUCT(($A91=Input!$A$64:$A$69)*(B$13=Input!$B$63:$BI$63)*(Input!$B$64:$BI$69))</f>
        <v>0</v>
      </c>
      <c r="C91" s="7">
        <f t="shared" ref="C91:C94" si="86">C90</f>
        <v>17.159999999999997</v>
      </c>
      <c r="D91" s="15">
        <f t="shared" si="74"/>
        <v>0</v>
      </c>
      <c r="F91" s="23" cm="1">
        <f t="array" ref="F91">SUMPRODUCT(($A91=Input!$A$64:$A$69)*(F$13=Input!$B$63:$BI$63)*(Input!$B$64:$BI$69))</f>
        <v>0</v>
      </c>
      <c r="G91" s="7">
        <f t="shared" ref="G91:G94" si="87">G90</f>
        <v>17.159999999999997</v>
      </c>
      <c r="H91" s="15">
        <f t="shared" si="75"/>
        <v>0</v>
      </c>
      <c r="J91" s="23" cm="1">
        <f t="array" ref="J91">SUMPRODUCT(($A91=Input!$A$64:$A$69)*(J$13=Input!$B$63:$BI$63)*(Input!$B$64:$BI$69))</f>
        <v>0</v>
      </c>
      <c r="K91" s="7">
        <f t="shared" ref="K91:K94" si="88">K90</f>
        <v>17.159999999999997</v>
      </c>
      <c r="L91" s="15">
        <f t="shared" si="76"/>
        <v>0</v>
      </c>
      <c r="N91" s="23" cm="1">
        <f t="array" ref="N91">SUMPRODUCT(($A91=Input!$A$64:$A$69)*(N$13=Input!$B$63:$BI$63)*(Input!$B$64:$BI$69))</f>
        <v>0</v>
      </c>
      <c r="O91" s="7">
        <f t="shared" ref="O91:O94" si="89">O90</f>
        <v>17.159999999999997</v>
      </c>
      <c r="P91" s="15">
        <f t="shared" si="77"/>
        <v>0</v>
      </c>
      <c r="R91" s="23" cm="1">
        <f t="array" ref="R91">SUMPRODUCT(($A91=Input!$A$64:$A$69)*(R$13=Input!$B$63:$BI$63)*(Input!$B$64:$BI$69))</f>
        <v>0</v>
      </c>
      <c r="S91" s="7">
        <f t="shared" ref="S91:S94" si="90">S90</f>
        <v>17.159999999999997</v>
      </c>
      <c r="T91" s="15">
        <f t="shared" si="78"/>
        <v>0</v>
      </c>
      <c r="V91" s="23" cm="1">
        <f t="array" ref="V91">SUMPRODUCT(($A91=Input!$A$64:$A$69)*(V$13=Input!$B$63:$BI$63)*(Input!$B$64:$BI$69))</f>
        <v>0</v>
      </c>
      <c r="W91" s="7">
        <f t="shared" ref="W91:W94" si="91">W90</f>
        <v>17.159999999999997</v>
      </c>
      <c r="X91" s="15">
        <f t="shared" si="79"/>
        <v>0</v>
      </c>
      <c r="Z91" s="23" cm="1">
        <f t="array" ref="Z91">SUMPRODUCT(($A91=Input!$A$64:$A$69)*(Z$13=Input!$B$63:$BI$63)*(Input!$B$64:$BI$69))</f>
        <v>0</v>
      </c>
      <c r="AA91" s="7">
        <f t="shared" ref="AA91:AA94" si="92">AA90</f>
        <v>28.78</v>
      </c>
      <c r="AB91" s="15">
        <f t="shared" si="80"/>
        <v>0</v>
      </c>
      <c r="AD91" s="23" cm="1">
        <f t="array" ref="AD91">SUMPRODUCT(($A91=Input!$A$64:$A$69)*(AD$13=Input!$B$63:$BI$63)*(Input!$B$64:$BI$69))</f>
        <v>0</v>
      </c>
      <c r="AE91" s="7">
        <f t="shared" ref="AE91:AE94" si="93">AE90</f>
        <v>28.78</v>
      </c>
      <c r="AF91" s="15">
        <f t="shared" si="81"/>
        <v>0</v>
      </c>
      <c r="AH91" s="23" cm="1">
        <f t="array" ref="AH91">SUMPRODUCT(($A91=Input!$A$64:$A$69)*(AH$13=Input!$B$63:$BI$63)*(Input!$B$64:$BI$69))</f>
        <v>0</v>
      </c>
      <c r="AI91" s="7">
        <f t="shared" ref="AI91:AI94" si="94">AI90</f>
        <v>28.78</v>
      </c>
      <c r="AJ91" s="15">
        <f t="shared" si="82"/>
        <v>0</v>
      </c>
      <c r="AL91" s="23" cm="1">
        <f t="array" ref="AL91">SUMPRODUCT(($A91=Input!$A$64:$A$69)*(AL$13=Input!$B$63:$BI$63)*(Input!$B$64:$BI$69))</f>
        <v>0</v>
      </c>
      <c r="AM91" s="7">
        <f t="shared" ref="AM91:AM94" si="95">AM90</f>
        <v>28.78</v>
      </c>
      <c r="AN91" s="15">
        <f t="shared" si="83"/>
        <v>0</v>
      </c>
      <c r="AP91" s="23" cm="1">
        <f t="array" ref="AP91">SUMPRODUCT(($A91=Input!$A$64:$A$69)*(AP$13=Input!$B$63:$BI$63)*(Input!$B$64:$BI$69))</f>
        <v>0</v>
      </c>
      <c r="AQ91" s="7">
        <f t="shared" ref="AQ91:AQ94" si="96">AQ90</f>
        <v>28.78</v>
      </c>
      <c r="AR91" s="15">
        <f t="shared" si="84"/>
        <v>0</v>
      </c>
      <c r="AT91" s="23" cm="1">
        <f t="array" ref="AT91">SUMPRODUCT(($A91=Input!$A$64:$A$69)*(AT$13=Input!$B$63:$BI$63)*(Input!$B$64:$BI$69))</f>
        <v>0</v>
      </c>
      <c r="AU91" s="7">
        <f t="shared" ref="AU91:AU94" si="97">AU90</f>
        <v>28.78</v>
      </c>
      <c r="AV91" s="15">
        <f t="shared" si="85"/>
        <v>0</v>
      </c>
    </row>
    <row r="92" spans="1:48" ht="14.4" hidden="1" customHeight="1" x14ac:dyDescent="0.3">
      <c r="A92">
        <f>+Input!A111</f>
        <v>0</v>
      </c>
      <c r="B92" s="23" cm="1">
        <f t="array" ref="B92">SUMPRODUCT(($A92=Input!$A$64:$A$69)*(B$13=Input!$B$63:$BI$63)*(Input!$B$64:$BI$69))</f>
        <v>0</v>
      </c>
      <c r="C92" s="7">
        <f t="shared" si="86"/>
        <v>17.159999999999997</v>
      </c>
      <c r="D92" s="15">
        <f t="shared" si="74"/>
        <v>0</v>
      </c>
      <c r="F92" s="23" cm="1">
        <f t="array" ref="F92">SUMPRODUCT(($A92=Input!$A$64:$A$69)*(F$13=Input!$B$63:$BI$63)*(Input!$B$64:$BI$69))</f>
        <v>0</v>
      </c>
      <c r="G92" s="7">
        <f t="shared" si="87"/>
        <v>17.159999999999997</v>
      </c>
      <c r="H92" s="15">
        <f t="shared" si="75"/>
        <v>0</v>
      </c>
      <c r="J92" s="23" cm="1">
        <f t="array" ref="J92">SUMPRODUCT(($A92=Input!$A$64:$A$69)*(J$13=Input!$B$63:$BI$63)*(Input!$B$64:$BI$69))</f>
        <v>0</v>
      </c>
      <c r="K92" s="7">
        <f t="shared" si="88"/>
        <v>17.159999999999997</v>
      </c>
      <c r="L92" s="15">
        <f t="shared" si="76"/>
        <v>0</v>
      </c>
      <c r="N92" s="23" cm="1">
        <f t="array" ref="N92">SUMPRODUCT(($A92=Input!$A$64:$A$69)*(N$13=Input!$B$63:$BI$63)*(Input!$B$64:$BI$69))</f>
        <v>0</v>
      </c>
      <c r="O92" s="7">
        <f t="shared" si="89"/>
        <v>17.159999999999997</v>
      </c>
      <c r="P92" s="15">
        <f t="shared" si="77"/>
        <v>0</v>
      </c>
      <c r="R92" s="23" cm="1">
        <f t="array" ref="R92">SUMPRODUCT(($A92=Input!$A$64:$A$69)*(R$13=Input!$B$63:$BI$63)*(Input!$B$64:$BI$69))</f>
        <v>0</v>
      </c>
      <c r="S92" s="7">
        <f t="shared" si="90"/>
        <v>17.159999999999997</v>
      </c>
      <c r="T92" s="15">
        <f t="shared" si="78"/>
        <v>0</v>
      </c>
      <c r="V92" s="23" cm="1">
        <f t="array" ref="V92">SUMPRODUCT(($A92=Input!$A$64:$A$69)*(V$13=Input!$B$63:$BI$63)*(Input!$B$64:$BI$69))</f>
        <v>0</v>
      </c>
      <c r="W92" s="7">
        <f t="shared" si="91"/>
        <v>17.159999999999997</v>
      </c>
      <c r="X92" s="15">
        <f t="shared" si="79"/>
        <v>0</v>
      </c>
      <c r="Z92" s="23" cm="1">
        <f t="array" ref="Z92">SUMPRODUCT(($A92=Input!$A$64:$A$69)*(Z$13=Input!$B$63:$BI$63)*(Input!$B$64:$BI$69))</f>
        <v>0</v>
      </c>
      <c r="AA92" s="7">
        <f t="shared" si="92"/>
        <v>28.78</v>
      </c>
      <c r="AB92" s="15">
        <f t="shared" si="80"/>
        <v>0</v>
      </c>
      <c r="AD92" s="23" cm="1">
        <f t="array" ref="AD92">SUMPRODUCT(($A92=Input!$A$64:$A$69)*(AD$13=Input!$B$63:$BI$63)*(Input!$B$64:$BI$69))</f>
        <v>0</v>
      </c>
      <c r="AE92" s="7">
        <f t="shared" si="93"/>
        <v>28.78</v>
      </c>
      <c r="AF92" s="15">
        <f t="shared" si="81"/>
        <v>0</v>
      </c>
      <c r="AH92" s="23" cm="1">
        <f t="array" ref="AH92">SUMPRODUCT(($A92=Input!$A$64:$A$69)*(AH$13=Input!$B$63:$BI$63)*(Input!$B$64:$BI$69))</f>
        <v>0</v>
      </c>
      <c r="AI92" s="7">
        <f t="shared" si="94"/>
        <v>28.78</v>
      </c>
      <c r="AJ92" s="15">
        <f t="shared" si="82"/>
        <v>0</v>
      </c>
      <c r="AL92" s="23" cm="1">
        <f t="array" ref="AL92">SUMPRODUCT(($A92=Input!$A$64:$A$69)*(AL$13=Input!$B$63:$BI$63)*(Input!$B$64:$BI$69))</f>
        <v>0</v>
      </c>
      <c r="AM92" s="7">
        <f t="shared" si="95"/>
        <v>28.78</v>
      </c>
      <c r="AN92" s="15">
        <f t="shared" si="83"/>
        <v>0</v>
      </c>
      <c r="AP92" s="23" cm="1">
        <f t="array" ref="AP92">SUMPRODUCT(($A92=Input!$A$64:$A$69)*(AP$13=Input!$B$63:$BI$63)*(Input!$B$64:$BI$69))</f>
        <v>0</v>
      </c>
      <c r="AQ92" s="7">
        <f t="shared" si="96"/>
        <v>28.78</v>
      </c>
      <c r="AR92" s="15">
        <f t="shared" si="84"/>
        <v>0</v>
      </c>
      <c r="AT92" s="23" cm="1">
        <f t="array" ref="AT92">SUMPRODUCT(($A92=Input!$A$64:$A$69)*(AT$13=Input!$B$63:$BI$63)*(Input!$B$64:$BI$69))</f>
        <v>0</v>
      </c>
      <c r="AU92" s="7">
        <f t="shared" si="97"/>
        <v>28.78</v>
      </c>
      <c r="AV92" s="15">
        <f t="shared" si="85"/>
        <v>0</v>
      </c>
    </row>
    <row r="93" spans="1:48" ht="14.4" hidden="1" customHeight="1" x14ac:dyDescent="0.3">
      <c r="A93">
        <f>+Input!A112</f>
        <v>0</v>
      </c>
      <c r="B93" s="23" cm="1">
        <f t="array" ref="B93">SUMPRODUCT(($A93=Input!$A$64:$A$69)*(B$13=Input!$B$63:$BI$63)*(Input!$B$64:$BI$69))</f>
        <v>0</v>
      </c>
      <c r="C93" s="7">
        <f t="shared" si="86"/>
        <v>17.159999999999997</v>
      </c>
      <c r="D93" s="15">
        <f t="shared" si="74"/>
        <v>0</v>
      </c>
      <c r="F93" s="23" cm="1">
        <f t="array" ref="F93">SUMPRODUCT(($A93=Input!$A$64:$A$69)*(F$13=Input!$B$63:$BI$63)*(Input!$B$64:$BI$69))</f>
        <v>0</v>
      </c>
      <c r="G93" s="7">
        <f t="shared" si="87"/>
        <v>17.159999999999997</v>
      </c>
      <c r="H93" s="15">
        <f t="shared" si="75"/>
        <v>0</v>
      </c>
      <c r="J93" s="23" cm="1">
        <f t="array" ref="J93">SUMPRODUCT(($A93=Input!$A$64:$A$69)*(J$13=Input!$B$63:$BI$63)*(Input!$B$64:$BI$69))</f>
        <v>0</v>
      </c>
      <c r="K93" s="7">
        <f t="shared" si="88"/>
        <v>17.159999999999997</v>
      </c>
      <c r="L93" s="15">
        <f t="shared" si="76"/>
        <v>0</v>
      </c>
      <c r="N93" s="23" cm="1">
        <f t="array" ref="N93">SUMPRODUCT(($A93=Input!$A$64:$A$69)*(N$13=Input!$B$63:$BI$63)*(Input!$B$64:$BI$69))</f>
        <v>0</v>
      </c>
      <c r="O93" s="7">
        <f t="shared" si="89"/>
        <v>17.159999999999997</v>
      </c>
      <c r="P93" s="15">
        <f t="shared" si="77"/>
        <v>0</v>
      </c>
      <c r="R93" s="23" cm="1">
        <f t="array" ref="R93">SUMPRODUCT(($A93=Input!$A$64:$A$69)*(R$13=Input!$B$63:$BI$63)*(Input!$B$64:$BI$69))</f>
        <v>0</v>
      </c>
      <c r="S93" s="7">
        <f t="shared" si="90"/>
        <v>17.159999999999997</v>
      </c>
      <c r="T93" s="15">
        <f t="shared" si="78"/>
        <v>0</v>
      </c>
      <c r="V93" s="23" cm="1">
        <f t="array" ref="V93">SUMPRODUCT(($A93=Input!$A$64:$A$69)*(V$13=Input!$B$63:$BI$63)*(Input!$B$64:$BI$69))</f>
        <v>0</v>
      </c>
      <c r="W93" s="7">
        <f t="shared" si="91"/>
        <v>17.159999999999997</v>
      </c>
      <c r="X93" s="15">
        <f t="shared" si="79"/>
        <v>0</v>
      </c>
      <c r="Z93" s="23" cm="1">
        <f t="array" ref="Z93">SUMPRODUCT(($A93=Input!$A$64:$A$69)*(Z$13=Input!$B$63:$BI$63)*(Input!$B$64:$BI$69))</f>
        <v>0</v>
      </c>
      <c r="AA93" s="7">
        <f t="shared" si="92"/>
        <v>28.78</v>
      </c>
      <c r="AB93" s="15">
        <f t="shared" si="80"/>
        <v>0</v>
      </c>
      <c r="AD93" s="23" cm="1">
        <f t="array" ref="AD93">SUMPRODUCT(($A93=Input!$A$64:$A$69)*(AD$13=Input!$B$63:$BI$63)*(Input!$B$64:$BI$69))</f>
        <v>0</v>
      </c>
      <c r="AE93" s="7">
        <f t="shared" si="93"/>
        <v>28.78</v>
      </c>
      <c r="AF93" s="15">
        <f t="shared" si="81"/>
        <v>0</v>
      </c>
      <c r="AH93" s="23" cm="1">
        <f t="array" ref="AH93">SUMPRODUCT(($A93=Input!$A$64:$A$69)*(AH$13=Input!$B$63:$BI$63)*(Input!$B$64:$BI$69))</f>
        <v>0</v>
      </c>
      <c r="AI93" s="7">
        <f t="shared" si="94"/>
        <v>28.78</v>
      </c>
      <c r="AJ93" s="15">
        <f t="shared" si="82"/>
        <v>0</v>
      </c>
      <c r="AL93" s="23" cm="1">
        <f t="array" ref="AL93">SUMPRODUCT(($A93=Input!$A$64:$A$69)*(AL$13=Input!$B$63:$BI$63)*(Input!$B$64:$BI$69))</f>
        <v>0</v>
      </c>
      <c r="AM93" s="7">
        <f t="shared" si="95"/>
        <v>28.78</v>
      </c>
      <c r="AN93" s="15">
        <f t="shared" si="83"/>
        <v>0</v>
      </c>
      <c r="AP93" s="23" cm="1">
        <f t="array" ref="AP93">SUMPRODUCT(($A93=Input!$A$64:$A$69)*(AP$13=Input!$B$63:$BI$63)*(Input!$B$64:$BI$69))</f>
        <v>0</v>
      </c>
      <c r="AQ93" s="7">
        <f t="shared" si="96"/>
        <v>28.78</v>
      </c>
      <c r="AR93" s="15">
        <f t="shared" si="84"/>
        <v>0</v>
      </c>
      <c r="AT93" s="23" cm="1">
        <f t="array" ref="AT93">SUMPRODUCT(($A93=Input!$A$64:$A$69)*(AT$13=Input!$B$63:$BI$63)*(Input!$B$64:$BI$69))</f>
        <v>0</v>
      </c>
      <c r="AU93" s="7">
        <f t="shared" si="97"/>
        <v>28.78</v>
      </c>
      <c r="AV93" s="15">
        <f t="shared" si="85"/>
        <v>0</v>
      </c>
    </row>
    <row r="94" spans="1:48" ht="14.4" hidden="1" customHeight="1" x14ac:dyDescent="0.3">
      <c r="A94">
        <f>+Input!A113</f>
        <v>0</v>
      </c>
      <c r="B94" s="23" cm="1">
        <f t="array" ref="B94">SUMPRODUCT(($A94=Input!$A$64:$A$69)*(B$13=Input!$B$63:$BI$63)*(Input!$B$64:$BI$69))</f>
        <v>0</v>
      </c>
      <c r="C94" s="7">
        <f t="shared" si="86"/>
        <v>17.159999999999997</v>
      </c>
      <c r="D94" s="15">
        <f t="shared" si="74"/>
        <v>0</v>
      </c>
      <c r="F94" s="23" cm="1">
        <f t="array" ref="F94">SUMPRODUCT(($A94=Input!$A$64:$A$69)*(F$13=Input!$B$63:$BI$63)*(Input!$B$64:$BI$69))</f>
        <v>0</v>
      </c>
      <c r="G94" s="7">
        <f t="shared" si="87"/>
        <v>17.159999999999997</v>
      </c>
      <c r="H94" s="15">
        <f t="shared" si="75"/>
        <v>0</v>
      </c>
      <c r="J94" s="23" cm="1">
        <f t="array" ref="J94">SUMPRODUCT(($A94=Input!$A$64:$A$69)*(J$13=Input!$B$63:$BI$63)*(Input!$B$64:$BI$69))</f>
        <v>0</v>
      </c>
      <c r="K94" s="7">
        <f t="shared" si="88"/>
        <v>17.159999999999997</v>
      </c>
      <c r="L94" s="15">
        <f t="shared" si="76"/>
        <v>0</v>
      </c>
      <c r="N94" s="23" cm="1">
        <f t="array" ref="N94">SUMPRODUCT(($A94=Input!$A$64:$A$69)*(N$13=Input!$B$63:$BI$63)*(Input!$B$64:$BI$69))</f>
        <v>0</v>
      </c>
      <c r="O94" s="7">
        <f t="shared" si="89"/>
        <v>17.159999999999997</v>
      </c>
      <c r="P94" s="15">
        <f t="shared" si="77"/>
        <v>0</v>
      </c>
      <c r="R94" s="23" cm="1">
        <f t="array" ref="R94">SUMPRODUCT(($A94=Input!$A$64:$A$69)*(R$13=Input!$B$63:$BI$63)*(Input!$B$64:$BI$69))</f>
        <v>0</v>
      </c>
      <c r="S94" s="7">
        <f t="shared" si="90"/>
        <v>17.159999999999997</v>
      </c>
      <c r="T94" s="15">
        <f t="shared" si="78"/>
        <v>0</v>
      </c>
      <c r="V94" s="23" cm="1">
        <f t="array" ref="V94">SUMPRODUCT(($A94=Input!$A$64:$A$69)*(V$13=Input!$B$63:$BI$63)*(Input!$B$64:$BI$69))</f>
        <v>0</v>
      </c>
      <c r="W94" s="7">
        <f t="shared" si="91"/>
        <v>17.159999999999997</v>
      </c>
      <c r="X94" s="15">
        <f t="shared" si="79"/>
        <v>0</v>
      </c>
      <c r="Z94" s="23" cm="1">
        <f t="array" ref="Z94">SUMPRODUCT(($A94=Input!$A$64:$A$69)*(Z$13=Input!$B$63:$BI$63)*(Input!$B$64:$BI$69))</f>
        <v>0</v>
      </c>
      <c r="AA94" s="7">
        <f t="shared" si="92"/>
        <v>28.78</v>
      </c>
      <c r="AB94" s="15">
        <f t="shared" si="80"/>
        <v>0</v>
      </c>
      <c r="AD94" s="23" cm="1">
        <f t="array" ref="AD94">SUMPRODUCT(($A94=Input!$A$64:$A$69)*(AD$13=Input!$B$63:$BI$63)*(Input!$B$64:$BI$69))</f>
        <v>0</v>
      </c>
      <c r="AE94" s="7">
        <f t="shared" si="93"/>
        <v>28.78</v>
      </c>
      <c r="AF94" s="15">
        <f t="shared" si="81"/>
        <v>0</v>
      </c>
      <c r="AH94" s="23" cm="1">
        <f t="array" ref="AH94">SUMPRODUCT(($A94=Input!$A$64:$A$69)*(AH$13=Input!$B$63:$BI$63)*(Input!$B$64:$BI$69))</f>
        <v>0</v>
      </c>
      <c r="AI94" s="7">
        <f t="shared" si="94"/>
        <v>28.78</v>
      </c>
      <c r="AJ94" s="15">
        <f t="shared" si="82"/>
        <v>0</v>
      </c>
      <c r="AL94" s="23" cm="1">
        <f t="array" ref="AL94">SUMPRODUCT(($A94=Input!$A$64:$A$69)*(AL$13=Input!$B$63:$BI$63)*(Input!$B$64:$BI$69))</f>
        <v>0</v>
      </c>
      <c r="AM94" s="7">
        <f t="shared" si="95"/>
        <v>28.78</v>
      </c>
      <c r="AN94" s="15">
        <f t="shared" si="83"/>
        <v>0</v>
      </c>
      <c r="AP94" s="23" cm="1">
        <f t="array" ref="AP94">SUMPRODUCT(($A94=Input!$A$64:$A$69)*(AP$13=Input!$B$63:$BI$63)*(Input!$B$64:$BI$69))</f>
        <v>0</v>
      </c>
      <c r="AQ94" s="7">
        <f t="shared" si="96"/>
        <v>28.78</v>
      </c>
      <c r="AR94" s="15">
        <f t="shared" si="84"/>
        <v>0</v>
      </c>
      <c r="AT94" s="23" cm="1">
        <f t="array" ref="AT94">SUMPRODUCT(($A94=Input!$A$64:$A$69)*(AT$13=Input!$B$63:$BI$63)*(Input!$B$64:$BI$69))</f>
        <v>0</v>
      </c>
      <c r="AU94" s="7">
        <f t="shared" si="97"/>
        <v>28.78</v>
      </c>
      <c r="AV94" s="15">
        <f t="shared" si="85"/>
        <v>0</v>
      </c>
    </row>
    <row r="95" spans="1:48" x14ac:dyDescent="0.3">
      <c r="A95" t="s">
        <v>27</v>
      </c>
      <c r="B95" s="14"/>
      <c r="D95" s="20">
        <f>SUM(D89:D94)</f>
        <v>0.12</v>
      </c>
      <c r="F95" s="14"/>
      <c r="H95" s="20">
        <f>SUM(H89:H94)</f>
        <v>0.12</v>
      </c>
      <c r="J95" s="14"/>
      <c r="L95" s="20">
        <f>SUM(L89:L94)</f>
        <v>0.12</v>
      </c>
      <c r="N95" s="14"/>
      <c r="P95" s="20">
        <f>SUM(P89:P94)</f>
        <v>0.12</v>
      </c>
      <c r="R95" s="14"/>
      <c r="T95" s="20">
        <f>SUM(T89:T94)</f>
        <v>0.12</v>
      </c>
      <c r="V95" s="14"/>
      <c r="X95" s="20">
        <f>SUM(X89:X94)</f>
        <v>0.12</v>
      </c>
      <c r="Z95" s="14"/>
      <c r="AB95" s="20">
        <f>SUM(AB89:AB94)</f>
        <v>0.2</v>
      </c>
      <c r="AD95" s="14"/>
      <c r="AF95" s="20">
        <f>SUM(AF89:AF94)</f>
        <v>0.2</v>
      </c>
      <c r="AH95" s="14"/>
      <c r="AJ95" s="20">
        <f>SUM(AJ89:AJ94)</f>
        <v>0.2</v>
      </c>
      <c r="AL95" s="14"/>
      <c r="AN95" s="20">
        <f>SUM(AN89:AN94)</f>
        <v>0.2</v>
      </c>
      <c r="AP95" s="14"/>
      <c r="AR95" s="20">
        <f>SUM(AR89:AR94)</f>
        <v>0.2</v>
      </c>
      <c r="AT95" s="14"/>
      <c r="AV95" s="20">
        <f>SUM(AV89:AV94)</f>
        <v>0.2</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17.279999999999998</v>
      </c>
      <c r="F97" s="21"/>
      <c r="G97" s="22"/>
      <c r="H97" s="25">
        <f>H70+H86+H89</f>
        <v>17.279999999999998</v>
      </c>
      <c r="J97" s="21"/>
      <c r="K97" s="22"/>
      <c r="L97" s="25">
        <f>L70+L86+L89</f>
        <v>17.279999999999998</v>
      </c>
      <c r="N97" s="21"/>
      <c r="O97" s="22"/>
      <c r="P97" s="25">
        <f>P70+P86+P89</f>
        <v>17.279999999999998</v>
      </c>
      <c r="R97" s="21"/>
      <c r="S97" s="22"/>
      <c r="T97" s="25">
        <f>T70+T86+T89</f>
        <v>17.279999999999998</v>
      </c>
      <c r="V97" s="21"/>
      <c r="W97" s="22"/>
      <c r="X97" s="25">
        <f>X70+X86+X89</f>
        <v>17.279999999999998</v>
      </c>
      <c r="Z97" s="21"/>
      <c r="AA97" s="22"/>
      <c r="AB97" s="25">
        <f>AB70+AB86+AB89</f>
        <v>28.98</v>
      </c>
      <c r="AD97" s="21"/>
      <c r="AE97" s="22"/>
      <c r="AF97" s="25">
        <f>AF70+AF86+AF89</f>
        <v>28.98</v>
      </c>
      <c r="AH97" s="21"/>
      <c r="AI97" s="22"/>
      <c r="AJ97" s="25">
        <f>AJ70+AJ86+AJ89</f>
        <v>28.98</v>
      </c>
      <c r="AL97" s="21"/>
      <c r="AM97" s="22"/>
      <c r="AN97" s="25">
        <f>AN70+AN86+AN89</f>
        <v>28.98</v>
      </c>
      <c r="AP97" s="21"/>
      <c r="AQ97" s="22"/>
      <c r="AR97" s="25">
        <f>AR70+AR86+AR89</f>
        <v>28.98</v>
      </c>
      <c r="AS97" s="106"/>
      <c r="AT97" s="21"/>
      <c r="AU97" s="22"/>
      <c r="AV97" s="25">
        <f>AV70+AV86+AV89</f>
        <v>28.98</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6E940395-B8E0-4B27-868B-7022F3C9D300}">
            <xm:f>OR(Input!$B33="Fixed",Input!$B33="Volumetric")</xm:f>
            <x14:dxf>
              <numFmt numFmtId="170" formatCode="&quot;$&quot;#,##0.000"/>
            </x14:dxf>
          </x14:cfRule>
          <x14:cfRule type="expression" priority="4" id="{34D13C0F-DB13-43C6-AF03-D32E79CFD42E}">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5" id="{2A50D96F-4836-4335-9E80-8F43811B75E8}">
            <xm:f>OR(Input!$B49="Fixed",Input!$B49="Volumetric")</xm:f>
            <x14:dxf>
              <numFmt numFmtId="170" formatCode="&quot;$&quot;#,##0.000"/>
            </x14:dxf>
          </x14:cfRule>
          <x14:cfRule type="expression" priority="6" id="{B78AA5DA-FFAD-41D9-BF2E-406C104E0D2B}">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1000000}">
          <x14:formula1>
            <xm:f>Input!$A$73:$A$79</xm:f>
          </x14:formula1>
          <xm:sqref>B60 B12</xm:sqref>
        </x14:dataValidation>
        <x14:dataValidation type="list" allowBlank="1" showInputMessage="1" showErrorMessage="1" xr:uid="{00000000-0002-0000-0C00-000000000000}">
          <x14:formula1>
            <xm:f>Input!$A$29:$A$29</xm:f>
          </x14:formula1>
          <xm:sqref>B6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AV99"/>
  <sheetViews>
    <sheetView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Input!$B$10</f>
        <v>2027</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2027</v>
      </c>
      <c r="C13" s="143"/>
      <c r="D13" s="144"/>
      <c r="F13" s="142" t="str">
        <f>CONCATENATE("February"," ",$B$5)</f>
        <v>February 2027</v>
      </c>
      <c r="G13" s="143"/>
      <c r="H13" s="144"/>
      <c r="J13" s="142" t="str">
        <f>CONCATENATE("March"," ",$B$5)</f>
        <v>March 2027</v>
      </c>
      <c r="K13" s="143"/>
      <c r="L13" s="144"/>
      <c r="N13" s="142" t="str">
        <f>CONCATENATE("April"," ",$B$5)</f>
        <v>April 2027</v>
      </c>
      <c r="O13" s="143"/>
      <c r="P13" s="144"/>
      <c r="R13" s="142" t="str">
        <f>CONCATENATE("May"," ",$B$5)</f>
        <v>May 2027</v>
      </c>
      <c r="S13" s="143"/>
      <c r="T13" s="144"/>
      <c r="V13" s="142" t="str">
        <f>CONCATENATE("June"," ",$B$5)</f>
        <v>June 2027</v>
      </c>
      <c r="W13" s="143"/>
      <c r="X13" s="144"/>
      <c r="Z13" s="142" t="str">
        <f>CONCATENATE("July"," ",$B$5)</f>
        <v>July 2027</v>
      </c>
      <c r="AA13" s="143"/>
      <c r="AB13" s="144"/>
      <c r="AD13" s="142" t="str">
        <f>CONCATENATE("August"," ",$B$5)</f>
        <v>August 2027</v>
      </c>
      <c r="AE13" s="143"/>
      <c r="AF13" s="144"/>
      <c r="AH13" s="142" t="str">
        <f>CONCATENATE("September"," ",$B$5)</f>
        <v>September 2027</v>
      </c>
      <c r="AI13" s="143"/>
      <c r="AJ13" s="144"/>
      <c r="AL13" s="142" t="str">
        <f>CONCATENATE("October"," ",$B$5)</f>
        <v>October 2027</v>
      </c>
      <c r="AM13" s="143"/>
      <c r="AN13" s="144"/>
      <c r="AP13" s="142" t="str">
        <f>CONCATENATE("November"," ",$B$5)</f>
        <v>November 2027</v>
      </c>
      <c r="AQ13" s="143"/>
      <c r="AR13" s="144"/>
      <c r="AS13" s="102"/>
      <c r="AT13" s="142" t="str">
        <f>CONCATENATE("December"," ",$B$5)</f>
        <v>December 2027</v>
      </c>
      <c r="AU13" s="143"/>
      <c r="AV13" s="144"/>
    </row>
    <row r="14" spans="1:48" x14ac:dyDescent="0.3">
      <c r="A14" s="1" t="s">
        <v>4</v>
      </c>
      <c r="B14" s="14"/>
      <c r="D14" s="15">
        <f>INDEX(Input!$B$29:$AK$29,MATCH('Residential Bills_Yr 3_6 Units'!$B$6,Input!$A$29:$A$29,0),MATCH('Residential Bills_Yr 3_6 Units'!B$13,Input!$B$28:$AK$28,0))</f>
        <v>21.21</v>
      </c>
      <c r="F14" s="14"/>
      <c r="H14" s="15">
        <f>INDEX(Input!$B$29:$AK$29,MATCH('Residential Bills_Yr 3_6 Units'!$B$6,Input!$A$29:$A$29,0),MATCH('Residential Bills_Yr 3_6 Units'!F$13,Input!$B$28:$AK$28,0))</f>
        <v>21.21</v>
      </c>
      <c r="J14" s="14"/>
      <c r="L14" s="15">
        <f>INDEX(Input!$B$29:$AK$29,MATCH('Residential Bills_Yr 3_6 Units'!$B$6,Input!$A$29:$A$29,0),MATCH('Residential Bills_Yr 3_6 Units'!J$13,Input!$B$28:$AK$28,0))</f>
        <v>21.21</v>
      </c>
      <c r="N14" s="14"/>
      <c r="P14" s="15">
        <f>INDEX(Input!$B$29:$AK$29,MATCH('Residential Bills_Yr 3_6 Units'!$B$6,Input!$A$29:$A$29,0),MATCH('Residential Bills_Yr 3_6 Units'!N$13,Input!$B$28:$AK$28,0))</f>
        <v>21.21</v>
      </c>
      <c r="R14" s="14"/>
      <c r="T14" s="15">
        <f>INDEX(Input!$B$29:$AK$29,MATCH('Residential Bills_Yr 3_6 Units'!$B$6,Input!$A$29:$A$29,0),MATCH('Residential Bills_Yr 3_6 Units'!R$13,Input!$B$28:$AK$28,0))</f>
        <v>21.21</v>
      </c>
      <c r="V14" s="14"/>
      <c r="X14" s="15">
        <f>INDEX(Input!$B$29:$AK$29,MATCH('Residential Bills_Yr 3_6 Units'!$B$6,Input!$A$29:$A$29,0),MATCH('Residential Bills_Yr 3_6 Units'!V$13,Input!$B$28:$AK$28,0))</f>
        <v>21.21</v>
      </c>
      <c r="Z14" s="14"/>
      <c r="AB14" s="15">
        <f>INDEX(Input!$B$29:$AK$29,MATCH('Residential Bills_Yr 3_6 Units'!$B$6,Input!$A$29:$A$29,0),MATCH('Residential Bills_Yr 3_6 Units'!Z$13,Input!$B$28:$AK$28,0))</f>
        <v>22</v>
      </c>
      <c r="AD14" s="14"/>
      <c r="AF14" s="15">
        <f>INDEX(Input!$B$29:$AK$29,MATCH('Residential Bills_Yr 3_6 Units'!$B$6,Input!$A$29:$A$29,0),MATCH('Residential Bills_Yr 3_6 Units'!AD$13,Input!$B$28:$AK$28,0))</f>
        <v>22</v>
      </c>
      <c r="AH14" s="14"/>
      <c r="AJ14" s="15">
        <f>INDEX(Input!$B$29:$AK$29,MATCH('Residential Bills_Yr 3_6 Units'!$B$6,Input!$A$29:$A$29,0),MATCH('Residential Bills_Yr 3_6 Units'!AH$13,Input!$B$28:$AK$28,0))</f>
        <v>22</v>
      </c>
      <c r="AL14" s="14"/>
      <c r="AN14" s="15">
        <f>INDEX(Input!$B$29:$AK$29,MATCH('Residential Bills_Yr 3_6 Units'!$B$6,Input!$A$29:$A$29,0),MATCH('Residential Bills_Yr 3_6 Units'!AL$13,Input!$B$28:$AK$28,0))</f>
        <v>22</v>
      </c>
      <c r="AP14" s="14"/>
      <c r="AR14" s="15">
        <f>INDEX(Input!$B$29:$AK$29,MATCH('Residential Bills_Yr 3_6 Units'!$B$6,Input!$A$29:$A$29,0),MATCH('Residential Bills_Yr 3_6 Units'!AP$13,Input!$B$28:$AK$28,0))</f>
        <v>22</v>
      </c>
      <c r="AS14" s="7"/>
      <c r="AT14" s="14"/>
      <c r="AV14" s="15">
        <f>INDEX(Input!$B$29:$AK$29,MATCH('Residential Bills_Yr 3_6 Units'!$B$6,Input!$A$29:$A$29,0),MATCH('Residential Bills_Yr 3_6 Units'!AT$13,Input!$B$28:$AK$28,0))</f>
        <v>22</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3_6 Units'!$A17,Input!$A$22:$A$26,0),MATCH('Residential Bills_Yr 3_6 Units'!B$13,Input!$B$21:$AK$21,0))</f>
        <v>3.0306999999999999</v>
      </c>
      <c r="C17" s="3">
        <f>IF($B$7&gt;Input!F95,Input!F95,'Residential Bills_Yr 3_6 Units'!$B$7)</f>
        <v>6</v>
      </c>
      <c r="D17" s="15">
        <f>ROUND(IFERROR(B17*C17," "),2)</f>
        <v>18.18</v>
      </c>
      <c r="F17" s="19">
        <f>INDEX(Input!$B$22:$AK$26,MATCH('Residential Bills_Yr 3_6 Units'!$A17,Input!$A$22:$A$26,0),MATCH('Residential Bills_Yr 3_6 Units'!F$13,Input!$B$21:$AK$21,0))</f>
        <v>3.0306999999999999</v>
      </c>
      <c r="G17" s="3">
        <f>IF($B$7&gt;Input!G95,Input!G95,'Residential Bills_Yr 3_6 Units'!$B$7)</f>
        <v>6</v>
      </c>
      <c r="H17" s="15">
        <f>ROUND(IFERROR(F17*G17," "),2)</f>
        <v>18.18</v>
      </c>
      <c r="J17" s="19">
        <f>INDEX(Input!$B$22:$AK$26,MATCH('Residential Bills_Yr 3_6 Units'!$A17,Input!$A$22:$A$26,0),MATCH('Residential Bills_Yr 3_6 Units'!J$13,Input!$B$21:$AK$21,0))</f>
        <v>3.0306999999999999</v>
      </c>
      <c r="K17" s="3">
        <f>IF($B$7&gt;Input!H95,Input!H95,'Residential Bills_Yr 3_6 Units'!$B$7)</f>
        <v>6</v>
      </c>
      <c r="L17" s="15">
        <f>ROUND(IFERROR(J17*K17," "),2)</f>
        <v>18.18</v>
      </c>
      <c r="N17" s="19">
        <f>INDEX(Input!$B$22:$AK$26,MATCH('Residential Bills_Yr 3_6 Units'!$A17,Input!$A$22:$A$26,0),MATCH('Residential Bills_Yr 3_6 Units'!N$13,Input!$B$21:$AK$21,0))</f>
        <v>3.0306999999999999</v>
      </c>
      <c r="O17" s="3">
        <f>IF($B$7&gt;Input!I95,Input!I95,'Residential Bills_Yr 3_6 Units'!$B$7)</f>
        <v>6</v>
      </c>
      <c r="P17" s="15">
        <f>ROUND(IFERROR(N17*O17," "),2)</f>
        <v>18.18</v>
      </c>
      <c r="R17" s="19">
        <f>INDEX(Input!$B$22:$AK$26,MATCH('Residential Bills_Yr 3_6 Units'!$A17,Input!$A$22:$A$26,0),MATCH('Residential Bills_Yr 3_6 Units'!R$13,Input!$B$21:$AK$21,0))</f>
        <v>3.0306999999999999</v>
      </c>
      <c r="S17" s="3">
        <f>IF($B$7&gt;Input!J95,Input!J95,'Residential Bills_Yr 3_6 Units'!$B$7)</f>
        <v>6</v>
      </c>
      <c r="T17" s="15">
        <f>ROUND(IFERROR(R17*S17," "),2)</f>
        <v>18.18</v>
      </c>
      <c r="V17" s="19">
        <f>INDEX(Input!$B$22:$AK$26,MATCH('Residential Bills_Yr 3_6 Units'!$A17,Input!$A$22:$A$26,0),MATCH('Residential Bills_Yr 3_6 Units'!V$13,Input!$B$21:$AK$21,0))</f>
        <v>3.0306999999999999</v>
      </c>
      <c r="W17" s="3">
        <f>IF($B$7&gt;Input!K95,Input!K95,'Residential Bills_Yr 3_6 Units'!$B$7)</f>
        <v>6</v>
      </c>
      <c r="X17" s="15">
        <f>ROUND(IFERROR(V17*W17," "),2)</f>
        <v>18.18</v>
      </c>
      <c r="Z17" s="19">
        <f>INDEX(Input!$B$22:$AK$26,MATCH('Residential Bills_Yr 3_6 Units'!$A17,Input!$A$22:$A$26,0),MATCH('Residential Bills_Yr 3_6 Units'!Z$13,Input!$B$21:$AK$21,0))</f>
        <v>3.3512</v>
      </c>
      <c r="AA17" s="3">
        <f>IF($B$7&gt;Input!L95,Input!L95,'Residential Bills_Yr 3_6 Units'!$B$7)</f>
        <v>6</v>
      </c>
      <c r="AB17" s="15">
        <f>ROUND(IFERROR(Z17*AA17," "),2)</f>
        <v>20.11</v>
      </c>
      <c r="AD17" s="19">
        <f>INDEX(Input!$B$22:$AK$26,MATCH('Residential Bills_Yr 3_6 Units'!$A17,Input!$A$22:$A$26,0),MATCH('Residential Bills_Yr 3_6 Units'!AD$13,Input!$B$21:$AK$21,0))</f>
        <v>3.3512</v>
      </c>
      <c r="AE17" s="3">
        <f>IF($B$7&gt;Input!M95,Input!M95,'Residential Bills_Yr 3_6 Units'!$B$7)</f>
        <v>6</v>
      </c>
      <c r="AF17" s="15">
        <f>ROUND(IFERROR(AD17*AE17," "),2)</f>
        <v>20.11</v>
      </c>
      <c r="AH17" s="19">
        <f>INDEX(Input!$B$22:$AK$26,MATCH('Residential Bills_Yr 3_6 Units'!$A17,Input!$A$22:$A$26,0),MATCH('Residential Bills_Yr 3_6 Units'!AH$13,Input!$B$21:$AK$21,0))</f>
        <v>3.3512</v>
      </c>
      <c r="AI17" s="3">
        <f>IF($B$7&gt;Input!N95,Input!N95,'Residential Bills_Yr 3_6 Units'!$B$7)</f>
        <v>6</v>
      </c>
      <c r="AJ17" s="15">
        <f>ROUND(IFERROR(AH17*AI17," "),2)</f>
        <v>20.11</v>
      </c>
      <c r="AL17" s="19">
        <f>INDEX(Input!$B$22:$AK$26,MATCH('Residential Bills_Yr 3_6 Units'!$A17,Input!$A$22:$A$26,0),MATCH('Residential Bills_Yr 3_6 Units'!AL$13,Input!$B$21:$AK$21,0))</f>
        <v>3.3512</v>
      </c>
      <c r="AM17" s="3">
        <f>IF($B$7&gt;Input!O95,Input!O95,'Residential Bills_Yr 3_6 Units'!$B$7)</f>
        <v>6</v>
      </c>
      <c r="AN17" s="15">
        <f>ROUND(IFERROR(AL17*AM17," "),2)</f>
        <v>20.11</v>
      </c>
      <c r="AP17" s="19">
        <f>INDEX(Input!$B$22:$AK$26,MATCH('Residential Bills_Yr 3_6 Units'!$A17,Input!$A$22:$A$26,0),MATCH('Residential Bills_Yr 3_6 Units'!AP$13,Input!$B$21:$AK$21,0))</f>
        <v>3.3512</v>
      </c>
      <c r="AQ17" s="3">
        <f>IF($B$7&gt;Input!P95,Input!P95,'Residential Bills_Yr 3_6 Units'!$B$7)</f>
        <v>6</v>
      </c>
      <c r="AR17" s="15">
        <f>ROUND(IFERROR(AP17*AQ17," "),2)</f>
        <v>20.11</v>
      </c>
      <c r="AS17" s="7"/>
      <c r="AT17" s="19">
        <f>INDEX(Input!$B$22:$AK$26,MATCH('Residential Bills_Yr 3_6 Units'!$A17,Input!$A$22:$A$26,0),MATCH('Residential Bills_Yr 3_6 Units'!AT$13,Input!$B$21:$AK$21,0))</f>
        <v>3.3512</v>
      </c>
      <c r="AU17" s="3">
        <f>IF($B$7&gt;Input!Q95,Input!Q95,'Residential Bills_Yr 3_6 Units'!$B$7)</f>
        <v>6</v>
      </c>
      <c r="AV17" s="15">
        <f>ROUND(IFERROR(AT17*AU17," "),2)</f>
        <v>20.11</v>
      </c>
    </row>
    <row r="18" spans="1:48" x14ac:dyDescent="0.3">
      <c r="A18" t="str">
        <f>Input!A23</f>
        <v>Tier 2</v>
      </c>
      <c r="B18" s="19">
        <f>INDEX(Input!$B$22:$AK$26,MATCH('Residential Bills_Yr 3_6 Units'!$A18,Input!$A$22:$A$26,0),MATCH('Residential Bills_Yr 3_6 Units'!B$13,Input!$B$21:$AK$21,0))</f>
        <v>5.2302999999999997</v>
      </c>
      <c r="C18" s="3">
        <f>IF(($B$7-C17)&gt;Input!F96,Input!F96,($B$7-C17))</f>
        <v>0</v>
      </c>
      <c r="D18" s="15">
        <f>ROUND(IFERROR(B18*C18," "),2)</f>
        <v>0</v>
      </c>
      <c r="F18" s="19">
        <f>INDEX(Input!$B$22:$AK$26,MATCH('Residential Bills_Yr 3_6 Units'!$A18,Input!$A$22:$A$26,0),MATCH('Residential Bills_Yr 3_6 Units'!F$13,Input!$B$21:$AK$21,0))</f>
        <v>5.2302999999999997</v>
      </c>
      <c r="G18" s="3">
        <f>IF(($B$7-G17)&gt;Input!G96,Input!G96,($B$7-G17))</f>
        <v>0</v>
      </c>
      <c r="H18" s="15">
        <f>ROUND(IFERROR(F18*G18," "),2)</f>
        <v>0</v>
      </c>
      <c r="J18" s="19">
        <f>INDEX(Input!$B$22:$AK$26,MATCH('Residential Bills_Yr 3_6 Units'!$A18,Input!$A$22:$A$26,0),MATCH('Residential Bills_Yr 3_6 Units'!J$13,Input!$B$21:$AK$21,0))</f>
        <v>5.2302999999999997</v>
      </c>
      <c r="K18" s="3">
        <f>IF(($B$7-K17)&gt;Input!H96,Input!H96,($B$7-K17))</f>
        <v>0</v>
      </c>
      <c r="L18" s="15">
        <f>ROUND(IFERROR(J18*K18," "),2)</f>
        <v>0</v>
      </c>
      <c r="N18" s="19">
        <f>INDEX(Input!$B$22:$AK$26,MATCH('Residential Bills_Yr 3_6 Units'!$A18,Input!$A$22:$A$26,0),MATCH('Residential Bills_Yr 3_6 Units'!N$13,Input!$B$21:$AK$21,0))</f>
        <v>5.2302999999999997</v>
      </c>
      <c r="O18" s="3">
        <f>IF(($B$7-O17)&gt;Input!I96,Input!I96,($B$7-O17))</f>
        <v>0</v>
      </c>
      <c r="P18" s="15">
        <f>ROUND(IFERROR(N18*O18," "),2)</f>
        <v>0</v>
      </c>
      <c r="R18" s="19">
        <f>INDEX(Input!$B$22:$AK$26,MATCH('Residential Bills_Yr 3_6 Units'!$A18,Input!$A$22:$A$26,0),MATCH('Residential Bills_Yr 3_6 Units'!R$13,Input!$B$21:$AK$21,0))</f>
        <v>5.2302999999999997</v>
      </c>
      <c r="S18" s="3">
        <f>IF(($B$7-S17)&gt;Input!J96,Input!J96,($B$7-S17))</f>
        <v>0</v>
      </c>
      <c r="T18" s="15">
        <f>ROUND(IFERROR(R18*S18," "),2)</f>
        <v>0</v>
      </c>
      <c r="V18" s="19">
        <f>INDEX(Input!$B$22:$AK$26,MATCH('Residential Bills_Yr 3_6 Units'!$A18,Input!$A$22:$A$26,0),MATCH('Residential Bills_Yr 3_6 Units'!V$13,Input!$B$21:$AK$21,0))</f>
        <v>5.2302999999999997</v>
      </c>
      <c r="W18" s="3">
        <f>IF(($B$7-W17)&gt;Input!K96,Input!K96,($B$7-W17))</f>
        <v>0</v>
      </c>
      <c r="X18" s="15">
        <f>ROUND(IFERROR(V18*W18," "),2)</f>
        <v>0</v>
      </c>
      <c r="Z18" s="19">
        <f>INDEX(Input!$B$22:$AK$26,MATCH('Residential Bills_Yr 3_6 Units'!$A18,Input!$A$22:$A$26,0),MATCH('Residential Bills_Yr 3_6 Units'!Z$13,Input!$B$21:$AK$21,0))</f>
        <v>5.7832999999999997</v>
      </c>
      <c r="AA18" s="3">
        <f>IF(($B$7-AA17)&gt;Input!L96,Input!L96,($B$7-AA17))</f>
        <v>0</v>
      </c>
      <c r="AB18" s="15">
        <f>ROUND(IFERROR(Z18*AA18," "),2)</f>
        <v>0</v>
      </c>
      <c r="AD18" s="19">
        <f>INDEX(Input!$B$22:$AK$26,MATCH('Residential Bills_Yr 3_6 Units'!$A18,Input!$A$22:$A$26,0),MATCH('Residential Bills_Yr 3_6 Units'!AD$13,Input!$B$21:$AK$21,0))</f>
        <v>5.7832999999999997</v>
      </c>
      <c r="AE18" s="3">
        <f>IF(($B$7-AE17)&gt;Input!M96,Input!M96,($B$7-AE17))</f>
        <v>0</v>
      </c>
      <c r="AF18" s="15">
        <f>ROUND(IFERROR(AD18*AE18," "),2)</f>
        <v>0</v>
      </c>
      <c r="AH18" s="19">
        <f>INDEX(Input!$B$22:$AK$26,MATCH('Residential Bills_Yr 3_6 Units'!$A18,Input!$A$22:$A$26,0),MATCH('Residential Bills_Yr 3_6 Units'!AH$13,Input!$B$21:$AK$21,0))</f>
        <v>5.7832999999999997</v>
      </c>
      <c r="AI18" s="3">
        <f>IF(($B$7-AI17)&gt;Input!N96,Input!N96,($B$7-AI17))</f>
        <v>0</v>
      </c>
      <c r="AJ18" s="15">
        <f>ROUND(IFERROR(AH18*AI18," "),2)</f>
        <v>0</v>
      </c>
      <c r="AL18" s="19">
        <f>INDEX(Input!$B$22:$AK$26,MATCH('Residential Bills_Yr 3_6 Units'!$A18,Input!$A$22:$A$26,0),MATCH('Residential Bills_Yr 3_6 Units'!AL$13,Input!$B$21:$AK$21,0))</f>
        <v>5.7832999999999997</v>
      </c>
      <c r="AM18" s="3">
        <f>IF(($B$7-AM17)&gt;Input!O96,Input!O96,($B$7-AM17))</f>
        <v>0</v>
      </c>
      <c r="AN18" s="15">
        <f>ROUND(IFERROR(AL18*AM18," "),2)</f>
        <v>0</v>
      </c>
      <c r="AP18" s="19">
        <f>INDEX(Input!$B$22:$AK$26,MATCH('Residential Bills_Yr 3_6 Units'!$A18,Input!$A$22:$A$26,0),MATCH('Residential Bills_Yr 3_6 Units'!AP$13,Input!$B$21:$AK$21,0))</f>
        <v>5.7832999999999997</v>
      </c>
      <c r="AQ18" s="3">
        <f>IF(($B$7-AQ17)&gt;Input!P96,Input!P96,($B$7-AQ17))</f>
        <v>0</v>
      </c>
      <c r="AR18" s="15">
        <f>ROUND(IFERROR(AP18*AQ18," "),2)</f>
        <v>0</v>
      </c>
      <c r="AS18" s="7"/>
      <c r="AT18" s="19">
        <f>INDEX(Input!$B$22:$AK$26,MATCH('Residential Bills_Yr 3_6 Units'!$A18,Input!$A$22:$A$26,0),MATCH('Residential Bills_Yr 3_6 Units'!AT$13,Input!$B$21:$AK$21,0))</f>
        <v>5.7832999999999997</v>
      </c>
      <c r="AU18" s="3">
        <f>IF(($B$7-AU17)&gt;Input!Q96,Input!Q96,($B$7-AU17))</f>
        <v>0</v>
      </c>
      <c r="AV18" s="15">
        <f>ROUND(IFERROR(AT18*AU18," "),2)</f>
        <v>0</v>
      </c>
    </row>
    <row r="19" spans="1:48" x14ac:dyDescent="0.3">
      <c r="A19" t="str">
        <f>Input!A24</f>
        <v>Tier 3</v>
      </c>
      <c r="B19" s="19">
        <f>INDEX(Input!$B$22:$AK$26,MATCH('Residential Bills_Yr 3_6 Units'!$A19,Input!$A$22:$A$26,0),MATCH('Residential Bills_Yr 3_6 Units'!B$13,Input!$B$21:$AK$21,0))</f>
        <v>7.2209000000000003</v>
      </c>
      <c r="C19" s="3">
        <f>IF(OR(Input!F93="Tier 4",Input!F93="Tier 5"),IF(('Residential Bills_Yr 3_6 Units'!$B$7-'Residential Bills_Yr 3_6 Units'!C17-'Residential Bills_Yr 3_6 Units'!C18)&gt;Input!F97,Input!F97,('Residential Bills_Yr 3_6 Units'!$B$7-'Residential Bills_Yr 3_6 Units'!C17-'Residential Bills_Yr 3_6 Units'!C18)),('Residential Bills_Yr 3_6 Units'!$B$7-'Residential Bills_Yr 3_6 Units'!C17-'Residential Bills_Yr 3_6 Units'!C18))</f>
        <v>0</v>
      </c>
      <c r="D19" s="15">
        <f>ROUND(IFERROR(B19*C19," "),2)</f>
        <v>0</v>
      </c>
      <c r="F19" s="19">
        <f>INDEX(Input!$B$22:$AK$26,MATCH('Residential Bills_Yr 3_6 Units'!$A19,Input!$A$22:$A$26,0),MATCH('Residential Bills_Yr 3_6 Units'!F$13,Input!$B$21:$AK$21,0))</f>
        <v>7.2209000000000003</v>
      </c>
      <c r="G19" s="3">
        <f>IF(OR(Input!G93="Tier 4",Input!G93="Tier 5"),IF(('Residential Bills_Yr 3_6 Units'!$B$7-'Residential Bills_Yr 3_6 Units'!G17-'Residential Bills_Yr 3_6 Units'!G18)&gt;Input!G97,Input!G97,('Residential Bills_Yr 3_6 Units'!$B$7-'Residential Bills_Yr 3_6 Units'!G17-'Residential Bills_Yr 3_6 Units'!G18)),('Residential Bills_Yr 3_6 Units'!$B$7-'Residential Bills_Yr 3_6 Units'!G17-'Residential Bills_Yr 3_6 Units'!G18))</f>
        <v>0</v>
      </c>
      <c r="H19" s="15">
        <f>ROUND(IFERROR(F19*G19," "),2)</f>
        <v>0</v>
      </c>
      <c r="J19" s="19">
        <f>INDEX(Input!$B$22:$AK$26,MATCH('Residential Bills_Yr 3_6 Units'!$A19,Input!$A$22:$A$26,0),MATCH('Residential Bills_Yr 3_6 Units'!J$13,Input!$B$21:$AK$21,0))</f>
        <v>7.2209000000000003</v>
      </c>
      <c r="K19" s="3">
        <f>IF(OR(Input!H93="Tier 4",Input!H93="Tier 5"),IF(('Residential Bills_Yr 3_6 Units'!$B$7-'Residential Bills_Yr 3_6 Units'!K17-'Residential Bills_Yr 3_6 Units'!K18)&gt;Input!H97,Input!H97,('Residential Bills_Yr 3_6 Units'!$B$7-'Residential Bills_Yr 3_6 Units'!K17-'Residential Bills_Yr 3_6 Units'!K18)),('Residential Bills_Yr 3_6 Units'!$B$7-'Residential Bills_Yr 3_6 Units'!K17-'Residential Bills_Yr 3_6 Units'!K18))</f>
        <v>0</v>
      </c>
      <c r="L19" s="15">
        <f>ROUND(IFERROR(J19*K19," "),2)</f>
        <v>0</v>
      </c>
      <c r="N19" s="19">
        <f>INDEX(Input!$B$22:$AK$26,MATCH('Residential Bills_Yr 3_6 Units'!$A19,Input!$A$22:$A$26,0),MATCH('Residential Bills_Yr 3_6 Units'!N$13,Input!$B$21:$AK$21,0))</f>
        <v>7.2209000000000003</v>
      </c>
      <c r="O19" s="3">
        <f>IF(OR(Input!I93="Tier 4",Input!I93="Tier 5"),IF(('Residential Bills_Yr 3_6 Units'!$B$7-'Residential Bills_Yr 3_6 Units'!O17-'Residential Bills_Yr 3_6 Units'!O18)&gt;Input!I97,Input!I97,('Residential Bills_Yr 3_6 Units'!$B$7-'Residential Bills_Yr 3_6 Units'!O17-'Residential Bills_Yr 3_6 Units'!O18)),('Residential Bills_Yr 3_6 Units'!$B$7-'Residential Bills_Yr 3_6 Units'!O17-'Residential Bills_Yr 3_6 Units'!O18))</f>
        <v>0</v>
      </c>
      <c r="P19" s="15">
        <f>ROUND(IFERROR(N19*O19," "),2)</f>
        <v>0</v>
      </c>
      <c r="R19" s="19">
        <f>INDEX(Input!$B$22:$AK$26,MATCH('Residential Bills_Yr 3_6 Units'!$A19,Input!$A$22:$A$26,0),MATCH('Residential Bills_Yr 3_6 Units'!R$13,Input!$B$21:$AK$21,0))</f>
        <v>7.2209000000000003</v>
      </c>
      <c r="S19" s="3">
        <f>IF(OR(Input!J93="Tier 4",Input!J93="Tier 5"),IF(('Residential Bills_Yr 3_6 Units'!$B$7-'Residential Bills_Yr 3_6 Units'!S17-'Residential Bills_Yr 3_6 Units'!S18)&gt;Input!J97,Input!J97,('Residential Bills_Yr 3_6 Units'!$B$7-'Residential Bills_Yr 3_6 Units'!S17-'Residential Bills_Yr 3_6 Units'!S18)),('Residential Bills_Yr 3_6 Units'!$B$7-'Residential Bills_Yr 3_6 Units'!S17-'Residential Bills_Yr 3_6 Units'!S18))</f>
        <v>0</v>
      </c>
      <c r="T19" s="15">
        <f>ROUND(IFERROR(R19*S19," "),2)</f>
        <v>0</v>
      </c>
      <c r="V19" s="19">
        <f>INDEX(Input!$B$22:$AK$26,MATCH('Residential Bills_Yr 3_6 Units'!$A19,Input!$A$22:$A$26,0),MATCH('Residential Bills_Yr 3_6 Units'!V$13,Input!$B$21:$AK$21,0))</f>
        <v>7.2209000000000003</v>
      </c>
      <c r="W19" s="3">
        <f>IF(OR(Input!K93="Tier 4",Input!K93="Tier 5"),IF(('Residential Bills_Yr 3_6 Units'!$B$7-'Residential Bills_Yr 3_6 Units'!W17-'Residential Bills_Yr 3_6 Units'!W18)&gt;Input!K97,Input!K97,('Residential Bills_Yr 3_6 Units'!$B$7-'Residential Bills_Yr 3_6 Units'!W17-'Residential Bills_Yr 3_6 Units'!W18)),('Residential Bills_Yr 3_6 Units'!$B$7-'Residential Bills_Yr 3_6 Units'!W17-'Residential Bills_Yr 3_6 Units'!W18))</f>
        <v>0</v>
      </c>
      <c r="X19" s="15">
        <f>ROUND(IFERROR(V19*W19," "),2)</f>
        <v>0</v>
      </c>
      <c r="Z19" s="19">
        <f>INDEX(Input!$B$22:$AK$26,MATCH('Residential Bills_Yr 3_6 Units'!$A19,Input!$A$22:$A$26,0),MATCH('Residential Bills_Yr 3_6 Units'!Z$13,Input!$B$21:$AK$21,0))</f>
        <v>7.9844999999999997</v>
      </c>
      <c r="AA19" s="3">
        <f>IF(OR(Input!L93="Tier 4",Input!L93="Tier 5"),IF(('Residential Bills_Yr 3_6 Units'!$B$7-'Residential Bills_Yr 3_6 Units'!AA17-'Residential Bills_Yr 3_6 Units'!AA18)&gt;Input!L97,Input!L97,('Residential Bills_Yr 3_6 Units'!$B$7-'Residential Bills_Yr 3_6 Units'!AA17-'Residential Bills_Yr 3_6 Units'!AA18)),('Residential Bills_Yr 3_6 Units'!$B$7-'Residential Bills_Yr 3_6 Units'!AA17-'Residential Bills_Yr 3_6 Units'!AA18))</f>
        <v>0</v>
      </c>
      <c r="AB19" s="15">
        <f>ROUND(IFERROR(Z19*AA19," "),2)</f>
        <v>0</v>
      </c>
      <c r="AD19" s="19">
        <f>INDEX(Input!$B$22:$AK$26,MATCH('Residential Bills_Yr 3_6 Units'!$A19,Input!$A$22:$A$26,0),MATCH('Residential Bills_Yr 3_6 Units'!AD$13,Input!$B$21:$AK$21,0))</f>
        <v>7.9844999999999997</v>
      </c>
      <c r="AE19" s="3">
        <f>IF(OR(Input!M93="Tier 4",Input!M93="Tier 5"),IF(('Residential Bills_Yr 3_6 Units'!$B$7-'Residential Bills_Yr 3_6 Units'!AE17-'Residential Bills_Yr 3_6 Units'!AE18)&gt;Input!M97,Input!M97,('Residential Bills_Yr 3_6 Units'!$B$7-'Residential Bills_Yr 3_6 Units'!AE17-'Residential Bills_Yr 3_6 Units'!AE18)),('Residential Bills_Yr 3_6 Units'!$B$7-'Residential Bills_Yr 3_6 Units'!AE17-'Residential Bills_Yr 3_6 Units'!AE18))</f>
        <v>0</v>
      </c>
      <c r="AF19" s="15">
        <f>ROUND(IFERROR(AD19*AE19," "),2)</f>
        <v>0</v>
      </c>
      <c r="AH19" s="19">
        <f>INDEX(Input!$B$22:$AK$26,MATCH('Residential Bills_Yr 3_6 Units'!$A19,Input!$A$22:$A$26,0),MATCH('Residential Bills_Yr 3_6 Units'!AH$13,Input!$B$21:$AK$21,0))</f>
        <v>7.9844999999999997</v>
      </c>
      <c r="AI19" s="3">
        <f>IF(OR(Input!N93="Tier 4",Input!N93="Tier 5"),IF(('Residential Bills_Yr 3_6 Units'!$B$7-'Residential Bills_Yr 3_6 Units'!AI17-'Residential Bills_Yr 3_6 Units'!AI18)&gt;Input!N97,Input!N97,('Residential Bills_Yr 3_6 Units'!$B$7-'Residential Bills_Yr 3_6 Units'!AI17-'Residential Bills_Yr 3_6 Units'!AI18)),('Residential Bills_Yr 3_6 Units'!$B$7-'Residential Bills_Yr 3_6 Units'!AI17-'Residential Bills_Yr 3_6 Units'!AI18))</f>
        <v>0</v>
      </c>
      <c r="AJ19" s="15">
        <f>ROUND(IFERROR(AH19*AI19," "),2)</f>
        <v>0</v>
      </c>
      <c r="AL19" s="19">
        <f>INDEX(Input!$B$22:$AK$26,MATCH('Residential Bills_Yr 3_6 Units'!$A19,Input!$A$22:$A$26,0),MATCH('Residential Bills_Yr 3_6 Units'!AL$13,Input!$B$21:$AK$21,0))</f>
        <v>7.9844999999999997</v>
      </c>
      <c r="AM19" s="3">
        <f>IF(OR(Input!O93="Tier 4",Input!O93="Tier 5"),IF(('Residential Bills_Yr 3_6 Units'!$B$7-'Residential Bills_Yr 3_6 Units'!AM17-'Residential Bills_Yr 3_6 Units'!AM18)&gt;Input!O97,Input!O97,('Residential Bills_Yr 3_6 Units'!$B$7-'Residential Bills_Yr 3_6 Units'!AM17-'Residential Bills_Yr 3_6 Units'!AM18)),('Residential Bills_Yr 3_6 Units'!$B$7-'Residential Bills_Yr 3_6 Units'!AM17-'Residential Bills_Yr 3_6 Units'!AM18))</f>
        <v>0</v>
      </c>
      <c r="AN19" s="15">
        <f>ROUND(IFERROR(AL19*AM19," "),2)</f>
        <v>0</v>
      </c>
      <c r="AP19" s="19">
        <f>INDEX(Input!$B$22:$AK$26,MATCH('Residential Bills_Yr 3_6 Units'!$A19,Input!$A$22:$A$26,0),MATCH('Residential Bills_Yr 3_6 Units'!AP$13,Input!$B$21:$AK$21,0))</f>
        <v>7.9844999999999997</v>
      </c>
      <c r="AQ19" s="3">
        <f>IF(OR(Input!P93="Tier 4",Input!P93="Tier 5"),IF(('Residential Bills_Yr 3_6 Units'!$B$7-'Residential Bills_Yr 3_6 Units'!AQ17-'Residential Bills_Yr 3_6 Units'!AQ18)&gt;Input!P97,Input!P97,('Residential Bills_Yr 3_6 Units'!$B$7-'Residential Bills_Yr 3_6 Units'!AQ17-'Residential Bills_Yr 3_6 Units'!AQ18)),('Residential Bills_Yr 3_6 Units'!$B$7-'Residential Bills_Yr 3_6 Units'!AQ17-'Residential Bills_Yr 3_6 Units'!AQ18))</f>
        <v>0</v>
      </c>
      <c r="AR19" s="15">
        <f>ROUND(IFERROR(AP19*AQ19," "),2)</f>
        <v>0</v>
      </c>
      <c r="AS19" s="7"/>
      <c r="AT19" s="19">
        <f>INDEX(Input!$B$22:$AK$26,MATCH('Residential Bills_Yr 3_6 Units'!$A19,Input!$A$22:$A$26,0),MATCH('Residential Bills_Yr 3_6 Units'!AT$13,Input!$B$21:$AK$21,0))</f>
        <v>7.9844999999999997</v>
      </c>
      <c r="AU19" s="3">
        <f>IF(OR(Input!Q93="Tier 4",Input!Q93="Tier 5"),IF(('Residential Bills_Yr 3_6 Units'!$B$7-'Residential Bills_Yr 3_6 Units'!AU17-'Residential Bills_Yr 3_6 Units'!AU18)&gt;Input!Q97,Input!Q97,('Residential Bills_Yr 3_6 Units'!$B$7-'Residential Bills_Yr 3_6 Units'!AU17-'Residential Bills_Yr 3_6 Units'!AU18)),('Residential Bills_Yr 3_6 Units'!$B$7-'Residential Bills_Yr 3_6 Units'!AU17-'Residential Bills_Yr 3_6 Units'!AU18))</f>
        <v>0</v>
      </c>
      <c r="AV19" s="15">
        <f>ROUND(IFERROR(AT19*AU19," "),2)</f>
        <v>0</v>
      </c>
    </row>
    <row r="20" spans="1:48" ht="14.4" hidden="1" customHeight="1" x14ac:dyDescent="0.3">
      <c r="A20" t="str">
        <f>Input!A25</f>
        <v>Tier 4</v>
      </c>
      <c r="B20" s="19">
        <f>INDEX(Input!$B$22:$AK$26,MATCH('Residential Bills_Yr 3_6 Units'!$A20,Input!$A$22:$A$26,0),MATCH('Residential Bills_Yr 3_6 Units'!B$13,Input!$B$21:$AK$21,0))</f>
        <v>0</v>
      </c>
      <c r="C20" s="3" t="str">
        <f>IF(Input!F93="Tier 4",($B$7-C17-C18-C19),IF(Input!F93="Tier 5",IF(('Residential Bills_Yr 3_6 Units'!$B$7-'Residential Bills_Yr 3_6 Units'!C17-'Residential Bills_Yr 3_6 Units'!C18-'Residential Bills_Yr 3_6 Units'!C19)&gt;Input!F98,Input!F98,('Residential Bills_Yr 3_6 Units'!$B$7-'Residential Bills_Yr 3_6 Units'!C17-'Residential Bills_Yr 3_6 Units'!C18-'Residential Bills_Yr 3_6 Units'!C19))," "))</f>
        <v xml:space="preserve"> </v>
      </c>
      <c r="D20" s="15" t="str">
        <f t="shared" ref="D20:D21" si="0">IFERROR(B20*C20," ")</f>
        <v xml:space="preserve"> </v>
      </c>
      <c r="F20" s="19">
        <f>INDEX(Input!$B$22:$AK$26,MATCH('Residential Bills_Yr 3_6 Units'!$A20,Input!$A$22:$A$26,0),MATCH('Residential Bills_Yr 3_6 Units'!F$13,Input!$B$21:$AK$21,0))</f>
        <v>0</v>
      </c>
      <c r="G20" s="3" t="str">
        <f>IF(Input!G93="Tier 4",($B$7-G17-G18-G19),IF(Input!G93="Tier 5",IF(('Residential Bills_Yr 3_6 Units'!$B$7-'Residential Bills_Yr 3_6 Units'!G17-'Residential Bills_Yr 3_6 Units'!G18-'Residential Bills_Yr 3_6 Units'!G19)&gt;Input!G98,Input!G98,('Residential Bills_Yr 3_6 Units'!$B$7-'Residential Bills_Yr 3_6 Units'!G17-'Residential Bills_Yr 3_6 Units'!G18-'Residential Bills_Yr 3_6 Units'!G19))," "))</f>
        <v xml:space="preserve"> </v>
      </c>
      <c r="H20" s="15" t="str">
        <f t="shared" ref="H20:H21" si="1">IFERROR(F20*G20," ")</f>
        <v xml:space="preserve"> </v>
      </c>
      <c r="J20" s="19">
        <f>INDEX(Input!$B$22:$AK$26,MATCH('Residential Bills_Yr 3_6 Units'!$A20,Input!$A$22:$A$26,0),MATCH('Residential Bills_Yr 3_6 Units'!J$13,Input!$B$21:$AK$21,0))</f>
        <v>0</v>
      </c>
      <c r="K20" s="3" t="str">
        <f>IF(Input!H93="Tier 4",($B$7-K17-K18-K19),IF(Input!H93="Tier 5",IF(('Residential Bills_Yr 3_6 Units'!$B$7-'Residential Bills_Yr 3_6 Units'!K17-'Residential Bills_Yr 3_6 Units'!K18-'Residential Bills_Yr 3_6 Units'!K19)&gt;Input!H98,Input!H98,('Residential Bills_Yr 3_6 Units'!$B$7-'Residential Bills_Yr 3_6 Units'!K17-'Residential Bills_Yr 3_6 Units'!K18-'Residential Bills_Yr 3_6 Units'!K19))," "))</f>
        <v xml:space="preserve"> </v>
      </c>
      <c r="L20" s="15" t="str">
        <f t="shared" ref="L20:L21" si="2">IFERROR(J20*K20," ")</f>
        <v xml:space="preserve"> </v>
      </c>
      <c r="N20" s="19">
        <f>INDEX(Input!$B$22:$AK$26,MATCH('Residential Bills_Yr 3_6 Units'!$A20,Input!$A$22:$A$26,0),MATCH('Residential Bills_Yr 3_6 Units'!N$13,Input!$B$21:$AK$21,0))</f>
        <v>0</v>
      </c>
      <c r="O20" s="3" t="str">
        <f>IF(Input!I93="Tier 4",($B$7-O17-O18-O19),IF(Input!I93="Tier 5",IF(('Residential Bills_Yr 3_6 Units'!$B$7-'Residential Bills_Yr 3_6 Units'!O17-'Residential Bills_Yr 3_6 Units'!O18-'Residential Bills_Yr 3_6 Units'!O19)&gt;Input!I98,Input!I98,('Residential Bills_Yr 3_6 Units'!$B$7-'Residential Bills_Yr 3_6 Units'!O17-'Residential Bills_Yr 3_6 Units'!O18-'Residential Bills_Yr 3_6 Units'!O19))," "))</f>
        <v xml:space="preserve"> </v>
      </c>
      <c r="P20" s="15" t="str">
        <f t="shared" ref="P20:P21" si="3">IFERROR(N20*O20," ")</f>
        <v xml:space="preserve"> </v>
      </c>
      <c r="R20" s="19">
        <f>INDEX(Input!$B$22:$AK$26,MATCH('Residential Bills_Yr 3_6 Units'!$A20,Input!$A$22:$A$26,0),MATCH('Residential Bills_Yr 3_6 Units'!R$13,Input!$B$21:$AK$21,0))</f>
        <v>0</v>
      </c>
      <c r="S20" s="3" t="str">
        <f>IF(Input!J93="Tier 4",($B$7-S17-S18-S19),IF(Input!J93="Tier 5",IF(('Residential Bills_Yr 3_6 Units'!$B$7-'Residential Bills_Yr 3_6 Units'!S17-'Residential Bills_Yr 3_6 Units'!S18-'Residential Bills_Yr 3_6 Units'!S19)&gt;Input!J98,Input!J98,('Residential Bills_Yr 3_6 Units'!$B$7-'Residential Bills_Yr 3_6 Units'!S17-'Residential Bills_Yr 3_6 Units'!S18-'Residential Bills_Yr 3_6 Units'!S19))," "))</f>
        <v xml:space="preserve"> </v>
      </c>
      <c r="T20" s="15" t="str">
        <f t="shared" ref="T20:T21" si="4">IFERROR(R20*S20," ")</f>
        <v xml:space="preserve"> </v>
      </c>
      <c r="V20" s="19">
        <f>INDEX(Input!$B$22:$AK$26,MATCH('Residential Bills_Yr 3_6 Units'!$A20,Input!$A$22:$A$26,0),MATCH('Residential Bills_Yr 3_6 Units'!V$13,Input!$B$21:$AK$21,0))</f>
        <v>0</v>
      </c>
      <c r="W20" s="3" t="str">
        <f>IF(Input!K93="Tier 4",($B$7-W17-W18-W19),IF(Input!K93="Tier 5",IF(('Residential Bills_Yr 3_6 Units'!$B$7-'Residential Bills_Yr 3_6 Units'!W17-'Residential Bills_Yr 3_6 Units'!W18-'Residential Bills_Yr 3_6 Units'!W19)&gt;Input!K98,Input!K98,('Residential Bills_Yr 3_6 Units'!$B$7-'Residential Bills_Yr 3_6 Units'!W17-'Residential Bills_Yr 3_6 Units'!W18-'Residential Bills_Yr 3_6 Units'!W19))," "))</f>
        <v xml:space="preserve"> </v>
      </c>
      <c r="X20" s="15" t="str">
        <f t="shared" ref="X20:X21" si="5">IFERROR(V20*W20," ")</f>
        <v xml:space="preserve"> </v>
      </c>
      <c r="Z20" s="19">
        <f>INDEX(Input!$B$22:$AK$26,MATCH('Residential Bills_Yr 3_6 Units'!$A20,Input!$A$22:$A$26,0),MATCH('Residential Bills_Yr 3_6 Units'!Z$13,Input!$B$21:$AK$21,0))</f>
        <v>0</v>
      </c>
      <c r="AA20" s="3" t="str">
        <f>IF(Input!L93="Tier 4",($B$7-AA17-AA18-AA19),IF(Input!L93="Tier 5",IF(('Residential Bills_Yr 3_6 Units'!$B$7-'Residential Bills_Yr 3_6 Units'!AA17-'Residential Bills_Yr 3_6 Units'!AA18-'Residential Bills_Yr 3_6 Units'!AA19)&gt;Input!L98,Input!L98,('Residential Bills_Yr 3_6 Units'!$B$7-'Residential Bills_Yr 3_6 Units'!AA17-'Residential Bills_Yr 3_6 Units'!AA18-'Residential Bills_Yr 3_6 Units'!AA19))," "))</f>
        <v xml:space="preserve"> </v>
      </c>
      <c r="AB20" s="15" t="str">
        <f t="shared" ref="AB20:AB21" si="6">IFERROR(Z20*AA20," ")</f>
        <v xml:space="preserve"> </v>
      </c>
      <c r="AD20" s="19">
        <f>INDEX(Input!$B$22:$AK$26,MATCH('Residential Bills_Yr 3_6 Units'!$A20,Input!$A$22:$A$26,0),MATCH('Residential Bills_Yr 3_6 Units'!AD$13,Input!$B$21:$AK$21,0))</f>
        <v>0</v>
      </c>
      <c r="AE20" s="3" t="str">
        <f>IF(Input!M93="Tier 4",($B$7-AE17-AE18-AE19),IF(Input!M93="Tier 5",IF(('Residential Bills_Yr 3_6 Units'!$B$7-'Residential Bills_Yr 3_6 Units'!AE17-'Residential Bills_Yr 3_6 Units'!AE18-'Residential Bills_Yr 3_6 Units'!AE19)&gt;Input!M98,Input!M98,('Residential Bills_Yr 3_6 Units'!$B$7-'Residential Bills_Yr 3_6 Units'!AE17-'Residential Bills_Yr 3_6 Units'!AE18-'Residential Bills_Yr 3_6 Units'!AE19))," "))</f>
        <v xml:space="preserve"> </v>
      </c>
      <c r="AF20" s="15" t="str">
        <f t="shared" ref="AF20:AF21" si="7">IFERROR(AD20*AE20," ")</f>
        <v xml:space="preserve"> </v>
      </c>
      <c r="AH20" s="19">
        <f>INDEX(Input!$B$22:$AK$26,MATCH('Residential Bills_Yr 3_6 Units'!$A20,Input!$A$22:$A$26,0),MATCH('Residential Bills_Yr 3_6 Units'!AH$13,Input!$B$21:$AK$21,0))</f>
        <v>0</v>
      </c>
      <c r="AI20" s="3" t="str">
        <f>IF(Input!N93="Tier 4",($B$7-AI17-AI18-AI19),IF(Input!N93="Tier 5",IF(('Residential Bills_Yr 3_6 Units'!$B$7-'Residential Bills_Yr 3_6 Units'!AI17-'Residential Bills_Yr 3_6 Units'!AI18-'Residential Bills_Yr 3_6 Units'!AI19)&gt;Input!N98,Input!N98,('Residential Bills_Yr 3_6 Units'!$B$7-'Residential Bills_Yr 3_6 Units'!AI17-'Residential Bills_Yr 3_6 Units'!AI18-'Residential Bills_Yr 3_6 Units'!AI19))," "))</f>
        <v xml:space="preserve"> </v>
      </c>
      <c r="AJ20" s="15" t="str">
        <f t="shared" ref="AJ20:AJ21" si="8">IFERROR(AH20*AI20," ")</f>
        <v xml:space="preserve"> </v>
      </c>
      <c r="AL20" s="19">
        <f>INDEX(Input!$B$22:$AK$26,MATCH('Residential Bills_Yr 3_6 Units'!$A20,Input!$A$22:$A$26,0),MATCH('Residential Bills_Yr 3_6 Units'!AL$13,Input!$B$21:$AK$21,0))</f>
        <v>0</v>
      </c>
      <c r="AM20" s="3" t="str">
        <f>IF(Input!O93="Tier 4",($B$7-AM17-AM18-AM19),IF(Input!O93="Tier 5",IF(('Residential Bills_Yr 3_6 Units'!$B$7-'Residential Bills_Yr 3_6 Units'!AM17-'Residential Bills_Yr 3_6 Units'!AM18-'Residential Bills_Yr 3_6 Units'!AM19)&gt;Input!O98,Input!O98,('Residential Bills_Yr 3_6 Units'!$B$7-'Residential Bills_Yr 3_6 Units'!AM17-'Residential Bills_Yr 3_6 Units'!AM18-'Residential Bills_Yr 3_6 Units'!AM19))," "))</f>
        <v xml:space="preserve"> </v>
      </c>
      <c r="AN20" s="15" t="str">
        <f t="shared" ref="AN20:AN21" si="9">IFERROR(AL20*AM20," ")</f>
        <v xml:space="preserve"> </v>
      </c>
      <c r="AP20" s="19">
        <f>INDEX(Input!$B$22:$AK$26,MATCH('Residential Bills_Yr 3_6 Units'!$A20,Input!$A$22:$A$26,0),MATCH('Residential Bills_Yr 3_6 Units'!AP$13,Input!$B$21:$AK$21,0))</f>
        <v>0</v>
      </c>
      <c r="AQ20" s="3" t="str">
        <f>IF(Input!P93="Tier 4",($B$7-AQ17-AQ18-AQ19),IF(Input!P93="Tier 5",IF(('Residential Bills_Yr 3_6 Units'!$B$7-'Residential Bills_Yr 3_6 Units'!AQ17-'Residential Bills_Yr 3_6 Units'!AQ18-'Residential Bills_Yr 3_6 Units'!AQ19)&gt;Input!P98,Input!P98,('Residential Bills_Yr 3_6 Units'!$B$7-'Residential Bills_Yr 3_6 Units'!AQ17-'Residential Bills_Yr 3_6 Units'!AQ18-'Residential Bills_Yr 3_6 Units'!AQ19))," "))</f>
        <v xml:space="preserve"> </v>
      </c>
      <c r="AR20" s="15" t="str">
        <f t="shared" ref="AR20:AR21" si="10">IFERROR(AP20*AQ20," ")</f>
        <v xml:space="preserve"> </v>
      </c>
      <c r="AS20" s="7"/>
      <c r="AT20" s="19">
        <f>INDEX(Input!$B$22:$AK$26,MATCH('Residential Bills_Yr 3_6 Units'!$A20,Input!$A$22:$A$26,0),MATCH('Residential Bills_Yr 3_6 Units'!AT$13,Input!$B$21:$AK$21,0))</f>
        <v>0</v>
      </c>
      <c r="AU20" s="3" t="str">
        <f>IF(Input!Q93="Tier 4",($B$7-AU17-AU18-AU19),IF(Input!Q93="Tier 5",IF(('Residential Bills_Yr 3_6 Units'!$B$7-'Residential Bills_Yr 3_6 Units'!AU17-'Residential Bills_Yr 3_6 Units'!AU18-'Residential Bills_Yr 3_6 Units'!AU19)&gt;Input!Q98,Input!Q98,('Residential Bills_Yr 3_6 Units'!$B$7-'Residential Bills_Yr 3_6 Units'!AU17-'Residential Bills_Yr 3_6 Units'!AU18-'Residential Bills_Yr 3_6 Units'!AU19))," "))</f>
        <v xml:space="preserve"> </v>
      </c>
      <c r="AV20" s="15" t="str">
        <f t="shared" ref="AV20:AV21" si="11">IFERROR(AT20*AU20," ")</f>
        <v xml:space="preserve"> </v>
      </c>
    </row>
    <row r="21" spans="1:48" ht="14.4" hidden="1" customHeight="1" x14ac:dyDescent="0.3">
      <c r="A21" t="str">
        <f>Input!A26</f>
        <v>Tier 5</v>
      </c>
      <c r="B21" s="19">
        <f>INDEX(Input!$B$22:$AK$26,MATCH('Residential Bills_Yr 3_6 Units'!$A21,Input!$A$22:$A$26,0),MATCH('Residential Bills_Yr 3_6 Units'!B$13,Input!$B$21:$AK$21,0))</f>
        <v>0</v>
      </c>
      <c r="C21" s="3" t="str">
        <f>IF(Input!F93="Tier 5",('Residential Bills_Yr 3_6 Units'!$B$7-'Residential Bills_Yr 3_6 Units'!C17-'Residential Bills_Yr 3_6 Units'!C18-'Residential Bills_Yr 3_6 Units'!C19-'Residential Bills_Yr 3_6 Units'!C20)," ")</f>
        <v xml:space="preserve"> </v>
      </c>
      <c r="D21" s="15" t="str">
        <f t="shared" si="0"/>
        <v xml:space="preserve"> </v>
      </c>
      <c r="F21" s="19">
        <f>INDEX(Input!$B$22:$AK$26,MATCH('Residential Bills_Yr 3_6 Units'!$A21,Input!$A$22:$A$26,0),MATCH('Residential Bills_Yr 3_6 Units'!F$13,Input!$B$21:$AK$21,0))</f>
        <v>0</v>
      </c>
      <c r="G21" s="3" t="str">
        <f>IF(Input!G93="Tier 5",('Residential Bills_Yr 3_6 Units'!$B$7-'Residential Bills_Yr 3_6 Units'!G17-'Residential Bills_Yr 3_6 Units'!G18-'Residential Bills_Yr 3_6 Units'!G19-'Residential Bills_Yr 3_6 Units'!G20)," ")</f>
        <v xml:space="preserve"> </v>
      </c>
      <c r="H21" s="15" t="str">
        <f t="shared" si="1"/>
        <v xml:space="preserve"> </v>
      </c>
      <c r="J21" s="19">
        <f>INDEX(Input!$B$22:$AK$26,MATCH('Residential Bills_Yr 3_6 Units'!$A21,Input!$A$22:$A$26,0),MATCH('Residential Bills_Yr 3_6 Units'!J$13,Input!$B$21:$AK$21,0))</f>
        <v>0</v>
      </c>
      <c r="K21" s="3" t="str">
        <f>IF(Input!H93="Tier 5",('Residential Bills_Yr 3_6 Units'!$B$7-'Residential Bills_Yr 3_6 Units'!K$17-'Residential Bills_Yr 3_6 Units'!K$18-'Residential Bills_Yr 3_6 Units'!K$19-'Residential Bills_Yr 3_6 Units'!K$20)," ")</f>
        <v xml:space="preserve"> </v>
      </c>
      <c r="L21" s="15" t="str">
        <f t="shared" si="2"/>
        <v xml:space="preserve"> </v>
      </c>
      <c r="N21" s="19">
        <f>INDEX(Input!$B$22:$AK$26,MATCH('Residential Bills_Yr 3_6 Units'!$A21,Input!$A$22:$A$26,0),MATCH('Residential Bills_Yr 3_6 Units'!N$13,Input!$B$21:$AK$21,0))</f>
        <v>0</v>
      </c>
      <c r="O21" s="3" t="str">
        <f>IF(Input!I93="Tier 5",('Residential Bills_Yr 3_6 Units'!$B$7-'Residential Bills_Yr 3_6 Units'!O$17-'Residential Bills_Yr 3_6 Units'!O$18-'Residential Bills_Yr 3_6 Units'!O$19-'Residential Bills_Yr 3_6 Units'!O$20)," ")</f>
        <v xml:space="preserve"> </v>
      </c>
      <c r="P21" s="15" t="str">
        <f t="shared" si="3"/>
        <v xml:space="preserve"> </v>
      </c>
      <c r="R21" s="19">
        <f>INDEX(Input!$B$22:$AK$26,MATCH('Residential Bills_Yr 3_6 Units'!$A21,Input!$A$22:$A$26,0),MATCH('Residential Bills_Yr 3_6 Units'!R$13,Input!$B$21:$AK$21,0))</f>
        <v>0</v>
      </c>
      <c r="S21" s="3" t="str">
        <f>IF(Input!J93="Tier 5",('Residential Bills_Yr 3_6 Units'!$B$7-'Residential Bills_Yr 3_6 Units'!S$17-'Residential Bills_Yr 3_6 Units'!S$18-'Residential Bills_Yr 3_6 Units'!S$19-'Residential Bills_Yr 3_6 Units'!S$20)," ")</f>
        <v xml:space="preserve"> </v>
      </c>
      <c r="T21" s="15" t="str">
        <f t="shared" si="4"/>
        <v xml:space="preserve"> </v>
      </c>
      <c r="V21" s="19">
        <f>INDEX(Input!$B$22:$AK$26,MATCH('Residential Bills_Yr 3_6 Units'!$A21,Input!$A$22:$A$26,0),MATCH('Residential Bills_Yr 3_6 Units'!V$13,Input!$B$21:$AK$21,0))</f>
        <v>0</v>
      </c>
      <c r="W21" s="3" t="str">
        <f>IF(Input!K93="Tier 5",('Residential Bills_Yr 3_6 Units'!$B$7-'Residential Bills_Yr 3_6 Units'!W$17-'Residential Bills_Yr 3_6 Units'!W$18-'Residential Bills_Yr 3_6 Units'!W$19-'Residential Bills_Yr 3_6 Units'!W$20)," ")</f>
        <v xml:space="preserve"> </v>
      </c>
      <c r="X21" s="15" t="str">
        <f t="shared" si="5"/>
        <v xml:space="preserve"> </v>
      </c>
      <c r="Z21" s="19">
        <f>INDEX(Input!$B$22:$AK$26,MATCH('Residential Bills_Yr 3_6 Units'!$A21,Input!$A$22:$A$26,0),MATCH('Residential Bills_Yr 3_6 Units'!Z$13,Input!$B$21:$AK$21,0))</f>
        <v>0</v>
      </c>
      <c r="AA21" s="3" t="str">
        <f>IF(Input!L93="Tier 5",('Residential Bills_Yr 3_6 Units'!$B$7-'Residential Bills_Yr 3_6 Units'!AA$17-'Residential Bills_Yr 3_6 Units'!AA$18-'Residential Bills_Yr 3_6 Units'!AA$19-'Residential Bills_Yr 3_6 Units'!AA$20)," ")</f>
        <v xml:space="preserve"> </v>
      </c>
      <c r="AB21" s="15" t="str">
        <f t="shared" si="6"/>
        <v xml:space="preserve"> </v>
      </c>
      <c r="AD21" s="19">
        <f>INDEX(Input!$B$22:$AK$26,MATCH('Residential Bills_Yr 3_6 Units'!$A21,Input!$A$22:$A$26,0),MATCH('Residential Bills_Yr 3_6 Units'!AD$13,Input!$B$21:$AK$21,0))</f>
        <v>0</v>
      </c>
      <c r="AE21" s="3" t="str">
        <f>IF(Input!M93="Tier 5",('Residential Bills_Yr 3_6 Units'!$B$7-'Residential Bills_Yr 3_6 Units'!AE$17-'Residential Bills_Yr 3_6 Units'!AE$18-'Residential Bills_Yr 3_6 Units'!AE$19-'Residential Bills_Yr 3_6 Units'!AE$20)," ")</f>
        <v xml:space="preserve"> </v>
      </c>
      <c r="AF21" s="15" t="str">
        <f t="shared" si="7"/>
        <v xml:space="preserve"> </v>
      </c>
      <c r="AH21" s="19">
        <f>INDEX(Input!$B$22:$AK$26,MATCH('Residential Bills_Yr 3_6 Units'!$A21,Input!$A$22:$A$26,0),MATCH('Residential Bills_Yr 3_6 Units'!AH$13,Input!$B$21:$AK$21,0))</f>
        <v>0</v>
      </c>
      <c r="AI21" s="3" t="str">
        <f>IF(Input!N93="Tier 5",('Residential Bills_Yr 3_6 Units'!$B$7-'Residential Bills_Yr 3_6 Units'!AI$17-'Residential Bills_Yr 3_6 Units'!AI$18-'Residential Bills_Yr 3_6 Units'!AI$19-'Residential Bills_Yr 3_6 Units'!AI$20)," ")</f>
        <v xml:space="preserve"> </v>
      </c>
      <c r="AJ21" s="15" t="str">
        <f t="shared" si="8"/>
        <v xml:space="preserve"> </v>
      </c>
      <c r="AL21" s="19">
        <f>INDEX(Input!$B$22:$AK$26,MATCH('Residential Bills_Yr 3_6 Units'!$A21,Input!$A$22:$A$26,0),MATCH('Residential Bills_Yr 3_6 Units'!AL$13,Input!$B$21:$AK$21,0))</f>
        <v>0</v>
      </c>
      <c r="AM21" s="3" t="str">
        <f>IF(Input!O93="Tier 5",('Residential Bills_Yr 3_6 Units'!$B$7-'Residential Bills_Yr 3_6 Units'!AM$17-'Residential Bills_Yr 3_6 Units'!AM$18-'Residential Bills_Yr 3_6 Units'!AM$19-'Residential Bills_Yr 3_6 Units'!AM$20)," ")</f>
        <v xml:space="preserve"> </v>
      </c>
      <c r="AN21" s="15" t="str">
        <f t="shared" si="9"/>
        <v xml:space="preserve"> </v>
      </c>
      <c r="AP21" s="19">
        <f>INDEX(Input!$B$22:$AK$26,MATCH('Residential Bills_Yr 3_6 Units'!$A21,Input!$A$22:$A$26,0),MATCH('Residential Bills_Yr 3_6 Units'!AP$13,Input!$B$21:$AK$21,0))</f>
        <v>0</v>
      </c>
      <c r="AQ21" s="3" t="str">
        <f>IF(Input!P93="Tier 5",('Residential Bills_Yr 3_6 Units'!$B$7-'Residential Bills_Yr 3_6 Units'!AQ$17-'Residential Bills_Yr 3_6 Units'!AQ$18-'Residential Bills_Yr 3_6 Units'!AQ$19-'Residential Bills_Yr 3_6 Units'!AQ$20)," ")</f>
        <v xml:space="preserve"> </v>
      </c>
      <c r="AR21" s="15" t="str">
        <f t="shared" si="10"/>
        <v xml:space="preserve"> </v>
      </c>
      <c r="AS21" s="7"/>
      <c r="AT21" s="19">
        <f>INDEX(Input!$B$22:$AK$26,MATCH('Residential Bills_Yr 3_6 Units'!$A21,Input!$A$22:$A$26,0),MATCH('Residential Bills_Yr 3_6 Units'!AT$13,Input!$B$21:$AK$21,0))</f>
        <v>0</v>
      </c>
      <c r="AU21" s="3" t="str">
        <f>IF(Input!Q93="Tier 5",('Residential Bills_Yr 3_6 Units'!$B$7-'Residential Bills_Yr 3_6 Units'!AU$17-'Residential Bills_Yr 3_6 Units'!AU$18-'Residential Bills_Yr 3_6 Units'!AU$19-'Residential Bills_Yr 3_6 Units'!AU$20)," ")</f>
        <v xml:space="preserve"> </v>
      </c>
      <c r="AV21" s="15" t="str">
        <f t="shared" si="11"/>
        <v xml:space="preserve"> </v>
      </c>
    </row>
    <row r="22" spans="1:48" x14ac:dyDescent="0.3">
      <c r="A22" t="s">
        <v>27</v>
      </c>
      <c r="B22" s="14"/>
      <c r="C22" s="3">
        <f>SUM(C17:C21)</f>
        <v>6</v>
      </c>
      <c r="D22" s="20">
        <f>SUM(D17:D21)+D14</f>
        <v>39.39</v>
      </c>
      <c r="F22" s="14"/>
      <c r="G22" s="3">
        <f>SUM(G17:G21)</f>
        <v>6</v>
      </c>
      <c r="H22" s="20">
        <f>SUM(H17:H21)+H14</f>
        <v>39.39</v>
      </c>
      <c r="J22" s="14"/>
      <c r="K22" s="3">
        <f>SUM(K17:K21)</f>
        <v>6</v>
      </c>
      <c r="L22" s="20">
        <f>SUM(L17:L21)+L14</f>
        <v>39.39</v>
      </c>
      <c r="N22" s="14"/>
      <c r="O22" s="3">
        <f>SUM(O17:O21)</f>
        <v>6</v>
      </c>
      <c r="P22" s="20">
        <f>SUM(P17:P21)+P14</f>
        <v>39.39</v>
      </c>
      <c r="R22" s="14"/>
      <c r="S22" s="3">
        <f>SUM(S17:S21)</f>
        <v>6</v>
      </c>
      <c r="T22" s="20">
        <f>SUM(T17:T21)+T14</f>
        <v>39.39</v>
      </c>
      <c r="V22" s="14"/>
      <c r="W22" s="3">
        <f>SUM(W17:W21)</f>
        <v>6</v>
      </c>
      <c r="X22" s="20">
        <f>SUM(X17:X21)+X14</f>
        <v>39.39</v>
      </c>
      <c r="Z22" s="14"/>
      <c r="AA22" s="3">
        <f>SUM(AA17:AA21)</f>
        <v>6</v>
      </c>
      <c r="AB22" s="20">
        <f>SUM(AB17:AB21)+AB14</f>
        <v>42.11</v>
      </c>
      <c r="AD22" s="14"/>
      <c r="AE22" s="3">
        <f>SUM(AE17:AE21)</f>
        <v>6</v>
      </c>
      <c r="AF22" s="20">
        <f>SUM(AF17:AF21)+AF14</f>
        <v>42.11</v>
      </c>
      <c r="AH22" s="14"/>
      <c r="AI22" s="3">
        <f>SUM(AI17:AI21)</f>
        <v>6</v>
      </c>
      <c r="AJ22" s="20">
        <f>SUM(AJ17:AJ21)+AJ14</f>
        <v>42.11</v>
      </c>
      <c r="AL22" s="14"/>
      <c r="AM22" s="3">
        <f>SUM(AM17:AM21)</f>
        <v>6</v>
      </c>
      <c r="AN22" s="20">
        <f>SUM(AN17:AN21)+AN14</f>
        <v>42.11</v>
      </c>
      <c r="AP22" s="14"/>
      <c r="AQ22" s="3">
        <f>SUM(AQ17:AQ21)</f>
        <v>6</v>
      </c>
      <c r="AR22" s="20">
        <f>SUM(AR17:AR21)+AR14</f>
        <v>42.11</v>
      </c>
      <c r="AS22" s="46"/>
      <c r="AT22" s="14"/>
      <c r="AU22" s="3">
        <f>SUM(AU17:AU21)</f>
        <v>6</v>
      </c>
      <c r="AV22" s="20">
        <f>SUM(AV17:AV21)+AV14</f>
        <v>42.11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0.17567000000000002</v>
      </c>
      <c r="C25" s="24">
        <f>IF(VLOOKUP($A25,Input!$A$33:$B$45,2,FALSE)="Percentage",D$22,IF(VLOOKUP($A25,Input!$A$33:$B$45,2,FALSE)="Fixed","Fixed",(C$22)))</f>
        <v>6</v>
      </c>
      <c r="D25" s="15">
        <f t="shared" ref="D25:D37" si="12">ROUND(IF(C25="Fixed",B25,(B25*C25)),2)</f>
        <v>1.05</v>
      </c>
      <c r="F25" s="104">
        <f>INDEX(Input!$C$33:$AL$45,MATCH($A25,Input!$A$33:$A$45,0),MATCH(F$13,Input!$C$32:$AL$32,0))</f>
        <v>0.17567000000000002</v>
      </c>
      <c r="G25" s="24">
        <f>IF(VLOOKUP($A25,Input!$A$33:$B$45,2,FALSE)="Percentage",H$22,IF(VLOOKUP($A25,Input!$A$33:$B$45,2,FALSE)="Fixed","Fixed",(G$22)))</f>
        <v>6</v>
      </c>
      <c r="H25" s="15">
        <f t="shared" ref="H25:H37" si="13">ROUND(IF(G25="Fixed",F25,(F25*G25)),2)</f>
        <v>1.05</v>
      </c>
      <c r="J25" s="104">
        <f>INDEX(Input!$C$33:$AL$45,MATCH($A25,Input!$A$33:$A$45,0),MATCH(J$13,Input!$C$32:$AL$32,0))</f>
        <v>0.17567000000000002</v>
      </c>
      <c r="K25" s="24">
        <f>IF(VLOOKUP($A25,Input!$A$33:$B$45,2,FALSE)="Percentage",L$22,IF(VLOOKUP($A25,Input!$A$33:$B$45,2,FALSE)="Fixed","Fixed",(K$22)))</f>
        <v>6</v>
      </c>
      <c r="L25" s="15">
        <f t="shared" ref="L25:L37" si="14">ROUND(IF(K25="Fixed",J25,(J25*K25)),2)</f>
        <v>1.05</v>
      </c>
      <c r="N25" s="104">
        <f>INDEX(Input!$C$33:$AL$45,MATCH($A25,Input!$A$33:$A$45,0),MATCH(N$13,Input!$C$32:$AL$32,0))</f>
        <v>0.17567000000000002</v>
      </c>
      <c r="O25" s="24">
        <f>IF(VLOOKUP($A25,Input!$A$33:$B$45,2,FALSE)="Percentage",P$22,IF(VLOOKUP($A25,Input!$A$33:$B$45,2,FALSE)="Fixed","Fixed",(O$22)))</f>
        <v>6</v>
      </c>
      <c r="P25" s="15">
        <f t="shared" ref="P25:P37" si="15">ROUND(IF(O25="Fixed",N25,(N25*O25)),2)</f>
        <v>1.05</v>
      </c>
      <c r="R25" s="104">
        <f>INDEX(Input!$C$33:$AL$45,MATCH($A25,Input!$A$33:$A$45,0),MATCH(R$13,Input!$C$32:$AL$32,0))</f>
        <v>0.17567000000000002</v>
      </c>
      <c r="S25" s="24">
        <f>IF(VLOOKUP($A25,Input!$A$33:$B$45,2,FALSE)="Percentage",T$22,IF(VLOOKUP($A25,Input!$A$33:$B$45,2,FALSE)="Fixed","Fixed",(S$22)))</f>
        <v>6</v>
      </c>
      <c r="T25" s="15">
        <f t="shared" ref="T25:T37" si="16">ROUND(IF(S25="Fixed",R25,(R25*S25)),2)</f>
        <v>1.05</v>
      </c>
      <c r="V25" s="104">
        <f>INDEX(Input!$C$33:$AL$45,MATCH($A25,Input!$A$33:$A$45,0),MATCH(V$13,Input!$C$32:$AL$32,0))</f>
        <v>0.17567000000000002</v>
      </c>
      <c r="W25" s="24">
        <f>IF(VLOOKUP($A25,Input!$A$33:$B$45,2,FALSE)="Percentage",X$22,IF(VLOOKUP($A25,Input!$A$33:$B$45,2,FALSE)="Fixed","Fixed",(W$22)))</f>
        <v>6</v>
      </c>
      <c r="X25" s="15">
        <f t="shared" ref="X25:X37" si="17">ROUND(IF(W25="Fixed",V25,(V25*W25)),2)</f>
        <v>1.05</v>
      </c>
      <c r="Z25" s="104">
        <f>INDEX(Input!$C$33:$AL$45,MATCH($A25,Input!$A$33:$A$45,0),MATCH(Z$13,Input!$C$32:$AL$32,0))</f>
        <v>0.18445350000000002</v>
      </c>
      <c r="AA25" s="24">
        <f>IF(VLOOKUP($A25,Input!$A$33:$B$45,2,FALSE)="Percentage",AB$22,IF(VLOOKUP($A25,Input!$A$33:$B$45,2,FALSE)="Fixed","Fixed",(AA$22)))</f>
        <v>6</v>
      </c>
      <c r="AB25" s="15">
        <f t="shared" ref="AB25:AB37" si="18">ROUND(IF(AA25="Fixed",Z25,(Z25*AA25)),2)</f>
        <v>1.1100000000000001</v>
      </c>
      <c r="AD25" s="104">
        <f>INDEX(Input!$C$33:$AL$45,MATCH($A25,Input!$A$33:$A$45,0),MATCH(AD$13,Input!$C$32:$AL$32,0))</f>
        <v>0.18445350000000002</v>
      </c>
      <c r="AE25" s="24">
        <f>IF(VLOOKUP($A25,Input!$A$33:$B$45,2,FALSE)="Percentage",AF$22,IF(VLOOKUP($A25,Input!$A$33:$B$45,2,FALSE)="Fixed","Fixed",(AE$22)))</f>
        <v>6</v>
      </c>
      <c r="AF25" s="15">
        <f t="shared" ref="AF25:AF37" si="19">ROUND(IF(AE25="Fixed",AD25,(AD25*AE25)),2)</f>
        <v>1.1100000000000001</v>
      </c>
      <c r="AH25" s="104">
        <f>INDEX(Input!$C$33:$AL$45,MATCH($A25,Input!$A$33:$A$45,0),MATCH(AH$13,Input!$C$32:$AL$32,0))</f>
        <v>0.18445350000000002</v>
      </c>
      <c r="AI25" s="24">
        <f>IF(VLOOKUP($A25,Input!$A$33:$B$45,2,FALSE)="Percentage",AJ$22,IF(VLOOKUP($A25,Input!$A$33:$B$45,2,FALSE)="Fixed","Fixed",(AI$22)))</f>
        <v>6</v>
      </c>
      <c r="AJ25" s="15">
        <f t="shared" ref="AJ25:AJ37" si="20">ROUND(IF(AI25="Fixed",AH25,(AH25*AI25)),2)</f>
        <v>1.1100000000000001</v>
      </c>
      <c r="AL25" s="104">
        <f>INDEX(Input!$C$33:$AL$45,MATCH($A25,Input!$A$33:$A$45,0),MATCH(AL$13,Input!$C$32:$AL$32,0))</f>
        <v>0.18445350000000002</v>
      </c>
      <c r="AM25" s="24">
        <f>IF(VLOOKUP($A25,Input!$A$33:$B$45,2,FALSE)="Percentage",AN$22,IF(VLOOKUP($A25,Input!$A$33:$B$45,2,FALSE)="Fixed","Fixed",(AM$22)))</f>
        <v>6</v>
      </c>
      <c r="AN25" s="15">
        <f t="shared" ref="AN25:AN37" si="21">ROUND(IF(AM25="Fixed",AL25,(AL25*AM25)),2)</f>
        <v>1.1100000000000001</v>
      </c>
      <c r="AP25" s="104">
        <f>INDEX(Input!$C$33:$AL$45,MATCH($A25,Input!$A$33:$A$45,0),MATCH(AP$13,Input!$C$32:$AL$32,0))</f>
        <v>0.18445350000000002</v>
      </c>
      <c r="AQ25" s="24">
        <f>IF(VLOOKUP($A25,Input!$A$33:$B$45,2,FALSE)="Percentage",AR$22,IF(VLOOKUP($A25,Input!$A$33:$B$45,2,FALSE)="Fixed","Fixed",(AQ$22)))</f>
        <v>6</v>
      </c>
      <c r="AR25" s="15">
        <f t="shared" ref="AR25:AR37" si="22">ROUND(IF(AQ25="Fixed",AP25,(AP25*AQ25)),2)</f>
        <v>1.1100000000000001</v>
      </c>
      <c r="AS25" s="7"/>
      <c r="AT25" s="104">
        <f>INDEX(Input!$C$33:$AL$45,MATCH($A25,Input!$A$33:$A$45,0),MATCH(AT$13,Input!$C$32:$AL$32,0))</f>
        <v>0.18445350000000002</v>
      </c>
      <c r="AU25" s="24">
        <f>IF(VLOOKUP($A25,Input!$A$33:$B$45,2,FALSE)="Percentage",AV$22,IF(VLOOKUP($A25,Input!$A$33:$B$45,2,FALSE)="Fixed","Fixed",(AU$22)))</f>
        <v>6</v>
      </c>
      <c r="AV25" s="15">
        <f t="shared" ref="AV25:AV37" si="23">ROUND(IF(AU25="Fixed",AT25,(AT25*AU25)),2)</f>
        <v>1.1100000000000001</v>
      </c>
    </row>
    <row r="26" spans="1:48" x14ac:dyDescent="0.3">
      <c r="A26" t="str">
        <f>Input!A34</f>
        <v>WRAM/MCBA</v>
      </c>
      <c r="B26" s="104">
        <f>INDEX(Input!$C$33:$AL$45,MATCH($A26,Input!$A$33:$A$45,0),MATCH(B$13,Input!$C$32:$AL$32,0))</f>
        <v>0</v>
      </c>
      <c r="C26" s="24">
        <f>IF(VLOOKUP($A26,Input!$A$33:$B$45,2,FALSE)="Percentage",D$22,IF(VLOOKUP($A26,Input!$A$33:$B$45,2,FALSE)="Fixed","Fixed",(C$22)))</f>
        <v>39.39</v>
      </c>
      <c r="D26" s="15">
        <f t="shared" si="12"/>
        <v>0</v>
      </c>
      <c r="F26" s="104">
        <f>INDEX(Input!$C$33:$AL$45,MATCH($A26,Input!$A$33:$A$45,0),MATCH(F$13,Input!$C$32:$AL$32,0))</f>
        <v>0</v>
      </c>
      <c r="G26" s="24">
        <f>IF(VLOOKUP($A26,Input!$A$33:$B$45,2,FALSE)="Percentage",H$22,IF(VLOOKUP($A26,Input!$A$33:$B$45,2,FALSE)="Fixed","Fixed",(G$22)))</f>
        <v>39.39</v>
      </c>
      <c r="H26" s="15">
        <f t="shared" si="13"/>
        <v>0</v>
      </c>
      <c r="J26" s="104">
        <f>INDEX(Input!$C$33:$AL$45,MATCH($A26,Input!$A$33:$A$45,0),MATCH(J$13,Input!$C$32:$AL$32,0))</f>
        <v>0</v>
      </c>
      <c r="K26" s="24">
        <f>IF(VLOOKUP($A26,Input!$A$33:$B$45,2,FALSE)="Percentage",L$22,IF(VLOOKUP($A26,Input!$A$33:$B$45,2,FALSE)="Fixed","Fixed",(K$22)))</f>
        <v>39.39</v>
      </c>
      <c r="L26" s="15">
        <f t="shared" si="14"/>
        <v>0</v>
      </c>
      <c r="N26" s="104">
        <f>INDEX(Input!$C$33:$AL$45,MATCH($A26,Input!$A$33:$A$45,0),MATCH(N$13,Input!$C$32:$AL$32,0))</f>
        <v>0</v>
      </c>
      <c r="O26" s="24">
        <f>IF(VLOOKUP($A26,Input!$A$33:$B$45,2,FALSE)="Percentage",P$22,IF(VLOOKUP($A26,Input!$A$33:$B$45,2,FALSE)="Fixed","Fixed",(O$22)))</f>
        <v>39.39</v>
      </c>
      <c r="P26" s="15">
        <f t="shared" si="15"/>
        <v>0</v>
      </c>
      <c r="R26" s="104">
        <f>INDEX(Input!$C$33:$AL$45,MATCH($A26,Input!$A$33:$A$45,0),MATCH(R$13,Input!$C$32:$AL$32,0))</f>
        <v>0</v>
      </c>
      <c r="S26" s="24">
        <f>IF(VLOOKUP($A26,Input!$A$33:$B$45,2,FALSE)="Percentage",T$22,IF(VLOOKUP($A26,Input!$A$33:$B$45,2,FALSE)="Fixed","Fixed",(S$22)))</f>
        <v>39.39</v>
      </c>
      <c r="T26" s="15">
        <f t="shared" si="16"/>
        <v>0</v>
      </c>
      <c r="V26" s="104">
        <f>INDEX(Input!$C$33:$AL$45,MATCH($A26,Input!$A$33:$A$45,0),MATCH(V$13,Input!$C$32:$AL$32,0))</f>
        <v>0</v>
      </c>
      <c r="W26" s="24">
        <f>IF(VLOOKUP($A26,Input!$A$33:$B$45,2,FALSE)="Percentage",X$22,IF(VLOOKUP($A26,Input!$A$33:$B$45,2,FALSE)="Fixed","Fixed",(W$22)))</f>
        <v>39.39</v>
      </c>
      <c r="X26" s="15">
        <f t="shared" si="17"/>
        <v>0</v>
      </c>
      <c r="Z26" s="104">
        <f>INDEX(Input!$C$33:$AL$45,MATCH($A26,Input!$A$33:$A$45,0),MATCH(Z$13,Input!$C$32:$AL$32,0))</f>
        <v>0</v>
      </c>
      <c r="AA26" s="24">
        <f>IF(VLOOKUP($A26,Input!$A$33:$B$45,2,FALSE)="Percentage",AB$22,IF(VLOOKUP($A26,Input!$A$33:$B$45,2,FALSE)="Fixed","Fixed",(AA$22)))</f>
        <v>42.11</v>
      </c>
      <c r="AB26" s="15">
        <f t="shared" si="18"/>
        <v>0</v>
      </c>
      <c r="AD26" s="104">
        <f>INDEX(Input!$C$33:$AL$45,MATCH($A26,Input!$A$33:$A$45,0),MATCH(AD$13,Input!$C$32:$AL$32,0))</f>
        <v>0</v>
      </c>
      <c r="AE26" s="24">
        <f>IF(VLOOKUP($A26,Input!$A$33:$B$45,2,FALSE)="Percentage",AF$22,IF(VLOOKUP($A26,Input!$A$33:$B$45,2,FALSE)="Fixed","Fixed",(AE$22)))</f>
        <v>42.11</v>
      </c>
      <c r="AF26" s="15">
        <f t="shared" si="19"/>
        <v>0</v>
      </c>
      <c r="AH26" s="104">
        <f>INDEX(Input!$C$33:$AL$45,MATCH($A26,Input!$A$33:$A$45,0),MATCH(AH$13,Input!$C$32:$AL$32,0))</f>
        <v>0</v>
      </c>
      <c r="AI26" s="24">
        <f>IF(VLOOKUP($A26,Input!$A$33:$B$45,2,FALSE)="Percentage",AJ$22,IF(VLOOKUP($A26,Input!$A$33:$B$45,2,FALSE)="Fixed","Fixed",(AI$22)))</f>
        <v>42.11</v>
      </c>
      <c r="AJ26" s="15">
        <f t="shared" si="20"/>
        <v>0</v>
      </c>
      <c r="AL26" s="104">
        <f>INDEX(Input!$C$33:$AL$45,MATCH($A26,Input!$A$33:$A$45,0),MATCH(AL$13,Input!$C$32:$AL$32,0))</f>
        <v>0</v>
      </c>
      <c r="AM26" s="24">
        <f>IF(VLOOKUP($A26,Input!$A$33:$B$45,2,FALSE)="Percentage",AN$22,IF(VLOOKUP($A26,Input!$A$33:$B$45,2,FALSE)="Fixed","Fixed",(AM$22)))</f>
        <v>42.11</v>
      </c>
      <c r="AN26" s="15">
        <f t="shared" si="21"/>
        <v>0</v>
      </c>
      <c r="AP26" s="104">
        <f>INDEX(Input!$C$33:$AL$45,MATCH($A26,Input!$A$33:$A$45,0),MATCH(AP$13,Input!$C$32:$AL$32,0))</f>
        <v>0</v>
      </c>
      <c r="AQ26" s="24">
        <f>IF(VLOOKUP($A26,Input!$A$33:$B$45,2,FALSE)="Percentage",AR$22,IF(VLOOKUP($A26,Input!$A$33:$B$45,2,FALSE)="Fixed","Fixed",(AQ$22)))</f>
        <v>42.11</v>
      </c>
      <c r="AR26" s="15">
        <f t="shared" si="22"/>
        <v>0</v>
      </c>
      <c r="AS26" s="7"/>
      <c r="AT26" s="104">
        <f>INDEX(Input!$C$33:$AL$45,MATCH($A26,Input!$A$33:$A$45,0),MATCH(AT$13,Input!$C$32:$AL$32,0))</f>
        <v>0</v>
      </c>
      <c r="AU26" s="24">
        <f>IF(VLOOKUP($A26,Input!$A$33:$B$45,2,FALSE)="Percentage",AV$22,IF(VLOOKUP($A26,Input!$A$33:$B$45,2,FALSE)="Fixed","Fixed",(AU$22)))</f>
        <v>42.11</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39.39</v>
      </c>
      <c r="D29" s="15">
        <f t="shared" si="12"/>
        <v>0</v>
      </c>
      <c r="F29" s="104">
        <f>INDEX(Input!$C$33:$AL$45,MATCH($A29,Input!$A$33:$A$45,0),MATCH(F$13,Input!$C$32:$AL$32,0))</f>
        <v>0</v>
      </c>
      <c r="G29" s="24">
        <f>IF(VLOOKUP($A29,Input!$A$33:$B$45,2,FALSE)="Percentage",H$22,IF(VLOOKUP($A29,Input!$A$33:$B$45,2,FALSE)="Fixed","Fixed",(G$22)))</f>
        <v>39.39</v>
      </c>
      <c r="H29" s="15">
        <f t="shared" si="13"/>
        <v>0</v>
      </c>
      <c r="J29" s="104">
        <f>INDEX(Input!$C$33:$AL$45,MATCH($A29,Input!$A$33:$A$45,0),MATCH(J$13,Input!$C$32:$AL$32,0))</f>
        <v>0</v>
      </c>
      <c r="K29" s="24">
        <f>IF(VLOOKUP($A29,Input!$A$33:$B$45,2,FALSE)="Percentage",L$22,IF(VLOOKUP($A29,Input!$A$33:$B$45,2,FALSE)="Fixed","Fixed",(K$22)))</f>
        <v>39.39</v>
      </c>
      <c r="L29" s="15">
        <f t="shared" si="14"/>
        <v>0</v>
      </c>
      <c r="N29" s="104">
        <f>INDEX(Input!$C$33:$AL$45,MATCH($A29,Input!$A$33:$A$45,0),MATCH(N$13,Input!$C$32:$AL$32,0))</f>
        <v>0</v>
      </c>
      <c r="O29" s="24">
        <f>IF(VLOOKUP($A29,Input!$A$33:$B$45,2,FALSE)="Percentage",P$22,IF(VLOOKUP($A29,Input!$A$33:$B$45,2,FALSE)="Fixed","Fixed",(O$22)))</f>
        <v>39.39</v>
      </c>
      <c r="P29" s="15">
        <f t="shared" si="15"/>
        <v>0</v>
      </c>
      <c r="R29" s="104">
        <f>INDEX(Input!$C$33:$AL$45,MATCH($A29,Input!$A$33:$A$45,0),MATCH(R$13,Input!$C$32:$AL$32,0))</f>
        <v>0</v>
      </c>
      <c r="S29" s="24">
        <f>IF(VLOOKUP($A29,Input!$A$33:$B$45,2,FALSE)="Percentage",T$22,IF(VLOOKUP($A29,Input!$A$33:$B$45,2,FALSE)="Fixed","Fixed",(S$22)))</f>
        <v>39.39</v>
      </c>
      <c r="T29" s="15">
        <f t="shared" si="16"/>
        <v>0</v>
      </c>
      <c r="V29" s="104">
        <f>INDEX(Input!$C$33:$AL$45,MATCH($A29,Input!$A$33:$A$45,0),MATCH(V$13,Input!$C$32:$AL$32,0))</f>
        <v>0</v>
      </c>
      <c r="W29" s="24">
        <f>IF(VLOOKUP($A29,Input!$A$33:$B$45,2,FALSE)="Percentage",X$22,IF(VLOOKUP($A29,Input!$A$33:$B$45,2,FALSE)="Fixed","Fixed",(W$22)))</f>
        <v>39.39</v>
      </c>
      <c r="X29" s="15">
        <f t="shared" si="17"/>
        <v>0</v>
      </c>
      <c r="Z29" s="104">
        <f>INDEX(Input!$C$33:$AL$45,MATCH($A29,Input!$A$33:$A$45,0),MATCH(Z$13,Input!$C$32:$AL$32,0))</f>
        <v>0</v>
      </c>
      <c r="AA29" s="24">
        <f>IF(VLOOKUP($A29,Input!$A$33:$B$45,2,FALSE)="Percentage",AB$22,IF(VLOOKUP($A29,Input!$A$33:$B$45,2,FALSE)="Fixed","Fixed",(AA$22)))</f>
        <v>42.11</v>
      </c>
      <c r="AB29" s="15">
        <f t="shared" si="18"/>
        <v>0</v>
      </c>
      <c r="AD29" s="104">
        <f>INDEX(Input!$C$33:$AL$45,MATCH($A29,Input!$A$33:$A$45,0),MATCH(AD$13,Input!$C$32:$AL$32,0))</f>
        <v>0</v>
      </c>
      <c r="AE29" s="24">
        <f>IF(VLOOKUP($A29,Input!$A$33:$B$45,2,FALSE)="Percentage",AF$22,IF(VLOOKUP($A29,Input!$A$33:$B$45,2,FALSE)="Fixed","Fixed",(AE$22)))</f>
        <v>42.11</v>
      </c>
      <c r="AF29" s="15">
        <f t="shared" si="19"/>
        <v>0</v>
      </c>
      <c r="AH29" s="104">
        <f>INDEX(Input!$C$33:$AL$45,MATCH($A29,Input!$A$33:$A$45,0),MATCH(AH$13,Input!$C$32:$AL$32,0))</f>
        <v>0</v>
      </c>
      <c r="AI29" s="24">
        <f>IF(VLOOKUP($A29,Input!$A$33:$B$45,2,FALSE)="Percentage",AJ$22,IF(VLOOKUP($A29,Input!$A$33:$B$45,2,FALSE)="Fixed","Fixed",(AI$22)))</f>
        <v>42.11</v>
      </c>
      <c r="AJ29" s="15">
        <f t="shared" si="20"/>
        <v>0</v>
      </c>
      <c r="AL29" s="104">
        <f>INDEX(Input!$C$33:$AL$45,MATCH($A29,Input!$A$33:$A$45,0),MATCH(AL$13,Input!$C$32:$AL$32,0))</f>
        <v>0</v>
      </c>
      <c r="AM29" s="24">
        <f>IF(VLOOKUP($A29,Input!$A$33:$B$45,2,FALSE)="Percentage",AN$22,IF(VLOOKUP($A29,Input!$A$33:$B$45,2,FALSE)="Fixed","Fixed",(AM$22)))</f>
        <v>42.11</v>
      </c>
      <c r="AN29" s="15">
        <f t="shared" si="21"/>
        <v>0</v>
      </c>
      <c r="AP29" s="104">
        <f>INDEX(Input!$C$33:$AL$45,MATCH($A29,Input!$A$33:$A$45,0),MATCH(AP$13,Input!$C$32:$AL$32,0))</f>
        <v>0</v>
      </c>
      <c r="AQ29" s="24">
        <f>IF(VLOOKUP($A29,Input!$A$33:$B$45,2,FALSE)="Percentage",AR$22,IF(VLOOKUP($A29,Input!$A$33:$B$45,2,FALSE)="Fixed","Fixed",(AQ$22)))</f>
        <v>42.11</v>
      </c>
      <c r="AR29" s="15">
        <f t="shared" si="22"/>
        <v>0</v>
      </c>
      <c r="AS29" s="7"/>
      <c r="AT29" s="104">
        <f>INDEX(Input!$C$33:$AL$45,MATCH($A29,Input!$A$33:$A$45,0),MATCH(AT$13,Input!$C$32:$AL$32,0))</f>
        <v>0</v>
      </c>
      <c r="AU29" s="24">
        <f>IF(VLOOKUP($A29,Input!$A$33:$B$45,2,FALSE)="Percentage",AV$22,IF(VLOOKUP($A29,Input!$A$33:$B$45,2,FALSE)="Fixed","Fixed",(AU$22)))</f>
        <v>42.11</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0</v>
      </c>
      <c r="C31" s="24" t="str">
        <f>IF(VLOOKUP($A31,Input!$A$33:$B$45,2,FALSE)="Percentage",D$22,IF(VLOOKUP($A31,Input!$A$33:$B$45,2,FALSE)="Fixed","Fixed",(C$22)))</f>
        <v>Fixed</v>
      </c>
      <c r="D31" s="15">
        <f t="shared" si="12"/>
        <v>0</v>
      </c>
      <c r="F31" s="104">
        <f>INDEX(Input!$C$33:$AL$45,MATCH($A31,Input!$A$33:$A$45,0),MATCH(F$13,Input!$C$32:$AL$32,0))</f>
        <v>0</v>
      </c>
      <c r="G31" s="24" t="str">
        <f>IF(VLOOKUP($A31,Input!$A$33:$B$45,2,FALSE)="Percentage",H$22,IF(VLOOKUP($A31,Input!$A$33:$B$45,2,FALSE)="Fixed","Fixed",(G$22)))</f>
        <v>Fixed</v>
      </c>
      <c r="H31" s="15">
        <f t="shared" si="13"/>
        <v>0</v>
      </c>
      <c r="J31" s="104">
        <f>INDEX(Input!$C$33:$AL$45,MATCH($A31,Input!$A$33:$A$45,0),MATCH(J$13,Input!$C$32:$AL$32,0))</f>
        <v>0</v>
      </c>
      <c r="K31" s="24" t="str">
        <f>IF(VLOOKUP($A31,Input!$A$33:$B$45,2,FALSE)="Percentage",L$22,IF(VLOOKUP($A31,Input!$A$33:$B$45,2,FALSE)="Fixed","Fixed",(K$22)))</f>
        <v>Fixed</v>
      </c>
      <c r="L31" s="15">
        <f t="shared" si="14"/>
        <v>0</v>
      </c>
      <c r="N31" s="104">
        <f>INDEX(Input!$C$33:$AL$45,MATCH($A31,Input!$A$33:$A$45,0),MATCH(N$13,Input!$C$32:$AL$32,0))</f>
        <v>0</v>
      </c>
      <c r="O31" s="24" t="str">
        <f>IF(VLOOKUP($A31,Input!$A$33:$B$45,2,FALSE)="Percentage",P$22,IF(VLOOKUP($A31,Input!$A$33:$B$45,2,FALSE)="Fixed","Fixed",(O$22)))</f>
        <v>Fixed</v>
      </c>
      <c r="P31" s="15">
        <f t="shared" si="15"/>
        <v>0</v>
      </c>
      <c r="R31" s="104">
        <f>INDEX(Input!$C$33:$AL$45,MATCH($A31,Input!$A$33:$A$45,0),MATCH(R$13,Input!$C$32:$AL$32,0))</f>
        <v>0</v>
      </c>
      <c r="S31" s="24" t="str">
        <f>IF(VLOOKUP($A31,Input!$A$33:$B$45,2,FALSE)="Percentage",T$22,IF(VLOOKUP($A31,Input!$A$33:$B$45,2,FALSE)="Fixed","Fixed",(S$22)))</f>
        <v>Fixed</v>
      </c>
      <c r="T31" s="15">
        <f t="shared" si="16"/>
        <v>0</v>
      </c>
      <c r="V31" s="104">
        <f>INDEX(Input!$C$33:$AL$45,MATCH($A31,Input!$A$33:$A$45,0),MATCH(V$13,Input!$C$32:$AL$32,0))</f>
        <v>0</v>
      </c>
      <c r="W31" s="24" t="str">
        <f>IF(VLOOKUP($A31,Input!$A$33:$B$45,2,FALSE)="Percentage",X$22,IF(VLOOKUP($A31,Input!$A$33:$B$45,2,FALSE)="Fixed","Fixed",(W$22)))</f>
        <v>Fixed</v>
      </c>
      <c r="X31" s="15">
        <f t="shared" si="17"/>
        <v>0</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1.05</v>
      </c>
      <c r="F38" s="14"/>
      <c r="H38" s="20">
        <f>SUM(H25:H37)</f>
        <v>1.05</v>
      </c>
      <c r="J38" s="14"/>
      <c r="L38" s="20">
        <f>SUM(L25:L37)</f>
        <v>1.05</v>
      </c>
      <c r="N38" s="14"/>
      <c r="P38" s="20">
        <f>SUM(P25:P37)</f>
        <v>1.05</v>
      </c>
      <c r="R38" s="14"/>
      <c r="T38" s="20">
        <f>SUM(T25:T37)</f>
        <v>1.05</v>
      </c>
      <c r="V38" s="14"/>
      <c r="X38" s="20">
        <f>SUM(X25:X37)</f>
        <v>1.05</v>
      </c>
      <c r="Z38" s="14"/>
      <c r="AB38" s="20">
        <f>SUM(AB25:AB37)</f>
        <v>1.1100000000000001</v>
      </c>
      <c r="AD38" s="14"/>
      <c r="AF38" s="20">
        <f>SUM(AF25:AF37)</f>
        <v>1.1100000000000001</v>
      </c>
      <c r="AH38" s="14"/>
      <c r="AJ38" s="20">
        <f>SUM(AJ25:AJ37)</f>
        <v>1.1100000000000001</v>
      </c>
      <c r="AL38" s="14"/>
      <c r="AN38" s="20">
        <f>SUM(AN25:AN37)</f>
        <v>1.1100000000000001</v>
      </c>
      <c r="AP38" s="14"/>
      <c r="AR38" s="20">
        <f>SUM(AR25:AR37)</f>
        <v>1.1100000000000001</v>
      </c>
      <c r="AS38" s="46"/>
      <c r="AT38" s="14"/>
      <c r="AV38" s="20">
        <f>SUM(AV25:AV37)</f>
        <v>1.1100000000000001</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40.44</v>
      </c>
      <c r="D41" s="15">
        <f>ROUND(B41*C41,2)</f>
        <v>0.27</v>
      </c>
      <c r="F41" s="23" cm="1">
        <f t="array" ref="F41">SUMPRODUCT(($A41=Input!$A$64:$A$69)*(F$13=Input!$B$63:$BI$63)*(Input!$B$64:$BI$69))</f>
        <v>6.7999999999999996E-3</v>
      </c>
      <c r="G41" s="7">
        <f>H38+H22</f>
        <v>40.44</v>
      </c>
      <c r="H41" s="15">
        <f>ROUND(F41*G41,2)</f>
        <v>0.27</v>
      </c>
      <c r="J41" s="23" cm="1">
        <f t="array" ref="J41">SUMPRODUCT(($A41=Input!$A$64:$A$69)*(J$13=Input!$B$63:$BI$63)*(Input!$B$64:$BI$69))</f>
        <v>6.7999999999999996E-3</v>
      </c>
      <c r="K41" s="7">
        <f>L38+L22</f>
        <v>40.44</v>
      </c>
      <c r="L41" s="15">
        <f>ROUND(J41*K41,2)</f>
        <v>0.27</v>
      </c>
      <c r="N41" s="23" cm="1">
        <f t="array" ref="N41">SUMPRODUCT(($A41=Input!$A$64:$A$69)*(N$13=Input!$B$63:$BI$63)*(Input!$B$64:$BI$69))</f>
        <v>6.7999999999999996E-3</v>
      </c>
      <c r="O41" s="7">
        <f>P38+P22</f>
        <v>40.44</v>
      </c>
      <c r="P41" s="15">
        <f>ROUND(N41*O41,2)</f>
        <v>0.27</v>
      </c>
      <c r="R41" s="23" cm="1">
        <f t="array" ref="R41">SUMPRODUCT(($A41=Input!$A$64:$A$69)*(R$13=Input!$B$63:$BI$63)*(Input!$B$64:$BI$69))</f>
        <v>6.7999999999999996E-3</v>
      </c>
      <c r="S41" s="7">
        <f>T38+T22</f>
        <v>40.44</v>
      </c>
      <c r="T41" s="15">
        <f>ROUND(R41*S41,2)</f>
        <v>0.27</v>
      </c>
      <c r="V41" s="23" cm="1">
        <f t="array" ref="V41">SUMPRODUCT(($A41=Input!$A$64:$A$69)*(V$13=Input!$B$63:$BI$63)*(Input!$B$64:$BI$69))</f>
        <v>6.7999999999999996E-3</v>
      </c>
      <c r="W41" s="7">
        <f>X38+X22</f>
        <v>40.44</v>
      </c>
      <c r="X41" s="15">
        <f>ROUND(V41*W41,2)</f>
        <v>0.27</v>
      </c>
      <c r="Z41" s="23" cm="1">
        <f t="array" ref="Z41">SUMPRODUCT(($A41=Input!$A$64:$A$69)*(Z$13=Input!$B$63:$BI$63)*(Input!$B$64:$BI$69))</f>
        <v>6.7999999999999996E-3</v>
      </c>
      <c r="AA41" s="7">
        <f>AB38+AB22</f>
        <v>43.22</v>
      </c>
      <c r="AB41" s="15">
        <f>ROUND(Z41*AA41,2)</f>
        <v>0.28999999999999998</v>
      </c>
      <c r="AD41" s="23" cm="1">
        <f t="array" ref="AD41">SUMPRODUCT(($A41=Input!$A$64:$A$69)*(AD$13=Input!$B$63:$BI$63)*(Input!$B$64:$BI$69))</f>
        <v>6.7999999999999996E-3</v>
      </c>
      <c r="AE41" s="7">
        <f>AF38+AF22</f>
        <v>43.22</v>
      </c>
      <c r="AF41" s="15">
        <f>ROUND(AD41*AE41,2)</f>
        <v>0.28999999999999998</v>
      </c>
      <c r="AH41" s="23" cm="1">
        <f t="array" ref="AH41">SUMPRODUCT(($A41=Input!$A$64:$A$69)*(AH$13=Input!$B$63:$BI$63)*(Input!$B$64:$BI$69))</f>
        <v>6.7999999999999996E-3</v>
      </c>
      <c r="AI41" s="7">
        <f>AJ38+AJ22</f>
        <v>43.22</v>
      </c>
      <c r="AJ41" s="15">
        <f>ROUND(AH41*AI41,2)</f>
        <v>0.28999999999999998</v>
      </c>
      <c r="AL41" s="23" cm="1">
        <f t="array" ref="AL41">SUMPRODUCT(($A41=Input!$A$64:$A$69)*(AL$13=Input!$B$63:$BI$63)*(Input!$B$64:$BI$69))</f>
        <v>6.7999999999999996E-3</v>
      </c>
      <c r="AM41" s="7">
        <f>AN38+AN22</f>
        <v>43.22</v>
      </c>
      <c r="AN41" s="15">
        <f>ROUND(AL41*AM41,2)</f>
        <v>0.28999999999999998</v>
      </c>
      <c r="AP41" s="23" cm="1">
        <f t="array" ref="AP41">SUMPRODUCT(($A41=Input!$A$64:$A$69)*(AP$13=Input!$B$63:$BI$63)*(Input!$B$64:$BI$69))</f>
        <v>6.7999999999999996E-3</v>
      </c>
      <c r="AQ41" s="7">
        <f>AR38+AR22</f>
        <v>43.22</v>
      </c>
      <c r="AR41" s="15">
        <f>ROUND(AP41*AQ41,2)</f>
        <v>0.28999999999999998</v>
      </c>
      <c r="AS41" s="7"/>
      <c r="AT41" s="23" cm="1">
        <f t="array" ref="AT41">SUMPRODUCT(($A41=Input!$A$64:$A$69)*(AT$13=Input!$B$63:$BI$63)*(Input!$B$64:$BI$69))</f>
        <v>6.7999999999999996E-3</v>
      </c>
      <c r="AU41" s="7">
        <f>AV38+AV22</f>
        <v>43.22</v>
      </c>
      <c r="AV41" s="15">
        <f>ROUND(AT41*AU41,2)</f>
        <v>0.28999999999999998</v>
      </c>
    </row>
    <row r="42" spans="1:48" ht="14.4" hidden="1" customHeight="1" x14ac:dyDescent="0.3">
      <c r="A42" t="str">
        <f>+Input!A65</f>
        <v>Reserved</v>
      </c>
      <c r="B42" s="23" cm="1">
        <f t="array" ref="B42">SUMPRODUCT(($A42=Input!$A$64:$A$69)*(B$13=Input!$B$63:$BI$63)*(Input!$B$64:$BI$69))</f>
        <v>0</v>
      </c>
      <c r="C42" s="7">
        <f>C41</f>
        <v>40.44</v>
      </c>
      <c r="D42" s="15">
        <f t="shared" ref="D42:D46" si="24">ROUND(B42*C42,2)</f>
        <v>0</v>
      </c>
      <c r="F42" s="23" cm="1">
        <f t="array" ref="F42">SUMPRODUCT(($A42=Input!$A$64:$A$69)*(F$13=Input!$B$63:$BI$63)*(Input!$B$64:$BI$69))</f>
        <v>0</v>
      </c>
      <c r="G42" s="7">
        <f>G41</f>
        <v>40.44</v>
      </c>
      <c r="H42" s="15">
        <f t="shared" ref="H42:H46" si="25">ROUND(F42*G42,2)</f>
        <v>0</v>
      </c>
      <c r="J42" s="23" cm="1">
        <f t="array" ref="J42">SUMPRODUCT(($A42=Input!$A$64:$A$69)*(J$13=Input!$B$63:$BI$63)*(Input!$B$64:$BI$69))</f>
        <v>0</v>
      </c>
      <c r="K42" s="7">
        <f>K41</f>
        <v>40.44</v>
      </c>
      <c r="L42" s="15">
        <f t="shared" ref="L42:L46" si="26">ROUND(J42*K42,2)</f>
        <v>0</v>
      </c>
      <c r="N42" s="23" cm="1">
        <f t="array" ref="N42">SUMPRODUCT(($A42=Input!$A$64:$A$69)*(N$13=Input!$B$63:$BI$63)*(Input!$B$64:$BI$69))</f>
        <v>0</v>
      </c>
      <c r="O42" s="7">
        <f>O41</f>
        <v>40.44</v>
      </c>
      <c r="P42" s="15">
        <f t="shared" ref="P42:P46" si="27">ROUND(N42*O42,2)</f>
        <v>0</v>
      </c>
      <c r="R42" s="23" cm="1">
        <f t="array" ref="R42">SUMPRODUCT(($A42=Input!$A$64:$A$69)*(R$13=Input!$B$63:$BI$63)*(Input!$B$64:$BI$69))</f>
        <v>0</v>
      </c>
      <c r="S42" s="7">
        <f>S41</f>
        <v>40.44</v>
      </c>
      <c r="T42" s="15">
        <f t="shared" ref="T42:T46" si="28">ROUND(R42*S42,2)</f>
        <v>0</v>
      </c>
      <c r="V42" s="23" cm="1">
        <f t="array" ref="V42">SUMPRODUCT(($A42=Input!$A$64:$A$69)*(V$13=Input!$B$63:$BI$63)*(Input!$B$64:$BI$69))</f>
        <v>0</v>
      </c>
      <c r="W42" s="7">
        <f>W41</f>
        <v>40.44</v>
      </c>
      <c r="X42" s="15">
        <f t="shared" ref="X42:X46" si="29">ROUND(V42*W42,2)</f>
        <v>0</v>
      </c>
      <c r="Z42" s="23" cm="1">
        <f t="array" ref="Z42">SUMPRODUCT(($A42=Input!$A$64:$A$69)*(Z$13=Input!$B$63:$BI$63)*(Input!$B$64:$BI$69))</f>
        <v>0</v>
      </c>
      <c r="AA42" s="7">
        <f>AA41</f>
        <v>43.22</v>
      </c>
      <c r="AB42" s="15">
        <f t="shared" ref="AB42:AB46" si="30">ROUND(Z42*AA42,2)</f>
        <v>0</v>
      </c>
      <c r="AD42" s="23" cm="1">
        <f t="array" ref="AD42">SUMPRODUCT(($A42=Input!$A$64:$A$69)*(AD$13=Input!$B$63:$BI$63)*(Input!$B$64:$BI$69))</f>
        <v>0</v>
      </c>
      <c r="AE42" s="7">
        <f>AE41</f>
        <v>43.22</v>
      </c>
      <c r="AF42" s="15">
        <f t="shared" ref="AF42:AF46" si="31">ROUND(AD42*AE42,2)</f>
        <v>0</v>
      </c>
      <c r="AH42" s="23" cm="1">
        <f t="array" ref="AH42">SUMPRODUCT(($A42=Input!$A$64:$A$69)*(AH$13=Input!$B$63:$BI$63)*(Input!$B$64:$BI$69))</f>
        <v>0</v>
      </c>
      <c r="AI42" s="7">
        <f>AI41</f>
        <v>43.22</v>
      </c>
      <c r="AJ42" s="15">
        <f t="shared" ref="AJ42:AJ46" si="32">ROUND(AH42*AI42,2)</f>
        <v>0</v>
      </c>
      <c r="AL42" s="23" cm="1">
        <f t="array" ref="AL42">SUMPRODUCT(($A42=Input!$A$64:$A$69)*(AL$13=Input!$B$63:$BI$63)*(Input!$B$64:$BI$69))</f>
        <v>0</v>
      </c>
      <c r="AM42" s="7">
        <f>AM41</f>
        <v>43.22</v>
      </c>
      <c r="AN42" s="15">
        <f t="shared" ref="AN42:AN46" si="33">ROUND(AL42*AM42,2)</f>
        <v>0</v>
      </c>
      <c r="AP42" s="23" cm="1">
        <f t="array" ref="AP42">SUMPRODUCT(($A42=Input!$A$64:$A$69)*(AP$13=Input!$B$63:$BI$63)*(Input!$B$64:$BI$69))</f>
        <v>0</v>
      </c>
      <c r="AQ42" s="7">
        <f>AQ41</f>
        <v>43.22</v>
      </c>
      <c r="AR42" s="15">
        <f t="shared" ref="AR42:AR46" si="34">ROUND(AP42*AQ42,2)</f>
        <v>0</v>
      </c>
      <c r="AT42" s="23" cm="1">
        <f t="array" ref="AT42">SUMPRODUCT(($A42=Input!$A$64:$A$69)*(AT$13=Input!$B$63:$BI$63)*(Input!$B$64:$BI$69))</f>
        <v>0</v>
      </c>
      <c r="AU42" s="7">
        <f>AU41</f>
        <v>43.22</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40.44</v>
      </c>
      <c r="D43" s="15">
        <f t="shared" si="24"/>
        <v>0</v>
      </c>
      <c r="F43" s="23" cm="1">
        <f t="array" ref="F43">SUMPRODUCT(($A43=Input!$A$64:$A$69)*(F$13=Input!$B$63:$BI$63)*(Input!$B$64:$BI$69))</f>
        <v>0</v>
      </c>
      <c r="G43" s="7">
        <f t="shared" ref="G43:G46" si="37">G42</f>
        <v>40.44</v>
      </c>
      <c r="H43" s="15">
        <f t="shared" si="25"/>
        <v>0</v>
      </c>
      <c r="J43" s="23" cm="1">
        <f t="array" ref="J43">SUMPRODUCT(($A43=Input!$A$64:$A$69)*(J$13=Input!$B$63:$BI$63)*(Input!$B$64:$BI$69))</f>
        <v>0</v>
      </c>
      <c r="K43" s="7">
        <f t="shared" ref="K43:K46" si="38">K42</f>
        <v>40.44</v>
      </c>
      <c r="L43" s="15">
        <f t="shared" si="26"/>
        <v>0</v>
      </c>
      <c r="N43" s="23" cm="1">
        <f t="array" ref="N43">SUMPRODUCT(($A43=Input!$A$64:$A$69)*(N$13=Input!$B$63:$BI$63)*(Input!$B$64:$BI$69))</f>
        <v>0</v>
      </c>
      <c r="O43" s="7">
        <f t="shared" ref="O43:O46" si="39">O42</f>
        <v>40.44</v>
      </c>
      <c r="P43" s="15">
        <f t="shared" si="27"/>
        <v>0</v>
      </c>
      <c r="R43" s="23" cm="1">
        <f t="array" ref="R43">SUMPRODUCT(($A43=Input!$A$64:$A$69)*(R$13=Input!$B$63:$BI$63)*(Input!$B$64:$BI$69))</f>
        <v>0</v>
      </c>
      <c r="S43" s="7">
        <f t="shared" ref="S43:S46" si="40">S42</f>
        <v>40.44</v>
      </c>
      <c r="T43" s="15">
        <f t="shared" si="28"/>
        <v>0</v>
      </c>
      <c r="V43" s="23" cm="1">
        <f t="array" ref="V43">SUMPRODUCT(($A43=Input!$A$64:$A$69)*(V$13=Input!$B$63:$BI$63)*(Input!$B$64:$BI$69))</f>
        <v>0</v>
      </c>
      <c r="W43" s="7">
        <f t="shared" ref="W43:W46" si="41">W42</f>
        <v>40.44</v>
      </c>
      <c r="X43" s="15">
        <f t="shared" si="29"/>
        <v>0</v>
      </c>
      <c r="Z43" s="23" cm="1">
        <f t="array" ref="Z43">SUMPRODUCT(($A43=Input!$A$64:$A$69)*(Z$13=Input!$B$63:$BI$63)*(Input!$B$64:$BI$69))</f>
        <v>0</v>
      </c>
      <c r="AA43" s="7">
        <f t="shared" ref="AA43:AA46" si="42">AA42</f>
        <v>43.22</v>
      </c>
      <c r="AB43" s="15">
        <f t="shared" si="30"/>
        <v>0</v>
      </c>
      <c r="AD43" s="23" cm="1">
        <f t="array" ref="AD43">SUMPRODUCT(($A43=Input!$A$64:$A$69)*(AD$13=Input!$B$63:$BI$63)*(Input!$B$64:$BI$69))</f>
        <v>0</v>
      </c>
      <c r="AE43" s="7">
        <f t="shared" ref="AE43:AE46" si="43">AE42</f>
        <v>43.22</v>
      </c>
      <c r="AF43" s="15">
        <f t="shared" si="31"/>
        <v>0</v>
      </c>
      <c r="AH43" s="23" cm="1">
        <f t="array" ref="AH43">SUMPRODUCT(($A43=Input!$A$64:$A$69)*(AH$13=Input!$B$63:$BI$63)*(Input!$B$64:$BI$69))</f>
        <v>0</v>
      </c>
      <c r="AI43" s="7">
        <f t="shared" ref="AI43:AI46" si="44">AI42</f>
        <v>43.22</v>
      </c>
      <c r="AJ43" s="15">
        <f t="shared" si="32"/>
        <v>0</v>
      </c>
      <c r="AL43" s="23" cm="1">
        <f t="array" ref="AL43">SUMPRODUCT(($A43=Input!$A$64:$A$69)*(AL$13=Input!$B$63:$BI$63)*(Input!$B$64:$BI$69))</f>
        <v>0</v>
      </c>
      <c r="AM43" s="7">
        <f t="shared" ref="AM43:AM46" si="45">AM42</f>
        <v>43.22</v>
      </c>
      <c r="AN43" s="15">
        <f t="shared" si="33"/>
        <v>0</v>
      </c>
      <c r="AP43" s="23" cm="1">
        <f t="array" ref="AP43">SUMPRODUCT(($A43=Input!$A$64:$A$69)*(AP$13=Input!$B$63:$BI$63)*(Input!$B$64:$BI$69))</f>
        <v>0</v>
      </c>
      <c r="AQ43" s="7">
        <f t="shared" ref="AQ43:AQ46" si="46">AQ42</f>
        <v>43.22</v>
      </c>
      <c r="AR43" s="15">
        <f t="shared" si="34"/>
        <v>0</v>
      </c>
      <c r="AT43" s="23" cm="1">
        <f t="array" ref="AT43">SUMPRODUCT(($A43=Input!$A$64:$A$69)*(AT$13=Input!$B$63:$BI$63)*(Input!$B$64:$BI$69))</f>
        <v>0</v>
      </c>
      <c r="AU43" s="7">
        <f t="shared" ref="AU43:AU46" si="47">AU42</f>
        <v>43.22</v>
      </c>
      <c r="AV43" s="15">
        <f t="shared" si="35"/>
        <v>0</v>
      </c>
    </row>
    <row r="44" spans="1:48" ht="14.4" hidden="1" customHeight="1" x14ac:dyDescent="0.3">
      <c r="A44" t="str">
        <f>+Input!A67</f>
        <v>Reserved</v>
      </c>
      <c r="B44" s="23" cm="1">
        <f t="array" ref="B44">SUMPRODUCT(($A44=Input!$A$64:$A$69)*(B$13=Input!$B$63:$BI$63)*(Input!$B$64:$BI$69))</f>
        <v>0</v>
      </c>
      <c r="C44" s="7">
        <f t="shared" si="36"/>
        <v>40.44</v>
      </c>
      <c r="D44" s="15">
        <f t="shared" si="24"/>
        <v>0</v>
      </c>
      <c r="F44" s="23" cm="1">
        <f t="array" ref="F44">SUMPRODUCT(($A44=Input!$A$64:$A$69)*(F$13=Input!$B$63:$BI$63)*(Input!$B$64:$BI$69))</f>
        <v>0</v>
      </c>
      <c r="G44" s="7">
        <f t="shared" si="37"/>
        <v>40.44</v>
      </c>
      <c r="H44" s="15">
        <f t="shared" si="25"/>
        <v>0</v>
      </c>
      <c r="J44" s="23" cm="1">
        <f t="array" ref="J44">SUMPRODUCT(($A44=Input!$A$64:$A$69)*(J$13=Input!$B$63:$BI$63)*(Input!$B$64:$BI$69))</f>
        <v>0</v>
      </c>
      <c r="K44" s="7">
        <f t="shared" si="38"/>
        <v>40.44</v>
      </c>
      <c r="L44" s="15">
        <f t="shared" si="26"/>
        <v>0</v>
      </c>
      <c r="N44" s="23" cm="1">
        <f t="array" ref="N44">SUMPRODUCT(($A44=Input!$A$64:$A$69)*(N$13=Input!$B$63:$BI$63)*(Input!$B$64:$BI$69))</f>
        <v>0</v>
      </c>
      <c r="O44" s="7">
        <f t="shared" si="39"/>
        <v>40.44</v>
      </c>
      <c r="P44" s="15">
        <f t="shared" si="27"/>
        <v>0</v>
      </c>
      <c r="R44" s="23" cm="1">
        <f t="array" ref="R44">SUMPRODUCT(($A44=Input!$A$64:$A$69)*(R$13=Input!$B$63:$BI$63)*(Input!$B$64:$BI$69))</f>
        <v>0</v>
      </c>
      <c r="S44" s="7">
        <f t="shared" si="40"/>
        <v>40.44</v>
      </c>
      <c r="T44" s="15">
        <f t="shared" si="28"/>
        <v>0</v>
      </c>
      <c r="V44" s="23" cm="1">
        <f t="array" ref="V44">SUMPRODUCT(($A44=Input!$A$64:$A$69)*(V$13=Input!$B$63:$BI$63)*(Input!$B$64:$BI$69))</f>
        <v>0</v>
      </c>
      <c r="W44" s="7">
        <f t="shared" si="41"/>
        <v>40.44</v>
      </c>
      <c r="X44" s="15">
        <f t="shared" si="29"/>
        <v>0</v>
      </c>
      <c r="Z44" s="23" cm="1">
        <f t="array" ref="Z44">SUMPRODUCT(($A44=Input!$A$64:$A$69)*(Z$13=Input!$B$63:$BI$63)*(Input!$B$64:$BI$69))</f>
        <v>0</v>
      </c>
      <c r="AA44" s="7">
        <f t="shared" si="42"/>
        <v>43.22</v>
      </c>
      <c r="AB44" s="15">
        <f t="shared" si="30"/>
        <v>0</v>
      </c>
      <c r="AD44" s="23" cm="1">
        <f t="array" ref="AD44">SUMPRODUCT(($A44=Input!$A$64:$A$69)*(AD$13=Input!$B$63:$BI$63)*(Input!$B$64:$BI$69))</f>
        <v>0</v>
      </c>
      <c r="AE44" s="7">
        <f t="shared" si="43"/>
        <v>43.22</v>
      </c>
      <c r="AF44" s="15">
        <f t="shared" si="31"/>
        <v>0</v>
      </c>
      <c r="AH44" s="23" cm="1">
        <f t="array" ref="AH44">SUMPRODUCT(($A44=Input!$A$64:$A$69)*(AH$13=Input!$B$63:$BI$63)*(Input!$B$64:$BI$69))</f>
        <v>0</v>
      </c>
      <c r="AI44" s="7">
        <f t="shared" si="44"/>
        <v>43.22</v>
      </c>
      <c r="AJ44" s="15">
        <f t="shared" si="32"/>
        <v>0</v>
      </c>
      <c r="AL44" s="23" cm="1">
        <f t="array" ref="AL44">SUMPRODUCT(($A44=Input!$A$64:$A$69)*(AL$13=Input!$B$63:$BI$63)*(Input!$B$64:$BI$69))</f>
        <v>0</v>
      </c>
      <c r="AM44" s="7">
        <f t="shared" si="45"/>
        <v>43.22</v>
      </c>
      <c r="AN44" s="15">
        <f t="shared" si="33"/>
        <v>0</v>
      </c>
      <c r="AP44" s="23" cm="1">
        <f t="array" ref="AP44">SUMPRODUCT(($A44=Input!$A$64:$A$69)*(AP$13=Input!$B$63:$BI$63)*(Input!$B$64:$BI$69))</f>
        <v>0</v>
      </c>
      <c r="AQ44" s="7">
        <f t="shared" si="46"/>
        <v>43.22</v>
      </c>
      <c r="AR44" s="15">
        <f t="shared" si="34"/>
        <v>0</v>
      </c>
      <c r="AT44" s="23" cm="1">
        <f t="array" ref="AT44">SUMPRODUCT(($A44=Input!$A$64:$A$69)*(AT$13=Input!$B$63:$BI$63)*(Input!$B$64:$BI$69))</f>
        <v>0</v>
      </c>
      <c r="AU44" s="7">
        <f t="shared" si="47"/>
        <v>43.22</v>
      </c>
      <c r="AV44" s="15">
        <f t="shared" si="35"/>
        <v>0</v>
      </c>
    </row>
    <row r="45" spans="1:48" ht="14.4" hidden="1" customHeight="1" x14ac:dyDescent="0.3">
      <c r="A45" t="str">
        <f>+Input!A68</f>
        <v>Reserved</v>
      </c>
      <c r="B45" s="23" cm="1">
        <f t="array" ref="B45">SUMPRODUCT(($A45=Input!$A$64:$A$69)*(B$13=Input!$B$63:$BI$63)*(Input!$B$64:$BI$69))</f>
        <v>0</v>
      </c>
      <c r="C45" s="7">
        <f t="shared" si="36"/>
        <v>40.44</v>
      </c>
      <c r="D45" s="15">
        <f t="shared" si="24"/>
        <v>0</v>
      </c>
      <c r="F45" s="23" cm="1">
        <f t="array" ref="F45">SUMPRODUCT(($A45=Input!$A$64:$A$69)*(F$13=Input!$B$63:$BI$63)*(Input!$B$64:$BI$69))</f>
        <v>0</v>
      </c>
      <c r="G45" s="7">
        <f t="shared" si="37"/>
        <v>40.44</v>
      </c>
      <c r="H45" s="15">
        <f t="shared" si="25"/>
        <v>0</v>
      </c>
      <c r="J45" s="23" cm="1">
        <f t="array" ref="J45">SUMPRODUCT(($A45=Input!$A$64:$A$69)*(J$13=Input!$B$63:$BI$63)*(Input!$B$64:$BI$69))</f>
        <v>0</v>
      </c>
      <c r="K45" s="7">
        <f t="shared" si="38"/>
        <v>40.44</v>
      </c>
      <c r="L45" s="15">
        <f t="shared" si="26"/>
        <v>0</v>
      </c>
      <c r="N45" s="23" cm="1">
        <f t="array" ref="N45">SUMPRODUCT(($A45=Input!$A$64:$A$69)*(N$13=Input!$B$63:$BI$63)*(Input!$B$64:$BI$69))</f>
        <v>0</v>
      </c>
      <c r="O45" s="7">
        <f t="shared" si="39"/>
        <v>40.44</v>
      </c>
      <c r="P45" s="15">
        <f t="shared" si="27"/>
        <v>0</v>
      </c>
      <c r="R45" s="23" cm="1">
        <f t="array" ref="R45">SUMPRODUCT(($A45=Input!$A$64:$A$69)*(R$13=Input!$B$63:$BI$63)*(Input!$B$64:$BI$69))</f>
        <v>0</v>
      </c>
      <c r="S45" s="7">
        <f t="shared" si="40"/>
        <v>40.44</v>
      </c>
      <c r="T45" s="15">
        <f t="shared" si="28"/>
        <v>0</v>
      </c>
      <c r="V45" s="23" cm="1">
        <f t="array" ref="V45">SUMPRODUCT(($A45=Input!$A$64:$A$69)*(V$13=Input!$B$63:$BI$63)*(Input!$B$64:$BI$69))</f>
        <v>0</v>
      </c>
      <c r="W45" s="7">
        <f t="shared" si="41"/>
        <v>40.44</v>
      </c>
      <c r="X45" s="15">
        <f t="shared" si="29"/>
        <v>0</v>
      </c>
      <c r="Z45" s="23" cm="1">
        <f t="array" ref="Z45">SUMPRODUCT(($A45=Input!$A$64:$A$69)*(Z$13=Input!$B$63:$BI$63)*(Input!$B$64:$BI$69))</f>
        <v>0</v>
      </c>
      <c r="AA45" s="7">
        <f t="shared" si="42"/>
        <v>43.22</v>
      </c>
      <c r="AB45" s="15">
        <f t="shared" si="30"/>
        <v>0</v>
      </c>
      <c r="AD45" s="23" cm="1">
        <f t="array" ref="AD45">SUMPRODUCT(($A45=Input!$A$64:$A$69)*(AD$13=Input!$B$63:$BI$63)*(Input!$B$64:$BI$69))</f>
        <v>0</v>
      </c>
      <c r="AE45" s="7">
        <f t="shared" si="43"/>
        <v>43.22</v>
      </c>
      <c r="AF45" s="15">
        <f t="shared" si="31"/>
        <v>0</v>
      </c>
      <c r="AH45" s="23" cm="1">
        <f t="array" ref="AH45">SUMPRODUCT(($A45=Input!$A$64:$A$69)*(AH$13=Input!$B$63:$BI$63)*(Input!$B$64:$BI$69))</f>
        <v>0</v>
      </c>
      <c r="AI45" s="7">
        <f t="shared" si="44"/>
        <v>43.22</v>
      </c>
      <c r="AJ45" s="15">
        <f t="shared" si="32"/>
        <v>0</v>
      </c>
      <c r="AL45" s="23" cm="1">
        <f t="array" ref="AL45">SUMPRODUCT(($A45=Input!$A$64:$A$69)*(AL$13=Input!$B$63:$BI$63)*(Input!$B$64:$BI$69))</f>
        <v>0</v>
      </c>
      <c r="AM45" s="7">
        <f t="shared" si="45"/>
        <v>43.22</v>
      </c>
      <c r="AN45" s="15">
        <f t="shared" si="33"/>
        <v>0</v>
      </c>
      <c r="AP45" s="23" cm="1">
        <f t="array" ref="AP45">SUMPRODUCT(($A45=Input!$A$64:$A$69)*(AP$13=Input!$B$63:$BI$63)*(Input!$B$64:$BI$69))</f>
        <v>0</v>
      </c>
      <c r="AQ45" s="7">
        <f t="shared" si="46"/>
        <v>43.22</v>
      </c>
      <c r="AR45" s="15">
        <f t="shared" si="34"/>
        <v>0</v>
      </c>
      <c r="AT45" s="23" cm="1">
        <f t="array" ref="AT45">SUMPRODUCT(($A45=Input!$A$64:$A$69)*(AT$13=Input!$B$63:$BI$63)*(Input!$B$64:$BI$69))</f>
        <v>0</v>
      </c>
      <c r="AU45" s="7">
        <f t="shared" si="47"/>
        <v>43.22</v>
      </c>
      <c r="AV45" s="15">
        <f t="shared" si="35"/>
        <v>0</v>
      </c>
    </row>
    <row r="46" spans="1:48" ht="14.4" hidden="1" customHeight="1" x14ac:dyDescent="0.3">
      <c r="A46" t="str">
        <f>+Input!A69</f>
        <v>Reserved</v>
      </c>
      <c r="B46" s="23" cm="1">
        <f t="array" ref="B46">SUMPRODUCT(($A46=Input!$A$64:$A$69)*(B$13=Input!$B$63:$BI$63)*(Input!$B$64:$BI$69))</f>
        <v>0</v>
      </c>
      <c r="C46" s="7">
        <f t="shared" si="36"/>
        <v>40.44</v>
      </c>
      <c r="D46" s="15">
        <f t="shared" si="24"/>
        <v>0</v>
      </c>
      <c r="F46" s="23" cm="1">
        <f t="array" ref="F46">SUMPRODUCT(($A46=Input!$A$64:$A$69)*(F$13=Input!$B$63:$BI$63)*(Input!$B$64:$BI$69))</f>
        <v>0</v>
      </c>
      <c r="G46" s="7">
        <f t="shared" si="37"/>
        <v>40.44</v>
      </c>
      <c r="H46" s="15">
        <f t="shared" si="25"/>
        <v>0</v>
      </c>
      <c r="J46" s="23" cm="1">
        <f t="array" ref="J46">SUMPRODUCT(($A46=Input!$A$64:$A$69)*(J$13=Input!$B$63:$BI$63)*(Input!$B$64:$BI$69))</f>
        <v>0</v>
      </c>
      <c r="K46" s="7">
        <f t="shared" si="38"/>
        <v>40.44</v>
      </c>
      <c r="L46" s="15">
        <f t="shared" si="26"/>
        <v>0</v>
      </c>
      <c r="N46" s="23" cm="1">
        <f t="array" ref="N46">SUMPRODUCT(($A46=Input!$A$64:$A$69)*(N$13=Input!$B$63:$BI$63)*(Input!$B$64:$BI$69))</f>
        <v>0</v>
      </c>
      <c r="O46" s="7">
        <f t="shared" si="39"/>
        <v>40.44</v>
      </c>
      <c r="P46" s="15">
        <f t="shared" si="27"/>
        <v>0</v>
      </c>
      <c r="R46" s="23" cm="1">
        <f t="array" ref="R46">SUMPRODUCT(($A46=Input!$A$64:$A$69)*(R$13=Input!$B$63:$BI$63)*(Input!$B$64:$BI$69))</f>
        <v>0</v>
      </c>
      <c r="S46" s="7">
        <f t="shared" si="40"/>
        <v>40.44</v>
      </c>
      <c r="T46" s="15">
        <f t="shared" si="28"/>
        <v>0</v>
      </c>
      <c r="V46" s="23" cm="1">
        <f t="array" ref="V46">SUMPRODUCT(($A46=Input!$A$64:$A$69)*(V$13=Input!$B$63:$BI$63)*(Input!$B$64:$BI$69))</f>
        <v>0</v>
      </c>
      <c r="W46" s="7">
        <f t="shared" si="41"/>
        <v>40.44</v>
      </c>
      <c r="X46" s="15">
        <f t="shared" si="29"/>
        <v>0</v>
      </c>
      <c r="Z46" s="23" cm="1">
        <f t="array" ref="Z46">SUMPRODUCT(($A46=Input!$A$64:$A$69)*(Z$13=Input!$B$63:$BI$63)*(Input!$B$64:$BI$69))</f>
        <v>0</v>
      </c>
      <c r="AA46" s="7">
        <f t="shared" si="42"/>
        <v>43.22</v>
      </c>
      <c r="AB46" s="15">
        <f t="shared" si="30"/>
        <v>0</v>
      </c>
      <c r="AD46" s="23" cm="1">
        <f t="array" ref="AD46">SUMPRODUCT(($A46=Input!$A$64:$A$69)*(AD$13=Input!$B$63:$BI$63)*(Input!$B$64:$BI$69))</f>
        <v>0</v>
      </c>
      <c r="AE46" s="7">
        <f t="shared" si="43"/>
        <v>43.22</v>
      </c>
      <c r="AF46" s="15">
        <f t="shared" si="31"/>
        <v>0</v>
      </c>
      <c r="AH46" s="23" cm="1">
        <f t="array" ref="AH46">SUMPRODUCT(($A46=Input!$A$64:$A$69)*(AH$13=Input!$B$63:$BI$63)*(Input!$B$64:$BI$69))</f>
        <v>0</v>
      </c>
      <c r="AI46" s="7">
        <f t="shared" si="44"/>
        <v>43.22</v>
      </c>
      <c r="AJ46" s="15">
        <f t="shared" si="32"/>
        <v>0</v>
      </c>
      <c r="AL46" s="23" cm="1">
        <f t="array" ref="AL46">SUMPRODUCT(($A46=Input!$A$64:$A$69)*(AL$13=Input!$B$63:$BI$63)*(Input!$B$64:$BI$69))</f>
        <v>0</v>
      </c>
      <c r="AM46" s="7">
        <f t="shared" si="45"/>
        <v>43.22</v>
      </c>
      <c r="AN46" s="15">
        <f t="shared" si="33"/>
        <v>0</v>
      </c>
      <c r="AP46" s="23" cm="1">
        <f t="array" ref="AP46">SUMPRODUCT(($A46=Input!$A$64:$A$69)*(AP$13=Input!$B$63:$BI$63)*(Input!$B$64:$BI$69))</f>
        <v>0</v>
      </c>
      <c r="AQ46" s="7">
        <f t="shared" si="46"/>
        <v>43.22</v>
      </c>
      <c r="AR46" s="15">
        <f t="shared" si="34"/>
        <v>0</v>
      </c>
      <c r="AT46" s="23" cm="1">
        <f t="array" ref="AT46">SUMPRODUCT(($A46=Input!$A$64:$A$69)*(AT$13=Input!$B$63:$BI$63)*(Input!$B$64:$BI$69))</f>
        <v>0</v>
      </c>
      <c r="AU46" s="7">
        <f t="shared" si="47"/>
        <v>43.22</v>
      </c>
      <c r="AV46" s="15">
        <f t="shared" si="35"/>
        <v>0</v>
      </c>
    </row>
    <row r="47" spans="1:48" x14ac:dyDescent="0.3">
      <c r="A47" t="s">
        <v>27</v>
      </c>
      <c r="B47" s="14"/>
      <c r="D47" s="20">
        <f>SUM(D41:D46)</f>
        <v>0.27</v>
      </c>
      <c r="F47" s="14"/>
      <c r="H47" s="20">
        <f>SUM(H41:H46)</f>
        <v>0.27</v>
      </c>
      <c r="J47" s="14"/>
      <c r="L47" s="20">
        <f>SUM(L41:L46)</f>
        <v>0.27</v>
      </c>
      <c r="N47" s="14"/>
      <c r="P47" s="20">
        <f>SUM(P41:P46)</f>
        <v>0.27</v>
      </c>
      <c r="R47" s="14"/>
      <c r="T47" s="20">
        <f>SUM(T41:T46)</f>
        <v>0.27</v>
      </c>
      <c r="V47" s="14"/>
      <c r="X47" s="20">
        <f>SUM(X41:X46)</f>
        <v>0.27</v>
      </c>
      <c r="Z47" s="14"/>
      <c r="AB47" s="20">
        <f>SUM(AB41:AB46)</f>
        <v>0.28999999999999998</v>
      </c>
      <c r="AD47" s="14"/>
      <c r="AF47" s="20">
        <f>SUM(AF41:AF46)</f>
        <v>0.28999999999999998</v>
      </c>
      <c r="AH47" s="14"/>
      <c r="AJ47" s="20">
        <f>SUM(AJ41:AJ46)</f>
        <v>0.28999999999999998</v>
      </c>
      <c r="AL47" s="14"/>
      <c r="AN47" s="20">
        <f>SUM(AN41:AN46)</f>
        <v>0.28999999999999998</v>
      </c>
      <c r="AP47" s="14"/>
      <c r="AR47" s="20">
        <f>SUM(AR41:AR46)</f>
        <v>0.28999999999999998</v>
      </c>
      <c r="AT47" s="14"/>
      <c r="AV47" s="20">
        <f>SUM(AV41:AV46)</f>
        <v>0.28999999999999998</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40.71</v>
      </c>
      <c r="F49" s="21"/>
      <c r="G49" s="22"/>
      <c r="H49" s="25">
        <f>H22+H38+H41</f>
        <v>40.71</v>
      </c>
      <c r="J49" s="21"/>
      <c r="K49" s="22"/>
      <c r="L49" s="25">
        <f>L22+L38+L41</f>
        <v>40.71</v>
      </c>
      <c r="N49" s="21"/>
      <c r="O49" s="22"/>
      <c r="P49" s="25">
        <f>P22+P38+P41</f>
        <v>40.71</v>
      </c>
      <c r="R49" s="21"/>
      <c r="S49" s="22"/>
      <c r="T49" s="25">
        <f>T22+T38+T41</f>
        <v>40.71</v>
      </c>
      <c r="V49" s="21"/>
      <c r="W49" s="22"/>
      <c r="X49" s="25">
        <f>X22+X38+X41</f>
        <v>40.71</v>
      </c>
      <c r="Z49" s="21"/>
      <c r="AA49" s="22"/>
      <c r="AB49" s="25">
        <f>AB22+AB38+AB41</f>
        <v>43.51</v>
      </c>
      <c r="AD49" s="21"/>
      <c r="AE49" s="22"/>
      <c r="AF49" s="25">
        <f>AF22+AF38+AF41</f>
        <v>43.51</v>
      </c>
      <c r="AH49" s="21"/>
      <c r="AI49" s="22"/>
      <c r="AJ49" s="25">
        <f>AJ22+AJ38+AJ41</f>
        <v>43.51</v>
      </c>
      <c r="AL49" s="21"/>
      <c r="AM49" s="22"/>
      <c r="AN49" s="25">
        <f>AN22+AN38+AN41</f>
        <v>43.51</v>
      </c>
      <c r="AP49" s="21"/>
      <c r="AQ49" s="22"/>
      <c r="AR49" s="25">
        <f>AR22+AR38+AR41</f>
        <v>43.51</v>
      </c>
      <c r="AS49" s="106"/>
      <c r="AT49" s="21"/>
      <c r="AU49" s="22"/>
      <c r="AV49" s="25">
        <f>AV22+AV38+AV41</f>
        <v>43.51</v>
      </c>
    </row>
    <row r="51" spans="1:48" x14ac:dyDescent="0.3">
      <c r="A51" t="s">
        <v>62</v>
      </c>
    </row>
    <row r="52" spans="1:48" ht="15" thickBot="1" x14ac:dyDescent="0.35"/>
    <row r="53" spans="1:48" x14ac:dyDescent="0.3">
      <c r="A53" s="9" t="s">
        <v>64</v>
      </c>
      <c r="B53" s="10">
        <f>B5</f>
        <v>2027</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2" t="str">
        <f>CONCATENATE("January"," ",$B$5)</f>
        <v>January 2027</v>
      </c>
      <c r="C61" s="143"/>
      <c r="D61" s="144"/>
      <c r="F61" s="142" t="str">
        <f>CONCATENATE("February"," ",$B$5)</f>
        <v>February 2027</v>
      </c>
      <c r="G61" s="143"/>
      <c r="H61" s="144"/>
      <c r="J61" s="142" t="str">
        <f>CONCATENATE("March"," ",$B$5)</f>
        <v>March 2027</v>
      </c>
      <c r="K61" s="143"/>
      <c r="L61" s="144"/>
      <c r="N61" s="142" t="str">
        <f>CONCATENATE("April"," ",$B$5)</f>
        <v>April 2027</v>
      </c>
      <c r="O61" s="143"/>
      <c r="P61" s="144"/>
      <c r="R61" s="142" t="str">
        <f>CONCATENATE("May"," ",$B$5)</f>
        <v>May 2027</v>
      </c>
      <c r="S61" s="143"/>
      <c r="T61" s="144"/>
      <c r="V61" s="142" t="str">
        <f>CONCATENATE("June"," ",$B$5)</f>
        <v>June 2027</v>
      </c>
      <c r="W61" s="143"/>
      <c r="X61" s="144"/>
      <c r="Z61" s="142" t="str">
        <f>CONCATENATE("July"," ",$B$5)</f>
        <v>July 2027</v>
      </c>
      <c r="AA61" s="143"/>
      <c r="AB61" s="144"/>
      <c r="AD61" s="142" t="str">
        <f>CONCATENATE("August"," ",$B$5)</f>
        <v>August 2027</v>
      </c>
      <c r="AE61" s="143"/>
      <c r="AF61" s="144"/>
      <c r="AH61" s="142" t="str">
        <f>CONCATENATE("September"," ",$B$5)</f>
        <v>September 2027</v>
      </c>
      <c r="AI61" s="143"/>
      <c r="AJ61" s="144"/>
      <c r="AL61" s="142" t="str">
        <f>CONCATENATE("October"," ",$B$5)</f>
        <v>October 2027</v>
      </c>
      <c r="AM61" s="143"/>
      <c r="AN61" s="144"/>
      <c r="AP61" s="142" t="str">
        <f>CONCATENATE("November"," ",$B$5)</f>
        <v>November 2027</v>
      </c>
      <c r="AQ61" s="143"/>
      <c r="AR61" s="144"/>
      <c r="AS61" s="102"/>
      <c r="AT61" s="142" t="str">
        <f>CONCATENATE("December"," ",$B$5)</f>
        <v>December 2027</v>
      </c>
      <c r="AU61" s="143"/>
      <c r="AV61" s="144"/>
    </row>
    <row r="62" spans="1:48" x14ac:dyDescent="0.3">
      <c r="A62" s="1" t="s">
        <v>4</v>
      </c>
      <c r="B62" s="14"/>
      <c r="D62" s="15">
        <f>INDEX(Input!$B$29:$AK$29,MATCH('Residential Bills_Yr 3_6 Units'!$B$54,Input!$A$29:$A$29,0),MATCH('Residential Bills_Yr 3_6 Units'!B$61,Input!$B$28:$AK$28,0))</f>
        <v>21.21</v>
      </c>
      <c r="F62" s="14"/>
      <c r="H62" s="15">
        <f>INDEX(Input!$B$29:$AK$29,MATCH('Residential Bills_Yr 3_6 Units'!$B$54,Input!$A$29:$A$29,0),MATCH('Residential Bills_Yr 3_6 Units'!F$61,Input!$B$28:$AK$28,0))</f>
        <v>21.21</v>
      </c>
      <c r="J62" s="14"/>
      <c r="L62" s="15">
        <f>INDEX(Input!$B$29:$AK$29,MATCH('Residential Bills_Yr 3_6 Units'!$B$54,Input!$A$29:$A$29,0),MATCH('Residential Bills_Yr 3_6 Units'!J$61,Input!$B$28:$AK$28,0))</f>
        <v>21.21</v>
      </c>
      <c r="N62" s="14"/>
      <c r="P62" s="15">
        <f>INDEX(Input!$B$29:$AK$29,MATCH('Residential Bills_Yr 3_6 Units'!$B$54,Input!$A$29:$A$29,0),MATCH('Residential Bills_Yr 3_6 Units'!N$61,Input!$B$28:$AK$28,0))</f>
        <v>21.21</v>
      </c>
      <c r="R62" s="14"/>
      <c r="T62" s="15">
        <f>INDEX(Input!$B$29:$AK$29,MATCH('Residential Bills_Yr 3_6 Units'!$B$54,Input!$A$29:$A$29,0),MATCH('Residential Bills_Yr 3_6 Units'!R$61,Input!$B$28:$AK$28,0))</f>
        <v>21.21</v>
      </c>
      <c r="V62" s="14"/>
      <c r="X62" s="15">
        <f>INDEX(Input!$B$29:$AK$29,MATCH('Residential Bills_Yr 3_6 Units'!$B$54,Input!$A$29:$A$29,0),MATCH('Residential Bills_Yr 3_6 Units'!V$61,Input!$B$28:$AK$28,0))</f>
        <v>21.21</v>
      </c>
      <c r="Z62" s="14"/>
      <c r="AB62" s="15">
        <f>INDEX(Input!$B$29:$AK$29,MATCH('Residential Bills_Yr 3_6 Units'!$B$54,Input!$A$29:$A$29,0),MATCH('Residential Bills_Yr 3_6 Units'!Z$61,Input!$B$28:$AK$28,0))</f>
        <v>22</v>
      </c>
      <c r="AD62" s="14"/>
      <c r="AF62" s="15">
        <f>INDEX(Input!$B$29:$AK$29,MATCH('Residential Bills_Yr 3_6 Units'!$B$54,Input!$A$29:$A$29,0),MATCH('Residential Bills_Yr 3_6 Units'!AD$61,Input!$B$28:$AK$28,0))</f>
        <v>22</v>
      </c>
      <c r="AH62" s="14"/>
      <c r="AJ62" s="15">
        <f>INDEX(Input!$B$29:$AK$29,MATCH('Residential Bills_Yr 3_6 Units'!$B$54,Input!$A$29:$A$29,0),MATCH('Residential Bills_Yr 3_6 Units'!AH$61,Input!$B$28:$AK$28,0))</f>
        <v>22</v>
      </c>
      <c r="AL62" s="14"/>
      <c r="AN62" s="15">
        <f>INDEX(Input!$B$29:$AK$29,MATCH('Residential Bills_Yr 3_6 Units'!$B$54,Input!$A$29:$A$29,0),MATCH('Residential Bills_Yr 3_6 Units'!AL$61,Input!$B$28:$AK$28,0))</f>
        <v>22</v>
      </c>
      <c r="AP62" s="14"/>
      <c r="AR62" s="15">
        <f>INDEX(Input!$B$29:$AK$29,MATCH('Residential Bills_Yr 3_6 Units'!$B$54,Input!$A$29:$A$29,0),MATCH('Residential Bills_Yr 3_6 Units'!AP$61,Input!$B$28:$AK$28,0))</f>
        <v>22</v>
      </c>
      <c r="AS62" s="7"/>
      <c r="AT62" s="14"/>
      <c r="AV62" s="15">
        <f>INDEX(Input!$B$29:$AK$29,MATCH('Residential Bills_Yr 3_6 Units'!$B$54,Input!$A$29:$A$29,0),MATCH('Residential Bills_Yr 3_6 Units'!AT$61,Input!$B$28:$AK$28,0))</f>
        <v>22</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3_6 Units'!$A65,Input!$A$22:$A$26,0),MATCH('Residential Bills_Yr 3_6 Units'!B$13,Input!$B$21:$AK$21,0))</f>
        <v>3.0306999999999999</v>
      </c>
      <c r="C65" s="3">
        <f>IF($B$7&gt;Input!F$95,Input!F$95,'Residential Bills_Yr 3_6 Units'!$B$7)</f>
        <v>6</v>
      </c>
      <c r="D65" s="15">
        <f>ROUND(IFERROR(B65*C65," "),2)</f>
        <v>18.18</v>
      </c>
      <c r="F65" s="19">
        <f>INDEX(Input!$B$22:$AK$26,MATCH('Residential Bills_Yr 3_6 Units'!$A65,Input!$A$22:$A$26,0),MATCH('Residential Bills_Yr 3_6 Units'!F$13,Input!$B$21:$AK$21,0))</f>
        <v>3.0306999999999999</v>
      </c>
      <c r="G65" s="3">
        <f>IF($B$7&gt;Input!G$95,Input!G$95,'Residential Bills_Yr 3_6 Units'!$B$7)</f>
        <v>6</v>
      </c>
      <c r="H65" s="15">
        <f>ROUND(IFERROR(F65*G65," "),2)</f>
        <v>18.18</v>
      </c>
      <c r="J65" s="19">
        <f>INDEX(Input!$B$22:$AK$26,MATCH('Residential Bills_Yr 3_6 Units'!$A65,Input!$A$22:$A$26,0),MATCH('Residential Bills_Yr 3_6 Units'!J$13,Input!$B$21:$AK$21,0))</f>
        <v>3.0306999999999999</v>
      </c>
      <c r="K65" s="3">
        <f>IF($B$7&gt;Input!H$95,Input!H$95,'Residential Bills_Yr 3_6 Units'!$B$7)</f>
        <v>6</v>
      </c>
      <c r="L65" s="15">
        <f>ROUND(IFERROR(J65*K65," "),2)</f>
        <v>18.18</v>
      </c>
      <c r="N65" s="19">
        <f>INDEX(Input!$B$22:$AK$26,MATCH('Residential Bills_Yr 3_6 Units'!$A65,Input!$A$22:$A$26,0),MATCH('Residential Bills_Yr 3_6 Units'!N$13,Input!$B$21:$AK$21,0))</f>
        <v>3.0306999999999999</v>
      </c>
      <c r="O65" s="3">
        <f>IF($B$7&gt;Input!I$95,Input!I$95,'Residential Bills_Yr 3_6 Units'!$B$7)</f>
        <v>6</v>
      </c>
      <c r="P65" s="15">
        <f>ROUND(IFERROR(N65*O65," "),2)</f>
        <v>18.18</v>
      </c>
      <c r="R65" s="19">
        <f>INDEX(Input!$B$22:$AK$26,MATCH('Residential Bills_Yr 3_6 Units'!$A65,Input!$A$22:$A$26,0),MATCH('Residential Bills_Yr 3_6 Units'!R$13,Input!$B$21:$AK$21,0))</f>
        <v>3.0306999999999999</v>
      </c>
      <c r="S65" s="3">
        <f>IF($B$7&gt;Input!J$95,Input!J$95,'Residential Bills_Yr 3_6 Units'!$B$7)</f>
        <v>6</v>
      </c>
      <c r="T65" s="15">
        <f>ROUND(IFERROR(R65*S65," "),2)</f>
        <v>18.18</v>
      </c>
      <c r="V65" s="19">
        <f>INDEX(Input!$B$22:$AK$26,MATCH('Residential Bills_Yr 3_6 Units'!$A65,Input!$A$22:$A$26,0),MATCH('Residential Bills_Yr 3_6 Units'!V$13,Input!$B$21:$AK$21,0))</f>
        <v>3.0306999999999999</v>
      </c>
      <c r="W65" s="3">
        <f>IF($B$7&gt;Input!K$95,Input!K$95,'Residential Bills_Yr 3_6 Units'!$B$7)</f>
        <v>6</v>
      </c>
      <c r="X65" s="15">
        <f>ROUND(IFERROR(V65*W65," "),2)</f>
        <v>18.18</v>
      </c>
      <c r="Z65" s="19">
        <f>INDEX(Input!$B$22:$AK$26,MATCH('Residential Bills_Yr 3_6 Units'!$A65,Input!$A$22:$A$26,0),MATCH('Residential Bills_Yr 3_6 Units'!Z$13,Input!$B$21:$AK$21,0))</f>
        <v>3.3512</v>
      </c>
      <c r="AA65" s="3">
        <f>IF($B$7&gt;Input!L$95,Input!L$95,'Residential Bills_Yr 3_6 Units'!$B$7)</f>
        <v>6</v>
      </c>
      <c r="AB65" s="15">
        <f>ROUND(IFERROR(Z65*AA65," "),2)</f>
        <v>20.11</v>
      </c>
      <c r="AD65" s="19">
        <f>INDEX(Input!$B$22:$AK$26,MATCH('Residential Bills_Yr 3_6 Units'!$A65,Input!$A$22:$A$26,0),MATCH('Residential Bills_Yr 3_6 Units'!AD$13,Input!$B$21:$AK$21,0))</f>
        <v>3.3512</v>
      </c>
      <c r="AE65" s="3">
        <f>IF($B$7&gt;Input!M$95,Input!M$95,'Residential Bills_Yr 3_6 Units'!$B$7)</f>
        <v>6</v>
      </c>
      <c r="AF65" s="15">
        <f>ROUND(IFERROR(AD65*AE65," "),2)</f>
        <v>20.11</v>
      </c>
      <c r="AH65" s="19">
        <f>INDEX(Input!$B$22:$AK$26,MATCH('Residential Bills_Yr 3_6 Units'!$A65,Input!$A$22:$A$26,0),MATCH('Residential Bills_Yr 3_6 Units'!AH$13,Input!$B$21:$AK$21,0))</f>
        <v>3.3512</v>
      </c>
      <c r="AI65" s="3">
        <f>IF($B$7&gt;Input!N$95,Input!N$95,'Residential Bills_Yr 3_6 Units'!$B$7)</f>
        <v>6</v>
      </c>
      <c r="AJ65" s="15">
        <f>ROUND(IFERROR(AH65*AI65," "),2)</f>
        <v>20.11</v>
      </c>
      <c r="AL65" s="19">
        <f>INDEX(Input!$B$22:$AK$26,MATCH('Residential Bills_Yr 3_6 Units'!$A65,Input!$A$22:$A$26,0),MATCH('Residential Bills_Yr 3_6 Units'!AL$13,Input!$B$21:$AK$21,0))</f>
        <v>3.3512</v>
      </c>
      <c r="AM65" s="3">
        <f>IF($B$7&gt;Input!O$95,Input!O$95,'Residential Bills_Yr 3_6 Units'!$B$7)</f>
        <v>6</v>
      </c>
      <c r="AN65" s="15">
        <f>ROUND(IFERROR(AL65*AM65," "),2)</f>
        <v>20.11</v>
      </c>
      <c r="AP65" s="19">
        <f>INDEX(Input!$B$22:$AK$26,MATCH('Residential Bills_Yr 3_6 Units'!$A65,Input!$A$22:$A$26,0),MATCH('Residential Bills_Yr 3_6 Units'!AP$13,Input!$B$21:$AK$21,0))</f>
        <v>3.3512</v>
      </c>
      <c r="AQ65" s="3">
        <f>IF($B$7&gt;Input!P$95,Input!P$95,'Residential Bills_Yr 3_6 Units'!$B$7)</f>
        <v>6</v>
      </c>
      <c r="AR65" s="15">
        <f>ROUND(IFERROR(AP65*AQ65," "),2)</f>
        <v>20.11</v>
      </c>
      <c r="AS65" s="7"/>
      <c r="AT65" s="19">
        <f>INDEX(Input!$B$22:$AK$26,MATCH('Residential Bills_Yr 3_6 Units'!$A65,Input!$A$22:$A$26,0),MATCH('Residential Bills_Yr 3_6 Units'!AT$13,Input!$B$21:$AK$21,0))</f>
        <v>3.3512</v>
      </c>
      <c r="AU65" s="3">
        <f>IF($B$7&gt;Input!Q$95,Input!Q$95,'Residential Bills_Yr 3_6 Units'!$B$7)</f>
        <v>6</v>
      </c>
      <c r="AV65" s="15">
        <f>ROUND(IFERROR(AT65*AU65," "),2)</f>
        <v>20.11</v>
      </c>
    </row>
    <row r="66" spans="1:48" x14ac:dyDescent="0.3">
      <c r="A66" t="str">
        <f t="shared" ref="A66:A69" si="48">A18</f>
        <v>Tier 2</v>
      </c>
      <c r="B66" s="19">
        <f>INDEX(Input!$B$22:$AK$26,MATCH('Residential Bills_Yr 3_6 Units'!$A66,Input!$A$22:$A$26,0),MATCH('Residential Bills_Yr 3_6 Units'!B$13,Input!$B$21:$AK$21,0))</f>
        <v>5.2302999999999997</v>
      </c>
      <c r="C66" s="3">
        <f>IF(($B$7-C65)&gt;Input!F$96,Input!F$96,($B$7-C65))</f>
        <v>0</v>
      </c>
      <c r="D66" s="15">
        <f>ROUND(IFERROR(B66*C66," "),2)</f>
        <v>0</v>
      </c>
      <c r="F66" s="19">
        <f>INDEX(Input!$B$22:$AK$26,MATCH('Residential Bills_Yr 3_6 Units'!$A66,Input!$A$22:$A$26,0),MATCH('Residential Bills_Yr 3_6 Units'!F$13,Input!$B$21:$AK$21,0))</f>
        <v>5.2302999999999997</v>
      </c>
      <c r="G66" s="3">
        <f>IF(($B$7-G65)&gt;Input!G$96,Input!G$96,($B$7-G65))</f>
        <v>0</v>
      </c>
      <c r="H66" s="15">
        <f>ROUND(IFERROR(F66*G66," "),2)</f>
        <v>0</v>
      </c>
      <c r="J66" s="19">
        <f>INDEX(Input!$B$22:$AK$26,MATCH('Residential Bills_Yr 3_6 Units'!$A66,Input!$A$22:$A$26,0),MATCH('Residential Bills_Yr 3_6 Units'!J$13,Input!$B$21:$AK$21,0))</f>
        <v>5.2302999999999997</v>
      </c>
      <c r="K66" s="3">
        <f>IF(($B$7-K65)&gt;Input!H$96,Input!H$96,($B$7-K65))</f>
        <v>0</v>
      </c>
      <c r="L66" s="15">
        <f>ROUND(IFERROR(J66*K66," "),2)</f>
        <v>0</v>
      </c>
      <c r="N66" s="19">
        <f>INDEX(Input!$B$22:$AK$26,MATCH('Residential Bills_Yr 3_6 Units'!$A66,Input!$A$22:$A$26,0),MATCH('Residential Bills_Yr 3_6 Units'!N$13,Input!$B$21:$AK$21,0))</f>
        <v>5.2302999999999997</v>
      </c>
      <c r="O66" s="3">
        <f>IF(($B$7-O65)&gt;Input!I$96,Input!I$96,($B$7-O65))</f>
        <v>0</v>
      </c>
      <c r="P66" s="15">
        <f>ROUND(IFERROR(N66*O66," "),2)</f>
        <v>0</v>
      </c>
      <c r="R66" s="19">
        <f>INDEX(Input!$B$22:$AK$26,MATCH('Residential Bills_Yr 3_6 Units'!$A66,Input!$A$22:$A$26,0),MATCH('Residential Bills_Yr 3_6 Units'!R$13,Input!$B$21:$AK$21,0))</f>
        <v>5.2302999999999997</v>
      </c>
      <c r="S66" s="3">
        <f>IF(($B$7-S65)&gt;Input!J$96,Input!J$96,($B$7-S65))</f>
        <v>0</v>
      </c>
      <c r="T66" s="15">
        <f>ROUND(IFERROR(R66*S66," "),2)</f>
        <v>0</v>
      </c>
      <c r="V66" s="19">
        <f>INDEX(Input!$B$22:$AK$26,MATCH('Residential Bills_Yr 3_6 Units'!$A66,Input!$A$22:$A$26,0),MATCH('Residential Bills_Yr 3_6 Units'!V$13,Input!$B$21:$AK$21,0))</f>
        <v>5.2302999999999997</v>
      </c>
      <c r="W66" s="3">
        <f>IF(($B$7-W65)&gt;Input!K$96,Input!K$96,($B$7-W65))</f>
        <v>0</v>
      </c>
      <c r="X66" s="15">
        <f>ROUND(IFERROR(V66*W66," "),2)</f>
        <v>0</v>
      </c>
      <c r="Z66" s="19">
        <f>INDEX(Input!$B$22:$AK$26,MATCH('Residential Bills_Yr 3_6 Units'!$A66,Input!$A$22:$A$26,0),MATCH('Residential Bills_Yr 3_6 Units'!Z$13,Input!$B$21:$AK$21,0))</f>
        <v>5.7832999999999997</v>
      </c>
      <c r="AA66" s="3">
        <f>IF(($B$7-AA65)&gt;Input!L$96,Input!L$96,($B$7-AA65))</f>
        <v>0</v>
      </c>
      <c r="AB66" s="15">
        <f>ROUND(IFERROR(Z66*AA66," "),2)</f>
        <v>0</v>
      </c>
      <c r="AD66" s="19">
        <f>INDEX(Input!$B$22:$AK$26,MATCH('Residential Bills_Yr 3_6 Units'!$A66,Input!$A$22:$A$26,0),MATCH('Residential Bills_Yr 3_6 Units'!AD$13,Input!$B$21:$AK$21,0))</f>
        <v>5.7832999999999997</v>
      </c>
      <c r="AE66" s="3">
        <f>IF(($B$7-AE65)&gt;Input!M$96,Input!M$96,($B$7-AE65))</f>
        <v>0</v>
      </c>
      <c r="AF66" s="15">
        <f>ROUND(IFERROR(AD66*AE66," "),2)</f>
        <v>0</v>
      </c>
      <c r="AH66" s="19">
        <f>INDEX(Input!$B$22:$AK$26,MATCH('Residential Bills_Yr 3_6 Units'!$A66,Input!$A$22:$A$26,0),MATCH('Residential Bills_Yr 3_6 Units'!AH$13,Input!$B$21:$AK$21,0))</f>
        <v>5.7832999999999997</v>
      </c>
      <c r="AI66" s="3">
        <f>IF(($B$7-AI65)&gt;Input!N$96,Input!N$96,($B$7-AI65))</f>
        <v>0</v>
      </c>
      <c r="AJ66" s="15">
        <f>ROUND(IFERROR(AH66*AI66," "),2)</f>
        <v>0</v>
      </c>
      <c r="AL66" s="19">
        <f>INDEX(Input!$B$22:$AK$26,MATCH('Residential Bills_Yr 3_6 Units'!$A66,Input!$A$22:$A$26,0),MATCH('Residential Bills_Yr 3_6 Units'!AL$13,Input!$B$21:$AK$21,0))</f>
        <v>5.7832999999999997</v>
      </c>
      <c r="AM66" s="3">
        <f>IF(($B$7-AM65)&gt;Input!O$96,Input!O$96,($B$7-AM65))</f>
        <v>0</v>
      </c>
      <c r="AN66" s="15">
        <f>ROUND(IFERROR(AL66*AM66," "),2)</f>
        <v>0</v>
      </c>
      <c r="AP66" s="19">
        <f>INDEX(Input!$B$22:$AK$26,MATCH('Residential Bills_Yr 3_6 Units'!$A66,Input!$A$22:$A$26,0),MATCH('Residential Bills_Yr 3_6 Units'!AP$13,Input!$B$21:$AK$21,0))</f>
        <v>5.7832999999999997</v>
      </c>
      <c r="AQ66" s="3">
        <f>IF(($B$7-AQ65)&gt;Input!P$96,Input!P$96,($B$7-AQ65))</f>
        <v>0</v>
      </c>
      <c r="AR66" s="15">
        <f>ROUND(IFERROR(AP66*AQ66," "),2)</f>
        <v>0</v>
      </c>
      <c r="AS66" s="7"/>
      <c r="AT66" s="19">
        <f>INDEX(Input!$B$22:$AK$26,MATCH('Residential Bills_Yr 3_6 Units'!$A66,Input!$A$22:$A$26,0),MATCH('Residential Bills_Yr 3_6 Units'!AT$13,Input!$B$21:$AK$21,0))</f>
        <v>5.7832999999999997</v>
      </c>
      <c r="AU66" s="3">
        <f>IF(($B$7-AU65)&gt;Input!Q$96,Input!Q$96,($B$7-AU65))</f>
        <v>0</v>
      </c>
      <c r="AV66" s="15">
        <f>ROUND(IFERROR(AT66*AU66," "),2)</f>
        <v>0</v>
      </c>
    </row>
    <row r="67" spans="1:48" x14ac:dyDescent="0.3">
      <c r="A67" t="str">
        <f t="shared" si="48"/>
        <v>Tier 3</v>
      </c>
      <c r="B67" s="19">
        <f>INDEX(Input!$B$22:$AK$26,MATCH('Residential Bills_Yr 3_6 Units'!$A67,Input!$A$22:$A$26,0),MATCH('Residential Bills_Yr 3_6 Units'!B$13,Input!$B$21:$AK$21,0))</f>
        <v>7.2209000000000003</v>
      </c>
      <c r="C67" s="3">
        <f>IF(OR(Input!F$93="Tier 4",Input!F$93="Tier 5"),IF(('Residential Bills_Yr 3_6 Units'!$B$7-'Residential Bills_Yr 3_6 Units'!C65-'Residential Bills_Yr 3_6 Units'!C66)&gt;Input!F145,Input!F145,('Residential Bills_Yr 3_6 Units'!$B$7-'Residential Bills_Yr 3_6 Units'!C65-'Residential Bills_Yr 3_6 Units'!C66)),('Residential Bills_Yr 3_6 Units'!$B$7-'Residential Bills_Yr 3_6 Units'!C65-'Residential Bills_Yr 3_6 Units'!C66))</f>
        <v>0</v>
      </c>
      <c r="D67" s="15">
        <f>ROUND(IFERROR(B67*C67," "),2)</f>
        <v>0</v>
      </c>
      <c r="F67" s="19">
        <f>INDEX(Input!$B$22:$AK$26,MATCH('Residential Bills_Yr 3_6 Units'!$A67,Input!$A$22:$A$26,0),MATCH('Residential Bills_Yr 3_6 Units'!F$13,Input!$B$21:$AK$21,0))</f>
        <v>7.2209000000000003</v>
      </c>
      <c r="G67" s="3">
        <f>IF(OR(Input!G$93="Tier 4",Input!G$93="Tier 5"),IF(('Residential Bills_Yr 3_6 Units'!$B$7-'Residential Bills_Yr 3_6 Units'!G65-'Residential Bills_Yr 3_6 Units'!G66)&gt;Input!G145,Input!G145,('Residential Bills_Yr 3_6 Units'!$B$7-'Residential Bills_Yr 3_6 Units'!G65-'Residential Bills_Yr 3_6 Units'!G66)),('Residential Bills_Yr 3_6 Units'!$B$7-'Residential Bills_Yr 3_6 Units'!G65-'Residential Bills_Yr 3_6 Units'!G66))</f>
        <v>0</v>
      </c>
      <c r="H67" s="15">
        <f>ROUND(IFERROR(F67*G67," "),2)</f>
        <v>0</v>
      </c>
      <c r="J67" s="19">
        <f>INDEX(Input!$B$22:$AK$26,MATCH('Residential Bills_Yr 3_6 Units'!$A67,Input!$A$22:$A$26,0),MATCH('Residential Bills_Yr 3_6 Units'!J$13,Input!$B$21:$AK$21,0))</f>
        <v>7.2209000000000003</v>
      </c>
      <c r="K67" s="3">
        <f>IF(OR(Input!H$93="Tier 4",Input!H$93="Tier 5"),IF(('Residential Bills_Yr 3_6 Units'!$B$7-'Residential Bills_Yr 3_6 Units'!K65-'Residential Bills_Yr 3_6 Units'!K66)&gt;Input!H145,Input!H145,('Residential Bills_Yr 3_6 Units'!$B$7-'Residential Bills_Yr 3_6 Units'!K65-'Residential Bills_Yr 3_6 Units'!K66)),('Residential Bills_Yr 3_6 Units'!$B$7-'Residential Bills_Yr 3_6 Units'!K65-'Residential Bills_Yr 3_6 Units'!K66))</f>
        <v>0</v>
      </c>
      <c r="L67" s="15">
        <f>ROUND(IFERROR(J67*K67," "),2)</f>
        <v>0</v>
      </c>
      <c r="N67" s="19">
        <f>INDEX(Input!$B$22:$AK$26,MATCH('Residential Bills_Yr 3_6 Units'!$A67,Input!$A$22:$A$26,0),MATCH('Residential Bills_Yr 3_6 Units'!N$13,Input!$B$21:$AK$21,0))</f>
        <v>7.2209000000000003</v>
      </c>
      <c r="O67" s="3">
        <f>IF(OR(Input!I$93="Tier 4",Input!I$93="Tier 5"),IF(('Residential Bills_Yr 3_6 Units'!$B$7-'Residential Bills_Yr 3_6 Units'!O65-'Residential Bills_Yr 3_6 Units'!O66)&gt;Input!I145,Input!I145,('Residential Bills_Yr 3_6 Units'!$B$7-'Residential Bills_Yr 3_6 Units'!O65-'Residential Bills_Yr 3_6 Units'!O66)),('Residential Bills_Yr 3_6 Units'!$B$7-'Residential Bills_Yr 3_6 Units'!O65-'Residential Bills_Yr 3_6 Units'!O66))</f>
        <v>0</v>
      </c>
      <c r="P67" s="15">
        <f>ROUND(IFERROR(N67*O67," "),2)</f>
        <v>0</v>
      </c>
      <c r="R67" s="19">
        <f>INDEX(Input!$B$22:$AK$26,MATCH('Residential Bills_Yr 3_6 Units'!$A67,Input!$A$22:$A$26,0),MATCH('Residential Bills_Yr 3_6 Units'!R$13,Input!$B$21:$AK$21,0))</f>
        <v>7.2209000000000003</v>
      </c>
      <c r="S67" s="3">
        <f>IF(OR(Input!J$93="Tier 4",Input!J$93="Tier 5"),IF(('Residential Bills_Yr 3_6 Units'!$B$7-'Residential Bills_Yr 3_6 Units'!S65-'Residential Bills_Yr 3_6 Units'!S66)&gt;Input!J145,Input!J145,('Residential Bills_Yr 3_6 Units'!$B$7-'Residential Bills_Yr 3_6 Units'!S65-'Residential Bills_Yr 3_6 Units'!S66)),('Residential Bills_Yr 3_6 Units'!$B$7-'Residential Bills_Yr 3_6 Units'!S65-'Residential Bills_Yr 3_6 Units'!S66))</f>
        <v>0</v>
      </c>
      <c r="T67" s="15">
        <f>ROUND(IFERROR(R67*S67," "),2)</f>
        <v>0</v>
      </c>
      <c r="V67" s="19">
        <f>INDEX(Input!$B$22:$AK$26,MATCH('Residential Bills_Yr 3_6 Units'!$A67,Input!$A$22:$A$26,0),MATCH('Residential Bills_Yr 3_6 Units'!V$13,Input!$B$21:$AK$21,0))</f>
        <v>7.2209000000000003</v>
      </c>
      <c r="W67" s="3">
        <f>IF(OR(Input!K$93="Tier 4",Input!K$93="Tier 5"),IF(('Residential Bills_Yr 3_6 Units'!$B$7-'Residential Bills_Yr 3_6 Units'!W65-'Residential Bills_Yr 3_6 Units'!W66)&gt;Input!K145,Input!K145,('Residential Bills_Yr 3_6 Units'!$B$7-'Residential Bills_Yr 3_6 Units'!W65-'Residential Bills_Yr 3_6 Units'!W66)),('Residential Bills_Yr 3_6 Units'!$B$7-'Residential Bills_Yr 3_6 Units'!W65-'Residential Bills_Yr 3_6 Units'!W66))</f>
        <v>0</v>
      </c>
      <c r="X67" s="15">
        <f>ROUND(IFERROR(V67*W67," "),2)</f>
        <v>0</v>
      </c>
      <c r="Z67" s="19">
        <f>INDEX(Input!$B$22:$AK$26,MATCH('Residential Bills_Yr 3_6 Units'!$A67,Input!$A$22:$A$26,0),MATCH('Residential Bills_Yr 3_6 Units'!Z$13,Input!$B$21:$AK$21,0))</f>
        <v>7.9844999999999997</v>
      </c>
      <c r="AA67" s="3">
        <f>IF(OR(Input!L$93="Tier 4",Input!L$93="Tier 5"),IF(('Residential Bills_Yr 3_6 Units'!$B$7-'Residential Bills_Yr 3_6 Units'!AA65-'Residential Bills_Yr 3_6 Units'!AA66)&gt;Input!L145,Input!L145,('Residential Bills_Yr 3_6 Units'!$B$7-'Residential Bills_Yr 3_6 Units'!AA65-'Residential Bills_Yr 3_6 Units'!AA66)),('Residential Bills_Yr 3_6 Units'!$B$7-'Residential Bills_Yr 3_6 Units'!AA65-'Residential Bills_Yr 3_6 Units'!AA66))</f>
        <v>0</v>
      </c>
      <c r="AB67" s="15">
        <f>ROUND(IFERROR(Z67*AA67," "),2)</f>
        <v>0</v>
      </c>
      <c r="AD67" s="19">
        <f>INDEX(Input!$B$22:$AK$26,MATCH('Residential Bills_Yr 3_6 Units'!$A67,Input!$A$22:$A$26,0),MATCH('Residential Bills_Yr 3_6 Units'!AD$13,Input!$B$21:$AK$21,0))</f>
        <v>7.9844999999999997</v>
      </c>
      <c r="AE67" s="3">
        <f>IF(OR(Input!M$93="Tier 4",Input!M$93="Tier 5"),IF(('Residential Bills_Yr 3_6 Units'!$B$7-'Residential Bills_Yr 3_6 Units'!AE65-'Residential Bills_Yr 3_6 Units'!AE66)&gt;Input!M145,Input!M145,('Residential Bills_Yr 3_6 Units'!$B$7-'Residential Bills_Yr 3_6 Units'!AE65-'Residential Bills_Yr 3_6 Units'!AE66)),('Residential Bills_Yr 3_6 Units'!$B$7-'Residential Bills_Yr 3_6 Units'!AE65-'Residential Bills_Yr 3_6 Units'!AE66))</f>
        <v>0</v>
      </c>
      <c r="AF67" s="15">
        <f>ROUND(IFERROR(AD67*AE67," "),2)</f>
        <v>0</v>
      </c>
      <c r="AH67" s="19">
        <f>INDEX(Input!$B$22:$AK$26,MATCH('Residential Bills_Yr 3_6 Units'!$A67,Input!$A$22:$A$26,0),MATCH('Residential Bills_Yr 3_6 Units'!AH$13,Input!$B$21:$AK$21,0))</f>
        <v>7.9844999999999997</v>
      </c>
      <c r="AI67" s="3">
        <f>IF(OR(Input!N$93="Tier 4",Input!N$93="Tier 5"),IF(('Residential Bills_Yr 3_6 Units'!$B$7-'Residential Bills_Yr 3_6 Units'!AI65-'Residential Bills_Yr 3_6 Units'!AI66)&gt;Input!N145,Input!N145,('Residential Bills_Yr 3_6 Units'!$B$7-'Residential Bills_Yr 3_6 Units'!AI65-'Residential Bills_Yr 3_6 Units'!AI66)),('Residential Bills_Yr 3_6 Units'!$B$7-'Residential Bills_Yr 3_6 Units'!AI65-'Residential Bills_Yr 3_6 Units'!AI66))</f>
        <v>0</v>
      </c>
      <c r="AJ67" s="15">
        <f>ROUND(IFERROR(AH67*AI67," "),2)</f>
        <v>0</v>
      </c>
      <c r="AL67" s="19">
        <f>INDEX(Input!$B$22:$AK$26,MATCH('Residential Bills_Yr 3_6 Units'!$A67,Input!$A$22:$A$26,0),MATCH('Residential Bills_Yr 3_6 Units'!AL$13,Input!$B$21:$AK$21,0))</f>
        <v>7.9844999999999997</v>
      </c>
      <c r="AM67" s="3">
        <f>IF(OR(Input!O$93="Tier 4",Input!O$93="Tier 5"),IF(('Residential Bills_Yr 3_6 Units'!$B$7-'Residential Bills_Yr 3_6 Units'!AM65-'Residential Bills_Yr 3_6 Units'!AM66)&gt;Input!O145,Input!O145,('Residential Bills_Yr 3_6 Units'!$B$7-'Residential Bills_Yr 3_6 Units'!AM65-'Residential Bills_Yr 3_6 Units'!AM66)),('Residential Bills_Yr 3_6 Units'!$B$7-'Residential Bills_Yr 3_6 Units'!AM65-'Residential Bills_Yr 3_6 Units'!AM66))</f>
        <v>0</v>
      </c>
      <c r="AN67" s="15">
        <f>ROUND(IFERROR(AL67*AM67," "),2)</f>
        <v>0</v>
      </c>
      <c r="AP67" s="19">
        <f>INDEX(Input!$B$22:$AK$26,MATCH('Residential Bills_Yr 3_6 Units'!$A67,Input!$A$22:$A$26,0),MATCH('Residential Bills_Yr 3_6 Units'!AP$13,Input!$B$21:$AK$21,0))</f>
        <v>7.9844999999999997</v>
      </c>
      <c r="AQ67" s="3">
        <f>IF(OR(Input!P$93="Tier 4",Input!P$93="Tier 5"),IF(('Residential Bills_Yr 3_6 Units'!$B$7-'Residential Bills_Yr 3_6 Units'!AQ65-'Residential Bills_Yr 3_6 Units'!AQ66)&gt;Input!P145,Input!P145,('Residential Bills_Yr 3_6 Units'!$B$7-'Residential Bills_Yr 3_6 Units'!AQ65-'Residential Bills_Yr 3_6 Units'!AQ66)),('Residential Bills_Yr 3_6 Units'!$B$7-'Residential Bills_Yr 3_6 Units'!AQ65-'Residential Bills_Yr 3_6 Units'!AQ66))</f>
        <v>0</v>
      </c>
      <c r="AR67" s="15">
        <f>ROUND(IFERROR(AP67*AQ67," "),2)</f>
        <v>0</v>
      </c>
      <c r="AS67" s="7"/>
      <c r="AT67" s="19">
        <f>INDEX(Input!$B$22:$AK$26,MATCH('Residential Bills_Yr 3_6 Units'!$A67,Input!$A$22:$A$26,0),MATCH('Residential Bills_Yr 3_6 Units'!AT$13,Input!$B$21:$AK$21,0))</f>
        <v>7.9844999999999997</v>
      </c>
      <c r="AU67" s="3">
        <f>IF(OR(Input!Q$93="Tier 4",Input!Q$93="Tier 5"),IF(('Residential Bills_Yr 3_6 Units'!$B$7-'Residential Bills_Yr 3_6 Units'!AU65-'Residential Bills_Yr 3_6 Units'!AU66)&gt;Input!Q145,Input!Q145,('Residential Bills_Yr 3_6 Units'!$B$7-'Residential Bills_Yr 3_6 Units'!AU65-'Residential Bills_Yr 3_6 Units'!AU66)),('Residential Bills_Yr 3_6 Units'!$B$7-'Residential Bills_Yr 3_6 Units'!AU65-'Residential Bills_Yr 3_6 Units'!AU66))</f>
        <v>0</v>
      </c>
      <c r="AV67" s="15">
        <f>ROUND(IFERROR(AT67*AU67," "),2)</f>
        <v>0</v>
      </c>
    </row>
    <row r="68" spans="1:48" ht="14.4" hidden="1" customHeight="1" x14ac:dyDescent="0.3">
      <c r="A68" t="str">
        <f t="shared" si="48"/>
        <v>Tier 4</v>
      </c>
      <c r="B68" s="19">
        <f>INDEX(Input!$B$22:$AK$26,MATCH('Residential Bills_Yr 3_6 Units'!$A68,Input!$A$22:$A$26,0),MATCH('Residential Bills_Yr 3_6 Units'!B$13,Input!$B$21:$AK$21,0))</f>
        <v>0</v>
      </c>
      <c r="C68" s="3" t="str">
        <f>IF(Input!F$93="Tier 4",($B$7-C65-C66-C67),IF(Input!F$93="Tier 5",IF(('Residential Bills_Yr 3_6 Units'!$B$7-'Residential Bills_Yr 3_6 Units'!C65-'Residential Bills_Yr 3_6 Units'!C66-'Residential Bills_Yr 3_6 Units'!C67)&gt;Input!F146,Input!F146,('Residential Bills_Yr 3_6 Units'!$B$7-'Residential Bills_Yr 3_6 Units'!C65-'Residential Bills_Yr 3_6 Units'!C66-'Residential Bills_Yr 3_6 Units'!C67))," "))</f>
        <v xml:space="preserve"> </v>
      </c>
      <c r="D68" s="15" t="str">
        <f t="shared" ref="D68:D69" si="49">IFERROR(B68*C68," ")</f>
        <v xml:space="preserve"> </v>
      </c>
      <c r="F68" s="19">
        <f>INDEX(Input!$B$22:$AK$26,MATCH('Residential Bills_Yr 3_6 Units'!$A68,Input!$A$22:$A$26,0),MATCH('Residential Bills_Yr 3_6 Units'!F$13,Input!$B$21:$AK$21,0))</f>
        <v>0</v>
      </c>
      <c r="G68" s="3" t="str">
        <f>IF(Input!G$93="Tier 4",($B$7-G65-G66-G67),IF(Input!G$93="Tier 5",IF(('Residential Bills_Yr 3_6 Units'!$B$7-'Residential Bills_Yr 3_6 Units'!G65-'Residential Bills_Yr 3_6 Units'!G66-'Residential Bills_Yr 3_6 Units'!G67)&gt;Input!G146,Input!G146,('Residential Bills_Yr 3_6 Units'!$B$7-'Residential Bills_Yr 3_6 Units'!G65-'Residential Bills_Yr 3_6 Units'!G66-'Residential Bills_Yr 3_6 Units'!G67))," "))</f>
        <v xml:space="preserve"> </v>
      </c>
      <c r="H68" s="15" t="str">
        <f t="shared" ref="H68:H69" si="50">IFERROR(F68*G68," ")</f>
        <v xml:space="preserve"> </v>
      </c>
      <c r="J68" s="19">
        <f>INDEX(Input!$B$22:$AK$26,MATCH('Residential Bills_Yr 3_6 Units'!$A68,Input!$A$22:$A$26,0),MATCH('Residential Bills_Yr 3_6 Units'!J$13,Input!$B$21:$AK$21,0))</f>
        <v>0</v>
      </c>
      <c r="K68" s="3" t="str">
        <f>IF(Input!H$93="Tier 4",($B$7-K65-K66-K67),IF(Input!H$93="Tier 5",IF(('Residential Bills_Yr 3_6 Units'!$B$7-'Residential Bills_Yr 3_6 Units'!K65-'Residential Bills_Yr 3_6 Units'!K66-'Residential Bills_Yr 3_6 Units'!K67)&gt;Input!H146,Input!H146,('Residential Bills_Yr 3_6 Units'!$B$7-'Residential Bills_Yr 3_6 Units'!K65-'Residential Bills_Yr 3_6 Units'!K66-'Residential Bills_Yr 3_6 Units'!K67))," "))</f>
        <v xml:space="preserve"> </v>
      </c>
      <c r="L68" s="15" t="str">
        <f t="shared" ref="L68:L69" si="51">IFERROR(J68*K68," ")</f>
        <v xml:space="preserve"> </v>
      </c>
      <c r="N68" s="19">
        <f>INDEX(Input!$B$22:$AK$26,MATCH('Residential Bills_Yr 3_6 Units'!$A68,Input!$A$22:$A$26,0),MATCH('Residential Bills_Yr 3_6 Units'!N$13,Input!$B$21:$AK$21,0))</f>
        <v>0</v>
      </c>
      <c r="O68" s="3" t="str">
        <f>IF(Input!I$93="Tier 4",($B$7-O65-O66-O67),IF(Input!I$93="Tier 5",IF(('Residential Bills_Yr 3_6 Units'!$B$7-'Residential Bills_Yr 3_6 Units'!O65-'Residential Bills_Yr 3_6 Units'!O66-'Residential Bills_Yr 3_6 Units'!O67)&gt;Input!I146,Input!I146,('Residential Bills_Yr 3_6 Units'!$B$7-'Residential Bills_Yr 3_6 Units'!O65-'Residential Bills_Yr 3_6 Units'!O66-'Residential Bills_Yr 3_6 Units'!O67))," "))</f>
        <v xml:space="preserve"> </v>
      </c>
      <c r="P68" s="15" t="str">
        <f t="shared" ref="P68:P69" si="52">IFERROR(N68*O68," ")</f>
        <v xml:space="preserve"> </v>
      </c>
      <c r="R68" s="19">
        <f>INDEX(Input!$B$22:$AK$26,MATCH('Residential Bills_Yr 3_6 Units'!$A68,Input!$A$22:$A$26,0),MATCH('Residential Bills_Yr 3_6 Units'!R$13,Input!$B$21:$AK$21,0))</f>
        <v>0</v>
      </c>
      <c r="S68" s="3" t="str">
        <f>IF(Input!J$93="Tier 4",($B$7-S65-S66-S67),IF(Input!J$93="Tier 5",IF(('Residential Bills_Yr 3_6 Units'!$B$7-'Residential Bills_Yr 3_6 Units'!S65-'Residential Bills_Yr 3_6 Units'!S66-'Residential Bills_Yr 3_6 Units'!S67)&gt;Input!J146,Input!J146,('Residential Bills_Yr 3_6 Units'!$B$7-'Residential Bills_Yr 3_6 Units'!S65-'Residential Bills_Yr 3_6 Units'!S66-'Residential Bills_Yr 3_6 Units'!S67))," "))</f>
        <v xml:space="preserve"> </v>
      </c>
      <c r="T68" s="15" t="str">
        <f t="shared" ref="T68:T69" si="53">IFERROR(R68*S68," ")</f>
        <v xml:space="preserve"> </v>
      </c>
      <c r="V68" s="19">
        <f>INDEX(Input!$B$22:$AK$26,MATCH('Residential Bills_Yr 3_6 Units'!$A68,Input!$A$22:$A$26,0),MATCH('Residential Bills_Yr 3_6 Units'!V$13,Input!$B$21:$AK$21,0))</f>
        <v>0</v>
      </c>
      <c r="W68" s="3" t="str">
        <f>IF(Input!K$93="Tier 4",($B$7-W65-W66-W67),IF(Input!K$93="Tier 5",IF(('Residential Bills_Yr 3_6 Units'!$B$7-'Residential Bills_Yr 3_6 Units'!W65-'Residential Bills_Yr 3_6 Units'!W66-'Residential Bills_Yr 3_6 Units'!W67)&gt;Input!K146,Input!K146,('Residential Bills_Yr 3_6 Units'!$B$7-'Residential Bills_Yr 3_6 Units'!W65-'Residential Bills_Yr 3_6 Units'!W66-'Residential Bills_Yr 3_6 Units'!W67))," "))</f>
        <v xml:space="preserve"> </v>
      </c>
      <c r="X68" s="15" t="str">
        <f t="shared" ref="X68:X69" si="54">IFERROR(V68*W68," ")</f>
        <v xml:space="preserve"> </v>
      </c>
      <c r="Z68" s="19">
        <f>INDEX(Input!$B$22:$AK$26,MATCH('Residential Bills_Yr 3_6 Units'!$A68,Input!$A$22:$A$26,0),MATCH('Residential Bills_Yr 3_6 Units'!Z$13,Input!$B$21:$AK$21,0))</f>
        <v>0</v>
      </c>
      <c r="AA68" s="3" t="str">
        <f>IF(Input!L$93="Tier 4",($B$7-AA65-AA66-AA67),IF(Input!L$93="Tier 5",IF(('Residential Bills_Yr 3_6 Units'!$B$7-'Residential Bills_Yr 3_6 Units'!AA65-'Residential Bills_Yr 3_6 Units'!AA66-'Residential Bills_Yr 3_6 Units'!AA67)&gt;Input!L146,Input!L146,('Residential Bills_Yr 3_6 Units'!$B$7-'Residential Bills_Yr 3_6 Units'!AA65-'Residential Bills_Yr 3_6 Units'!AA66-'Residential Bills_Yr 3_6 Units'!AA67))," "))</f>
        <v xml:space="preserve"> </v>
      </c>
      <c r="AB68" s="15" t="str">
        <f t="shared" ref="AB68:AB69" si="55">IFERROR(Z68*AA68," ")</f>
        <v xml:space="preserve"> </v>
      </c>
      <c r="AD68" s="19">
        <f>INDEX(Input!$B$22:$AK$26,MATCH('Residential Bills_Yr 3_6 Units'!$A68,Input!$A$22:$A$26,0),MATCH('Residential Bills_Yr 3_6 Units'!AD$13,Input!$B$21:$AK$21,0))</f>
        <v>0</v>
      </c>
      <c r="AE68" s="3" t="str">
        <f>IF(Input!M$93="Tier 4",($B$7-AE65-AE66-AE67),IF(Input!M$93="Tier 5",IF(('Residential Bills_Yr 3_6 Units'!$B$7-'Residential Bills_Yr 3_6 Units'!AE65-'Residential Bills_Yr 3_6 Units'!AE66-'Residential Bills_Yr 3_6 Units'!AE67)&gt;Input!M146,Input!M146,('Residential Bills_Yr 3_6 Units'!$B$7-'Residential Bills_Yr 3_6 Units'!AE65-'Residential Bills_Yr 3_6 Units'!AE66-'Residential Bills_Yr 3_6 Units'!AE67))," "))</f>
        <v xml:space="preserve"> </v>
      </c>
      <c r="AF68" s="15" t="str">
        <f t="shared" ref="AF68:AF69" si="56">IFERROR(AD68*AE68," ")</f>
        <v xml:space="preserve"> </v>
      </c>
      <c r="AH68" s="19">
        <f>INDEX(Input!$B$22:$AK$26,MATCH('Residential Bills_Yr 3_6 Units'!$A68,Input!$A$22:$A$26,0),MATCH('Residential Bills_Yr 3_6 Units'!AH$13,Input!$B$21:$AK$21,0))</f>
        <v>0</v>
      </c>
      <c r="AI68" s="3" t="str">
        <f>IF(Input!N$93="Tier 4",($B$7-AI65-AI66-AI67),IF(Input!N$93="Tier 5",IF(('Residential Bills_Yr 3_6 Units'!$B$7-'Residential Bills_Yr 3_6 Units'!AI65-'Residential Bills_Yr 3_6 Units'!AI66-'Residential Bills_Yr 3_6 Units'!AI67)&gt;Input!N146,Input!N146,('Residential Bills_Yr 3_6 Units'!$B$7-'Residential Bills_Yr 3_6 Units'!AI65-'Residential Bills_Yr 3_6 Units'!AI66-'Residential Bills_Yr 3_6 Units'!AI67))," "))</f>
        <v xml:space="preserve"> </v>
      </c>
      <c r="AJ68" s="15" t="str">
        <f t="shared" ref="AJ68:AJ69" si="57">IFERROR(AH68*AI68," ")</f>
        <v xml:space="preserve"> </v>
      </c>
      <c r="AL68" s="19">
        <f>INDEX(Input!$B$22:$AK$26,MATCH('Residential Bills_Yr 3_6 Units'!$A68,Input!$A$22:$A$26,0),MATCH('Residential Bills_Yr 3_6 Units'!AL$13,Input!$B$21:$AK$21,0))</f>
        <v>0</v>
      </c>
      <c r="AM68" s="3" t="str">
        <f>IF(Input!O$93="Tier 4",($B$7-AM65-AM66-AM67),IF(Input!O$93="Tier 5",IF(('Residential Bills_Yr 3_6 Units'!$B$7-'Residential Bills_Yr 3_6 Units'!AM65-'Residential Bills_Yr 3_6 Units'!AM66-'Residential Bills_Yr 3_6 Units'!AM67)&gt;Input!O146,Input!O146,('Residential Bills_Yr 3_6 Units'!$B$7-'Residential Bills_Yr 3_6 Units'!AM65-'Residential Bills_Yr 3_6 Units'!AM66-'Residential Bills_Yr 3_6 Units'!AM67))," "))</f>
        <v xml:space="preserve"> </v>
      </c>
      <c r="AN68" s="15" t="str">
        <f t="shared" ref="AN68:AN69" si="58">IFERROR(AL68*AM68," ")</f>
        <v xml:space="preserve"> </v>
      </c>
      <c r="AP68" s="19">
        <f>INDEX(Input!$B$22:$AK$26,MATCH('Residential Bills_Yr 3_6 Units'!$A68,Input!$A$22:$A$26,0),MATCH('Residential Bills_Yr 3_6 Units'!AP$13,Input!$B$21:$AK$21,0))</f>
        <v>0</v>
      </c>
      <c r="AQ68" s="3" t="str">
        <f>IF(Input!P$93="Tier 4",($B$7-AQ65-AQ66-AQ67),IF(Input!P$93="Tier 5",IF(('Residential Bills_Yr 3_6 Units'!$B$7-'Residential Bills_Yr 3_6 Units'!AQ65-'Residential Bills_Yr 3_6 Units'!AQ66-'Residential Bills_Yr 3_6 Units'!AQ67)&gt;Input!P146,Input!P146,('Residential Bills_Yr 3_6 Units'!$B$7-'Residential Bills_Yr 3_6 Units'!AQ65-'Residential Bills_Yr 3_6 Units'!AQ66-'Residential Bills_Yr 3_6 Units'!AQ67))," "))</f>
        <v xml:space="preserve"> </v>
      </c>
      <c r="AR68" s="15" t="str">
        <f t="shared" ref="AR68:AR69" si="59">IFERROR(AP68*AQ68," ")</f>
        <v xml:space="preserve"> </v>
      </c>
      <c r="AS68" s="7"/>
      <c r="AT68" s="19">
        <f>INDEX(Input!$B$22:$AK$26,MATCH('Residential Bills_Yr 3_6 Units'!$A68,Input!$A$22:$A$26,0),MATCH('Residential Bills_Yr 3_6 Units'!AT$13,Input!$B$21:$AK$21,0))</f>
        <v>0</v>
      </c>
      <c r="AU68" s="3" t="str">
        <f>IF(Input!Q$93="Tier 4",($B$7-AU65-AU66-AU67),IF(Input!Q$93="Tier 5",IF(('Residential Bills_Yr 3_6 Units'!$B$7-'Residential Bills_Yr 3_6 Units'!AU65-'Residential Bills_Yr 3_6 Units'!AU66-'Residential Bills_Yr 3_6 Units'!AU67)&gt;Input!Q146,Input!Q146,('Residential Bills_Yr 3_6 Units'!$B$7-'Residential Bills_Yr 3_6 Units'!AU65-'Residential Bills_Yr 3_6 Units'!AU66-'Residential Bills_Yr 3_6 Units'!AU67))," "))</f>
        <v xml:space="preserve"> </v>
      </c>
      <c r="AV68" s="15" t="str">
        <f t="shared" ref="AV68:AV69" si="60">IFERROR(AT68*AU68," ")</f>
        <v xml:space="preserve"> </v>
      </c>
    </row>
    <row r="69" spans="1:48" ht="14.4" hidden="1" customHeight="1" x14ac:dyDescent="0.3">
      <c r="A69" t="str">
        <f t="shared" si="48"/>
        <v>Tier 5</v>
      </c>
      <c r="B69" s="19">
        <f>INDEX(Input!$B$22:$AK$26,MATCH('Residential Bills_Yr 3_6 Units'!$A69,Input!$A$22:$A$26,0),MATCH('Residential Bills_Yr 3_6 Units'!B$13,Input!$B$21:$AK$21,0))</f>
        <v>0</v>
      </c>
      <c r="C69" s="3" t="str">
        <f>IF(Input!F$93="Tier 5",('Residential Bills_Yr 3_6 Units'!$B$7-'Residential Bills_Yr 3_6 Units'!C65-'Residential Bills_Yr 3_6 Units'!C66-'Residential Bills_Yr 3_6 Units'!C67-'Residential Bills_Yr 3_6 Units'!C68)," ")</f>
        <v xml:space="preserve"> </v>
      </c>
      <c r="D69" s="15" t="str">
        <f t="shared" si="49"/>
        <v xml:space="preserve"> </v>
      </c>
      <c r="F69" s="19">
        <f>INDEX(Input!$B$22:$AK$26,MATCH('Residential Bills_Yr 3_6 Units'!$A69,Input!$A$22:$A$26,0),MATCH('Residential Bills_Yr 3_6 Units'!F$13,Input!$B$21:$AK$21,0))</f>
        <v>0</v>
      </c>
      <c r="G69" s="3" t="str">
        <f>IF(Input!G$93="Tier 5",('Residential Bills_Yr 3_6 Units'!$B$7-'Residential Bills_Yr 3_6 Units'!G65-'Residential Bills_Yr 3_6 Units'!G66-'Residential Bills_Yr 3_6 Units'!G67-'Residential Bills_Yr 3_6 Units'!G68)," ")</f>
        <v xml:space="preserve"> </v>
      </c>
      <c r="H69" s="15" t="str">
        <f t="shared" si="50"/>
        <v xml:space="preserve"> </v>
      </c>
      <c r="J69" s="19">
        <f>INDEX(Input!$B$22:$AK$26,MATCH('Residential Bills_Yr 3_6 Units'!$A69,Input!$A$22:$A$26,0),MATCH('Residential Bills_Yr 3_6 Units'!J$13,Input!$B$21:$AK$21,0))</f>
        <v>0</v>
      </c>
      <c r="K69" s="3" t="str">
        <f>IF(Input!H$93="Tier 5",('Residential Bills_Yr 3_6 Units'!$B$7-'Residential Bills_Yr 3_6 Units'!K$17-'Residential Bills_Yr 3_6 Units'!K$18-'Residential Bills_Yr 3_6 Units'!K$19-'Residential Bills_Yr 3_6 Units'!K$20)," ")</f>
        <v xml:space="preserve"> </v>
      </c>
      <c r="L69" s="15" t="str">
        <f t="shared" si="51"/>
        <v xml:space="preserve"> </v>
      </c>
      <c r="N69" s="19">
        <f>INDEX(Input!$B$22:$AK$26,MATCH('Residential Bills_Yr 3_6 Units'!$A69,Input!$A$22:$A$26,0),MATCH('Residential Bills_Yr 3_6 Units'!N$13,Input!$B$21:$AK$21,0))</f>
        <v>0</v>
      </c>
      <c r="O69" s="3" t="str">
        <f>IF(Input!I$93="Tier 5",('Residential Bills_Yr 3_6 Units'!$B$7-'Residential Bills_Yr 3_6 Units'!O$17-'Residential Bills_Yr 3_6 Units'!O$18-'Residential Bills_Yr 3_6 Units'!O$19-'Residential Bills_Yr 3_6 Units'!O$20)," ")</f>
        <v xml:space="preserve"> </v>
      </c>
      <c r="P69" s="15" t="str">
        <f t="shared" si="52"/>
        <v xml:space="preserve"> </v>
      </c>
      <c r="R69" s="19">
        <f>INDEX(Input!$B$22:$AK$26,MATCH('Residential Bills_Yr 3_6 Units'!$A69,Input!$A$22:$A$26,0),MATCH('Residential Bills_Yr 3_6 Units'!R$13,Input!$B$21:$AK$21,0))</f>
        <v>0</v>
      </c>
      <c r="S69" s="3" t="str">
        <f>IF(Input!J$93="Tier 5",('Residential Bills_Yr 3_6 Units'!$B$7-'Residential Bills_Yr 3_6 Units'!S$17-'Residential Bills_Yr 3_6 Units'!S$18-'Residential Bills_Yr 3_6 Units'!S$19-'Residential Bills_Yr 3_6 Units'!S$20)," ")</f>
        <v xml:space="preserve"> </v>
      </c>
      <c r="T69" s="15" t="str">
        <f t="shared" si="53"/>
        <v xml:space="preserve"> </v>
      </c>
      <c r="V69" s="19">
        <f>INDEX(Input!$B$22:$AK$26,MATCH('Residential Bills_Yr 3_6 Units'!$A69,Input!$A$22:$A$26,0),MATCH('Residential Bills_Yr 3_6 Units'!V$13,Input!$B$21:$AK$21,0))</f>
        <v>0</v>
      </c>
      <c r="W69" s="3" t="str">
        <f>IF(Input!K$93="Tier 5",('Residential Bills_Yr 3_6 Units'!$B$7-'Residential Bills_Yr 3_6 Units'!W$17-'Residential Bills_Yr 3_6 Units'!W$18-'Residential Bills_Yr 3_6 Units'!W$19-'Residential Bills_Yr 3_6 Units'!W$20)," ")</f>
        <v xml:space="preserve"> </v>
      </c>
      <c r="X69" s="15" t="str">
        <f t="shared" si="54"/>
        <v xml:space="preserve"> </v>
      </c>
      <c r="Z69" s="19">
        <f>INDEX(Input!$B$22:$AK$26,MATCH('Residential Bills_Yr 3_6 Units'!$A69,Input!$A$22:$A$26,0),MATCH('Residential Bills_Yr 3_6 Units'!Z$13,Input!$B$21:$AK$21,0))</f>
        <v>0</v>
      </c>
      <c r="AA69" s="3" t="str">
        <f>IF(Input!L$93="Tier 5",('Residential Bills_Yr 3_6 Units'!$B$7-'Residential Bills_Yr 3_6 Units'!AA$17-'Residential Bills_Yr 3_6 Units'!AA$18-'Residential Bills_Yr 3_6 Units'!AA$19-'Residential Bills_Yr 3_6 Units'!AA$20)," ")</f>
        <v xml:space="preserve"> </v>
      </c>
      <c r="AB69" s="15" t="str">
        <f t="shared" si="55"/>
        <v xml:space="preserve"> </v>
      </c>
      <c r="AD69" s="19">
        <f>INDEX(Input!$B$22:$AK$26,MATCH('Residential Bills_Yr 3_6 Units'!$A69,Input!$A$22:$A$26,0),MATCH('Residential Bills_Yr 3_6 Units'!AD$13,Input!$B$21:$AK$21,0))</f>
        <v>0</v>
      </c>
      <c r="AE69" s="3" t="str">
        <f>IF(Input!M$93="Tier 5",('Residential Bills_Yr 3_6 Units'!$B$7-'Residential Bills_Yr 3_6 Units'!AE$17-'Residential Bills_Yr 3_6 Units'!AE$18-'Residential Bills_Yr 3_6 Units'!AE$19-'Residential Bills_Yr 3_6 Units'!AE$20)," ")</f>
        <v xml:space="preserve"> </v>
      </c>
      <c r="AF69" s="15" t="str">
        <f t="shared" si="56"/>
        <v xml:space="preserve"> </v>
      </c>
      <c r="AH69" s="19">
        <f>INDEX(Input!$B$22:$AK$26,MATCH('Residential Bills_Yr 3_6 Units'!$A69,Input!$A$22:$A$26,0),MATCH('Residential Bills_Yr 3_6 Units'!AH$13,Input!$B$21:$AK$21,0))</f>
        <v>0</v>
      </c>
      <c r="AI69" s="3" t="str">
        <f>IF(Input!N$93="Tier 5",('Residential Bills_Yr 3_6 Units'!$B$7-'Residential Bills_Yr 3_6 Units'!AI$17-'Residential Bills_Yr 3_6 Units'!AI$18-'Residential Bills_Yr 3_6 Units'!AI$19-'Residential Bills_Yr 3_6 Units'!AI$20)," ")</f>
        <v xml:space="preserve"> </v>
      </c>
      <c r="AJ69" s="15" t="str">
        <f t="shared" si="57"/>
        <v xml:space="preserve"> </v>
      </c>
      <c r="AL69" s="19">
        <f>INDEX(Input!$B$22:$AK$26,MATCH('Residential Bills_Yr 3_6 Units'!$A69,Input!$A$22:$A$26,0),MATCH('Residential Bills_Yr 3_6 Units'!AL$13,Input!$B$21:$AK$21,0))</f>
        <v>0</v>
      </c>
      <c r="AM69" s="3" t="str">
        <f>IF(Input!O$93="Tier 5",('Residential Bills_Yr 3_6 Units'!$B$7-'Residential Bills_Yr 3_6 Units'!AM$17-'Residential Bills_Yr 3_6 Units'!AM$18-'Residential Bills_Yr 3_6 Units'!AM$19-'Residential Bills_Yr 3_6 Units'!AM$20)," ")</f>
        <v xml:space="preserve"> </v>
      </c>
      <c r="AN69" s="15" t="str">
        <f t="shared" si="58"/>
        <v xml:space="preserve"> </v>
      </c>
      <c r="AP69" s="19">
        <f>INDEX(Input!$B$22:$AK$26,MATCH('Residential Bills_Yr 3_6 Units'!$A69,Input!$A$22:$A$26,0),MATCH('Residential Bills_Yr 3_6 Units'!AP$13,Input!$B$21:$AK$21,0))</f>
        <v>0</v>
      </c>
      <c r="AQ69" s="3" t="str">
        <f>IF(Input!P$93="Tier 5",('Residential Bills_Yr 3_6 Units'!$B$7-'Residential Bills_Yr 3_6 Units'!AQ$17-'Residential Bills_Yr 3_6 Units'!AQ$18-'Residential Bills_Yr 3_6 Units'!AQ$19-'Residential Bills_Yr 3_6 Units'!AQ$20)," ")</f>
        <v xml:space="preserve"> </v>
      </c>
      <c r="AR69" s="15" t="str">
        <f t="shared" si="59"/>
        <v xml:space="preserve"> </v>
      </c>
      <c r="AS69" s="7"/>
      <c r="AT69" s="19">
        <f>INDEX(Input!$B$22:$AK$26,MATCH('Residential Bills_Yr 3_6 Units'!$A69,Input!$A$22:$A$26,0),MATCH('Residential Bills_Yr 3_6 Units'!AT$13,Input!$B$21:$AK$21,0))</f>
        <v>0</v>
      </c>
      <c r="AU69" s="3" t="str">
        <f>IF(Input!Q$93="Tier 5",('Residential Bills_Yr 3_6 Units'!$B$7-'Residential Bills_Yr 3_6 Units'!AU$17-'Residential Bills_Yr 3_6 Units'!AU$18-'Residential Bills_Yr 3_6 Units'!AU$19-'Residential Bills_Yr 3_6 Units'!AU$20)," ")</f>
        <v xml:space="preserve"> </v>
      </c>
      <c r="AV69" s="15" t="str">
        <f t="shared" si="60"/>
        <v xml:space="preserve"> </v>
      </c>
    </row>
    <row r="70" spans="1:48" x14ac:dyDescent="0.3">
      <c r="A70" t="s">
        <v>27</v>
      </c>
      <c r="B70" s="14"/>
      <c r="C70" s="3">
        <f>SUM(C65:C69)</f>
        <v>6</v>
      </c>
      <c r="D70" s="20">
        <f>SUM(D65:D69)+D62</f>
        <v>39.39</v>
      </c>
      <c r="F70" s="14"/>
      <c r="G70" s="3">
        <f>SUM(G65:G69)</f>
        <v>6</v>
      </c>
      <c r="H70" s="20">
        <f>SUM(H65:H69)+H62</f>
        <v>39.39</v>
      </c>
      <c r="J70" s="14"/>
      <c r="K70" s="3">
        <f>SUM(K65:K69)</f>
        <v>6</v>
      </c>
      <c r="L70" s="20">
        <f>SUM(L65:L69)+L62</f>
        <v>39.39</v>
      </c>
      <c r="N70" s="14"/>
      <c r="O70" s="3">
        <f>SUM(O65:O69)</f>
        <v>6</v>
      </c>
      <c r="P70" s="20">
        <f>SUM(P65:P69)+P62</f>
        <v>39.39</v>
      </c>
      <c r="R70" s="14"/>
      <c r="S70" s="3">
        <f>SUM(S65:S69)</f>
        <v>6</v>
      </c>
      <c r="T70" s="20">
        <f>SUM(T65:T69)+T62</f>
        <v>39.39</v>
      </c>
      <c r="V70" s="14"/>
      <c r="W70" s="3">
        <f>SUM(W65:W69)</f>
        <v>6</v>
      </c>
      <c r="X70" s="20">
        <f>SUM(X65:X69)+X62</f>
        <v>39.39</v>
      </c>
      <c r="Z70" s="14"/>
      <c r="AA70" s="3">
        <f>SUM(AA65:AA69)</f>
        <v>6</v>
      </c>
      <c r="AB70" s="20">
        <f>SUM(AB65:AB69)+AB62</f>
        <v>42.11</v>
      </c>
      <c r="AD70" s="14"/>
      <c r="AE70" s="3">
        <f>SUM(AE65:AE69)</f>
        <v>6</v>
      </c>
      <c r="AF70" s="20">
        <f>SUM(AF65:AF69)+AF62</f>
        <v>42.11</v>
      </c>
      <c r="AH70" s="14"/>
      <c r="AI70" s="3">
        <f>SUM(AI65:AI69)</f>
        <v>6</v>
      </c>
      <c r="AJ70" s="20">
        <f>SUM(AJ65:AJ69)+AJ62</f>
        <v>42.11</v>
      </c>
      <c r="AL70" s="14"/>
      <c r="AM70" s="3">
        <f>SUM(AM65:AM69)</f>
        <v>6</v>
      </c>
      <c r="AN70" s="20">
        <f>SUM(AN65:AN69)+AN62</f>
        <v>42.11</v>
      </c>
      <c r="AP70" s="14"/>
      <c r="AQ70" s="3">
        <f>SUM(AQ65:AQ69)</f>
        <v>6</v>
      </c>
      <c r="AR70" s="20">
        <f>SUM(AR65:AR69)+AR62</f>
        <v>42.11</v>
      </c>
      <c r="AS70" s="46"/>
      <c r="AT70" s="14"/>
      <c r="AU70" s="3">
        <f>SUM(AU65:AU69)</f>
        <v>6</v>
      </c>
      <c r="AV70" s="20">
        <f>SUM(AV65:AV69)+AV62</f>
        <v>42.11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79" si="61">A25</f>
        <v>CAP</v>
      </c>
      <c r="B73" s="104">
        <f>INDEX(Input!$C$49:$AL$61,MATCH($A73,Input!$A$49:$A$61,0),MATCH(B$61,Input!$C$48:$AL$48,0))</f>
        <v>-10.605</v>
      </c>
      <c r="C73" s="24" t="str">
        <f>IF(VLOOKUP($A73,Input!$A$49:$B$61,2,FALSE)="Percentage",D$70,IF(VLOOKUP($A73,Input!$A$49:$B$61,2,FALSE)="Fixed","Fixed",(C$70)))</f>
        <v>Fixed</v>
      </c>
      <c r="D73" s="15">
        <f t="shared" ref="D73:D85" si="62">ROUND(IF(C73="Fixed",B73,(B73*C73)),2)</f>
        <v>-10.61</v>
      </c>
      <c r="F73" s="104">
        <f>INDEX(Input!$C$49:$AL$61,MATCH($A73,Input!$A$49:$A$61,0),MATCH(F$61,Input!$C$48:$AL$48,0))</f>
        <v>-10.605</v>
      </c>
      <c r="G73" s="24" t="str">
        <f>IF(VLOOKUP($A73,Input!$A$49:$B$61,2,FALSE)="Percentage",H$70,IF(VLOOKUP($A73,Input!$A$49:$B$61,2,FALSE)="Fixed","Fixed",(G$70)))</f>
        <v>Fixed</v>
      </c>
      <c r="H73" s="15">
        <f t="shared" ref="H73:H85" si="63">ROUND(IF(G73="Fixed",F73,(F73*G73)),2)</f>
        <v>-10.61</v>
      </c>
      <c r="J73" s="104">
        <f>INDEX(Input!$C$49:$AL$61,MATCH($A73,Input!$A$49:$A$61,0),MATCH(J$61,Input!$C$48:$AL$48,0))</f>
        <v>-10.605</v>
      </c>
      <c r="K73" s="24" t="str">
        <f>IF(VLOOKUP($A73,Input!$A$49:$B$61,2,FALSE)="Percentage",L$70,IF(VLOOKUP($A73,Input!$A$49:$B$61,2,FALSE)="Fixed","Fixed",(K$70)))</f>
        <v>Fixed</v>
      </c>
      <c r="L73" s="15">
        <f t="shared" ref="L73:L85" si="64">ROUND(IF(K73="Fixed",J73,(J73*K73)),2)</f>
        <v>-10.61</v>
      </c>
      <c r="N73" s="104">
        <f>INDEX(Input!$C$49:$AL$61,MATCH($A73,Input!$A$49:$A$61,0),MATCH(N$61,Input!$C$48:$AL$48,0))</f>
        <v>-10.605</v>
      </c>
      <c r="O73" s="24" t="str">
        <f>IF(VLOOKUP($A73,Input!$A$49:$B$61,2,FALSE)="Percentage",P$70,IF(VLOOKUP($A73,Input!$A$49:$B$61,2,FALSE)="Fixed","Fixed",(O$70)))</f>
        <v>Fixed</v>
      </c>
      <c r="P73" s="15">
        <f t="shared" ref="P73:P85" si="65">ROUND(IF(O73="Fixed",N73,(N73*O73)),2)</f>
        <v>-10.61</v>
      </c>
      <c r="R73" s="104">
        <f>INDEX(Input!$C$49:$AL$61,MATCH($A73,Input!$A$49:$A$61,0),MATCH(R$61,Input!$C$48:$AL$48,0))</f>
        <v>-10.605</v>
      </c>
      <c r="S73" s="24" t="str">
        <f>IF(VLOOKUP($A73,Input!$A$49:$B$61,2,FALSE)="Percentage",T$70,IF(VLOOKUP($A73,Input!$A$49:$B$61,2,FALSE)="Fixed","Fixed",(S$70)))</f>
        <v>Fixed</v>
      </c>
      <c r="T73" s="15">
        <f t="shared" ref="T73:T85" si="66">ROUND(IF(S73="Fixed",R73,(R73*S73)),2)</f>
        <v>-10.61</v>
      </c>
      <c r="V73" s="104">
        <f>INDEX(Input!$C$49:$AL$61,MATCH($A73,Input!$A$49:$A$61,0),MATCH(V$61,Input!$C$48:$AL$48,0))</f>
        <v>-10.605</v>
      </c>
      <c r="W73" s="24" t="str">
        <f>IF(VLOOKUP($A73,Input!$A$49:$B$61,2,FALSE)="Percentage",X$70,IF(VLOOKUP($A73,Input!$A$49:$B$61,2,FALSE)="Fixed","Fixed",(W$70)))</f>
        <v>Fixed</v>
      </c>
      <c r="X73" s="15">
        <f t="shared" ref="X73:X85" si="67">ROUND(IF(W73="Fixed",V73,(V73*W73)),2)</f>
        <v>-10.61</v>
      </c>
      <c r="Z73" s="104">
        <f>INDEX(Input!$C$49:$AL$61,MATCH($A73,Input!$A$49:$A$61,0),MATCH(Z$61,Input!$C$48:$AL$48,0))</f>
        <v>-11</v>
      </c>
      <c r="AA73" s="24" t="str">
        <f>IF(VLOOKUP($A73,Input!$A$49:$B$61,2,FALSE)="Percentage",AB$70,IF(VLOOKUP($A73,Input!$A$49:$B$61,2,FALSE)="Fixed","Fixed",(AA$70)))</f>
        <v>Fixed</v>
      </c>
      <c r="AB73" s="15">
        <f t="shared" ref="AB73:AB85" si="68">ROUND(IF(AA73="Fixed",Z73,(Z73*AA73)),2)</f>
        <v>-11</v>
      </c>
      <c r="AD73" s="104">
        <f>INDEX(Input!$C$49:$AL$61,MATCH($A73,Input!$A$49:$A$61,0),MATCH(AD$61,Input!$C$48:$AL$48,0))</f>
        <v>-11</v>
      </c>
      <c r="AE73" s="24" t="str">
        <f>IF(VLOOKUP($A73,Input!$A$49:$B$61,2,FALSE)="Percentage",AF$70,IF(VLOOKUP($A73,Input!$A$49:$B$61,2,FALSE)="Fixed","Fixed",(AE$70)))</f>
        <v>Fixed</v>
      </c>
      <c r="AF73" s="15">
        <f t="shared" ref="AF73:AF85" si="69">ROUND(IF(AE73="Fixed",AD73,(AD73*AE73)),2)</f>
        <v>-11</v>
      </c>
      <c r="AH73" s="104">
        <f>INDEX(Input!$C$49:$AL$61,MATCH($A73,Input!$A$49:$A$61,0),MATCH(AH$61,Input!$C$48:$AL$48,0))</f>
        <v>-11</v>
      </c>
      <c r="AI73" s="24" t="str">
        <f>IF(VLOOKUP($A73,Input!$A$49:$B$61,2,FALSE)="Percentage",AJ$70,IF(VLOOKUP($A73,Input!$A$49:$B$61,2,FALSE)="Fixed","Fixed",(AI$70)))</f>
        <v>Fixed</v>
      </c>
      <c r="AJ73" s="15">
        <f t="shared" ref="AJ73:AJ85" si="70">ROUND(IF(AI73="Fixed",AH73,(AH73*AI73)),2)</f>
        <v>-11</v>
      </c>
      <c r="AL73" s="104">
        <f>INDEX(Input!$C$49:$AL$61,MATCH($A73,Input!$A$49:$A$61,0),MATCH(AL$61,Input!$C$48:$AL$48,0))</f>
        <v>-11</v>
      </c>
      <c r="AM73" s="24" t="str">
        <f>IF(VLOOKUP($A73,Input!$A$49:$B$61,2,FALSE)="Percentage",AN$70,IF(VLOOKUP($A73,Input!$A$49:$B$61,2,FALSE)="Fixed","Fixed",(AM$70)))</f>
        <v>Fixed</v>
      </c>
      <c r="AN73" s="15">
        <f t="shared" ref="AN73:AN85" si="71">ROUND(IF(AM73="Fixed",AL73,(AL73*AM73)),2)</f>
        <v>-11</v>
      </c>
      <c r="AP73" s="104">
        <f>INDEX(Input!$C$49:$AL$61,MATCH($A73,Input!$A$49:$A$61,0),MATCH(AP$61,Input!$C$48:$AL$48,0))</f>
        <v>-11</v>
      </c>
      <c r="AQ73" s="24" t="str">
        <f>IF(VLOOKUP($A73,Input!$A$49:$B$61,2,FALSE)="Percentage",AR$70,IF(VLOOKUP($A73,Input!$A$49:$B$61,2,FALSE)="Fixed","Fixed",(AQ$70)))</f>
        <v>Fixed</v>
      </c>
      <c r="AR73" s="15">
        <f t="shared" ref="AR73:AR85" si="72">ROUND(IF(AQ73="Fixed",AP73,(AP73*AQ73)),2)</f>
        <v>-11</v>
      </c>
      <c r="AS73" s="7"/>
      <c r="AT73" s="104">
        <f>INDEX(Input!$C$49:$AL$61,MATCH($A73,Input!$A$49:$A$61,0),MATCH(AT$61,Input!$C$48:$AL$48,0))</f>
        <v>-11</v>
      </c>
      <c r="AU73" s="24" t="str">
        <f>IF(VLOOKUP($A73,Input!$A$49:$B$61,2,FALSE)="Percentage",AV$70,IF(VLOOKUP($A73,Input!$A$49:$B$61,2,FALSE)="Fixed","Fixed",(AU$70)))</f>
        <v>Fixed</v>
      </c>
      <c r="AV73" s="15">
        <f t="shared" ref="AV73:AV85" si="73">ROUND(IF(AU73="Fixed",AT73,(AT73*AU73)),2)</f>
        <v>-11</v>
      </c>
    </row>
    <row r="74" spans="1:48" x14ac:dyDescent="0.3">
      <c r="A74" t="str">
        <f t="shared" si="61"/>
        <v>WRAM/MCBA</v>
      </c>
      <c r="B74" s="104">
        <f>INDEX(Input!$C$49:$AL$61,MATCH($A74,Input!$A$49:$A$61,0),MATCH(B$61,Input!$C$48:$AL$48,0))</f>
        <v>0</v>
      </c>
      <c r="C74" s="24">
        <f>IF(VLOOKUP($A74,Input!$A$49:$B$61,2,FALSE)="Percentage",D$70,IF(VLOOKUP($A74,Input!$A$49:$B$61,2,FALSE)="Fixed","Fixed",(C$70)))</f>
        <v>6</v>
      </c>
      <c r="D74" s="15">
        <f t="shared" si="62"/>
        <v>0</v>
      </c>
      <c r="F74" s="104">
        <f>INDEX(Input!$C$49:$AL$61,MATCH($A74,Input!$A$49:$A$61,0),MATCH(F$61,Input!$C$48:$AL$48,0))</f>
        <v>0</v>
      </c>
      <c r="G74" s="24">
        <f>IF(VLOOKUP($A74,Input!$A$49:$B$61,2,FALSE)="Percentage",H$70,IF(VLOOKUP($A74,Input!$A$49:$B$61,2,FALSE)="Fixed","Fixed",(G$70)))</f>
        <v>6</v>
      </c>
      <c r="H74" s="15">
        <f t="shared" si="63"/>
        <v>0</v>
      </c>
      <c r="J74" s="104">
        <f>INDEX(Input!$C$49:$AL$61,MATCH($A74,Input!$A$49:$A$61,0),MATCH(J$61,Input!$C$48:$AL$48,0))</f>
        <v>0</v>
      </c>
      <c r="K74" s="24">
        <f>IF(VLOOKUP($A74,Input!$A$49:$B$61,2,FALSE)="Percentage",L$70,IF(VLOOKUP($A74,Input!$A$49:$B$61,2,FALSE)="Fixed","Fixed",(K$70)))</f>
        <v>6</v>
      </c>
      <c r="L74" s="15">
        <f t="shared" si="64"/>
        <v>0</v>
      </c>
      <c r="N74" s="104">
        <f>INDEX(Input!$C$49:$AL$61,MATCH($A74,Input!$A$49:$A$61,0),MATCH(N$61,Input!$C$48:$AL$48,0))</f>
        <v>0</v>
      </c>
      <c r="O74" s="24">
        <f>IF(VLOOKUP($A74,Input!$A$49:$B$61,2,FALSE)="Percentage",P$70,IF(VLOOKUP($A74,Input!$A$49:$B$61,2,FALSE)="Fixed","Fixed",(O$70)))</f>
        <v>6</v>
      </c>
      <c r="P74" s="15">
        <f t="shared" si="65"/>
        <v>0</v>
      </c>
      <c r="R74" s="104">
        <f>INDEX(Input!$C$49:$AL$61,MATCH($A74,Input!$A$49:$A$61,0),MATCH(R$61,Input!$C$48:$AL$48,0))</f>
        <v>0</v>
      </c>
      <c r="S74" s="24">
        <f>IF(VLOOKUP($A74,Input!$A$49:$B$61,2,FALSE)="Percentage",T$70,IF(VLOOKUP($A74,Input!$A$49:$B$61,2,FALSE)="Fixed","Fixed",(S$70)))</f>
        <v>6</v>
      </c>
      <c r="T74" s="15">
        <f t="shared" si="66"/>
        <v>0</v>
      </c>
      <c r="V74" s="104">
        <f>INDEX(Input!$C$49:$AL$61,MATCH($A74,Input!$A$49:$A$61,0),MATCH(V$61,Input!$C$48:$AL$48,0))</f>
        <v>0</v>
      </c>
      <c r="W74" s="24">
        <f>IF(VLOOKUP($A74,Input!$A$49:$B$61,2,FALSE)="Percentage",X$70,IF(VLOOKUP($A74,Input!$A$49:$B$61,2,FALSE)="Fixed","Fixed",(W$70)))</f>
        <v>6</v>
      </c>
      <c r="X74" s="15">
        <f t="shared" si="67"/>
        <v>0</v>
      </c>
      <c r="Z74" s="104">
        <f>INDEX(Input!$C$49:$AL$61,MATCH($A74,Input!$A$49:$A$61,0),MATCH(Z$61,Input!$C$48:$AL$48,0))</f>
        <v>0</v>
      </c>
      <c r="AA74" s="24">
        <f>IF(VLOOKUP($A74,Input!$A$49:$B$61,2,FALSE)="Percentage",AB$70,IF(VLOOKUP($A74,Input!$A$49:$B$61,2,FALSE)="Fixed","Fixed",(AA$70)))</f>
        <v>6</v>
      </c>
      <c r="AB74" s="15">
        <f t="shared" si="68"/>
        <v>0</v>
      </c>
      <c r="AD74" s="104">
        <f>INDEX(Input!$C$49:$AL$61,MATCH($A74,Input!$A$49:$A$61,0),MATCH(AD$61,Input!$C$48:$AL$48,0))</f>
        <v>0</v>
      </c>
      <c r="AE74" s="24">
        <f>IF(VLOOKUP($A74,Input!$A$49:$B$61,2,FALSE)="Percentage",AF$70,IF(VLOOKUP($A74,Input!$A$49:$B$61,2,FALSE)="Fixed","Fixed",(AE$70)))</f>
        <v>6</v>
      </c>
      <c r="AF74" s="15">
        <f t="shared" si="69"/>
        <v>0</v>
      </c>
      <c r="AH74" s="104">
        <f>INDEX(Input!$C$49:$AL$61,MATCH($A74,Input!$A$49:$A$61,0),MATCH(AH$61,Input!$C$48:$AL$48,0))</f>
        <v>0</v>
      </c>
      <c r="AI74" s="24">
        <f>IF(VLOOKUP($A74,Input!$A$49:$B$61,2,FALSE)="Percentage",AJ$70,IF(VLOOKUP($A74,Input!$A$49:$B$61,2,FALSE)="Fixed","Fixed",(AI$70)))</f>
        <v>6</v>
      </c>
      <c r="AJ74" s="15">
        <f t="shared" si="70"/>
        <v>0</v>
      </c>
      <c r="AL74" s="104">
        <f>INDEX(Input!$C$49:$AL$61,MATCH($A74,Input!$A$49:$A$61,0),MATCH(AL$61,Input!$C$48:$AL$48,0))</f>
        <v>0</v>
      </c>
      <c r="AM74" s="24">
        <f>IF(VLOOKUP($A74,Input!$A$49:$B$61,2,FALSE)="Percentage",AN$70,IF(VLOOKUP($A74,Input!$A$49:$B$61,2,FALSE)="Fixed","Fixed",(AM$70)))</f>
        <v>6</v>
      </c>
      <c r="AN74" s="15">
        <f t="shared" si="71"/>
        <v>0</v>
      </c>
      <c r="AP74" s="104">
        <f>INDEX(Input!$C$49:$AL$61,MATCH($A74,Input!$A$49:$A$61,0),MATCH(AP$61,Input!$C$48:$AL$48,0))</f>
        <v>0</v>
      </c>
      <c r="AQ74" s="24">
        <f>IF(VLOOKUP($A74,Input!$A$49:$B$61,2,FALSE)="Percentage",AR$70,IF(VLOOKUP($A74,Input!$A$49:$B$61,2,FALSE)="Fixed","Fixed",(AQ$70)))</f>
        <v>6</v>
      </c>
      <c r="AR74" s="15">
        <f t="shared" si="72"/>
        <v>0</v>
      </c>
      <c r="AS74" s="7"/>
      <c r="AT74" s="104">
        <f>INDEX(Input!$C$49:$AL$61,MATCH($A74,Input!$A$49:$A$61,0),MATCH(AT$61,Input!$C$48:$AL$48,0))</f>
        <v>0</v>
      </c>
      <c r="AU74" s="24">
        <f>IF(VLOOKUP($A74,Input!$A$49:$B$61,2,FALSE)="Percentage",AV$70,IF(VLOOKUP($A74,Input!$A$49:$B$61,2,FALSE)="Fixed","Fixed",(AU$70)))</f>
        <v>6</v>
      </c>
      <c r="AV74" s="15">
        <f t="shared" si="73"/>
        <v>0</v>
      </c>
    </row>
    <row r="75" spans="1:48" x14ac:dyDescent="0.3">
      <c r="A75" t="str">
        <f t="shared" si="61"/>
        <v>RSF</v>
      </c>
      <c r="B75" s="104">
        <f>INDEX(Input!$C$49:$AL$61,MATCH($A75,Input!$A$49:$A$61,0),MATCH(B$61,Input!$C$48:$AL$48,0))</f>
        <v>0</v>
      </c>
      <c r="C75" s="24">
        <f>IF(VLOOKUP($A75,Input!$A$49:$B$61,2,FALSE)="Percentage",D$70,IF(VLOOKUP($A75,Input!$A$49:$B$61,2,FALSE)="Fixed","Fixed",(C$70)))</f>
        <v>39.39</v>
      </c>
      <c r="D75" s="15">
        <f t="shared" si="62"/>
        <v>0</v>
      </c>
      <c r="F75" s="104">
        <f>INDEX(Input!$C$49:$AL$61,MATCH($A75,Input!$A$49:$A$61,0),MATCH(F$61,Input!$C$48:$AL$48,0))</f>
        <v>0</v>
      </c>
      <c r="G75" s="24">
        <f>IF(VLOOKUP($A75,Input!$A$49:$B$61,2,FALSE)="Percentage",H$70,IF(VLOOKUP($A75,Input!$A$49:$B$61,2,FALSE)="Fixed","Fixed",(G$70)))</f>
        <v>39.39</v>
      </c>
      <c r="H75" s="15">
        <f t="shared" si="63"/>
        <v>0</v>
      </c>
      <c r="J75" s="104">
        <f>INDEX(Input!$C$49:$AL$61,MATCH($A75,Input!$A$49:$A$61,0),MATCH(J$61,Input!$C$48:$AL$48,0))</f>
        <v>0</v>
      </c>
      <c r="K75" s="24">
        <f>IF(VLOOKUP($A75,Input!$A$49:$B$61,2,FALSE)="Percentage",L$70,IF(VLOOKUP($A75,Input!$A$49:$B$61,2,FALSE)="Fixed","Fixed",(K$70)))</f>
        <v>39.39</v>
      </c>
      <c r="L75" s="15">
        <f t="shared" si="64"/>
        <v>0</v>
      </c>
      <c r="N75" s="104">
        <f>INDEX(Input!$C$49:$AL$61,MATCH($A75,Input!$A$49:$A$61,0),MATCH(N$61,Input!$C$48:$AL$48,0))</f>
        <v>0</v>
      </c>
      <c r="O75" s="24">
        <f>IF(VLOOKUP($A75,Input!$A$49:$B$61,2,FALSE)="Percentage",P$70,IF(VLOOKUP($A75,Input!$A$49:$B$61,2,FALSE)="Fixed","Fixed",(O$70)))</f>
        <v>39.39</v>
      </c>
      <c r="P75" s="15">
        <f t="shared" si="65"/>
        <v>0</v>
      </c>
      <c r="R75" s="104">
        <f>INDEX(Input!$C$49:$AL$61,MATCH($A75,Input!$A$49:$A$61,0),MATCH(R$61,Input!$C$48:$AL$48,0))</f>
        <v>0</v>
      </c>
      <c r="S75" s="24">
        <f>IF(VLOOKUP($A75,Input!$A$49:$B$61,2,FALSE)="Percentage",T$70,IF(VLOOKUP($A75,Input!$A$49:$B$61,2,FALSE)="Fixed","Fixed",(S$70)))</f>
        <v>39.39</v>
      </c>
      <c r="T75" s="15">
        <f t="shared" si="66"/>
        <v>0</v>
      </c>
      <c r="V75" s="104">
        <f>INDEX(Input!$C$49:$AL$61,MATCH($A75,Input!$A$49:$A$61,0),MATCH(V$61,Input!$C$48:$AL$48,0))</f>
        <v>0</v>
      </c>
      <c r="W75" s="24">
        <f>IF(VLOOKUP($A75,Input!$A$49:$B$61,2,FALSE)="Percentage",X$70,IF(VLOOKUP($A75,Input!$A$49:$B$61,2,FALSE)="Fixed","Fixed",(W$70)))</f>
        <v>39.39</v>
      </c>
      <c r="X75" s="15">
        <f t="shared" si="67"/>
        <v>0</v>
      </c>
      <c r="Z75" s="104">
        <f>INDEX(Input!$C$49:$AL$61,MATCH($A75,Input!$A$49:$A$61,0),MATCH(Z$61,Input!$C$48:$AL$48,0))</f>
        <v>0</v>
      </c>
      <c r="AA75" s="24">
        <f>IF(VLOOKUP($A75,Input!$A$49:$B$61,2,FALSE)="Percentage",AB$70,IF(VLOOKUP($A75,Input!$A$49:$B$61,2,FALSE)="Fixed","Fixed",(AA$70)))</f>
        <v>42.11</v>
      </c>
      <c r="AB75" s="15">
        <f t="shared" si="68"/>
        <v>0</v>
      </c>
      <c r="AD75" s="104">
        <f>INDEX(Input!$C$49:$AL$61,MATCH($A75,Input!$A$49:$A$61,0),MATCH(AD$61,Input!$C$48:$AL$48,0))</f>
        <v>0</v>
      </c>
      <c r="AE75" s="24">
        <f>IF(VLOOKUP($A75,Input!$A$49:$B$61,2,FALSE)="Percentage",AF$70,IF(VLOOKUP($A75,Input!$A$49:$B$61,2,FALSE)="Fixed","Fixed",(AE$70)))</f>
        <v>42.11</v>
      </c>
      <c r="AF75" s="15">
        <f t="shared" si="69"/>
        <v>0</v>
      </c>
      <c r="AH75" s="104">
        <f>INDEX(Input!$C$49:$AL$61,MATCH($A75,Input!$A$49:$A$61,0),MATCH(AH$61,Input!$C$48:$AL$48,0))</f>
        <v>0</v>
      </c>
      <c r="AI75" s="24">
        <f>IF(VLOOKUP($A75,Input!$A$49:$B$61,2,FALSE)="Percentage",AJ$70,IF(VLOOKUP($A75,Input!$A$49:$B$61,2,FALSE)="Fixed","Fixed",(AI$70)))</f>
        <v>42.11</v>
      </c>
      <c r="AJ75" s="15">
        <f t="shared" si="70"/>
        <v>0</v>
      </c>
      <c r="AL75" s="104">
        <f>INDEX(Input!$C$49:$AL$61,MATCH($A75,Input!$A$49:$A$61,0),MATCH(AL$61,Input!$C$48:$AL$48,0))</f>
        <v>0</v>
      </c>
      <c r="AM75" s="24">
        <f>IF(VLOOKUP($A75,Input!$A$49:$B$61,2,FALSE)="Percentage",AN$70,IF(VLOOKUP($A75,Input!$A$49:$B$61,2,FALSE)="Fixed","Fixed",(AM$70)))</f>
        <v>42.11</v>
      </c>
      <c r="AN75" s="15">
        <f t="shared" si="71"/>
        <v>0</v>
      </c>
      <c r="AP75" s="104">
        <f>INDEX(Input!$C$49:$AL$61,MATCH($A75,Input!$A$49:$A$61,0),MATCH(AP$61,Input!$C$48:$AL$48,0))</f>
        <v>0</v>
      </c>
      <c r="AQ75" s="24">
        <f>IF(VLOOKUP($A75,Input!$A$49:$B$61,2,FALSE)="Percentage",AR$70,IF(VLOOKUP($A75,Input!$A$49:$B$61,2,FALSE)="Fixed","Fixed",(AQ$70)))</f>
        <v>42.11</v>
      </c>
      <c r="AR75" s="15">
        <f t="shared" si="72"/>
        <v>0</v>
      </c>
      <c r="AS75" s="7"/>
      <c r="AT75" s="104">
        <f>INDEX(Input!$C$49:$AL$61,MATCH($A75,Input!$A$49:$A$61,0),MATCH(AT$61,Input!$C$48:$AL$48,0))</f>
        <v>0</v>
      </c>
      <c r="AU75" s="24">
        <f>IF(VLOOKUP($A75,Input!$A$49:$B$61,2,FALSE)="Percentage",AV$70,IF(VLOOKUP($A75,Input!$A$49:$B$61,2,FALSE)="Fixed","Fixed",(AU$70)))</f>
        <v>42.11</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6</v>
      </c>
      <c r="D77" s="15">
        <f t="shared" si="62"/>
        <v>0</v>
      </c>
      <c r="F77" s="104">
        <f>INDEX(Input!$C$49:$AL$61,MATCH($A77,Input!$A$49:$A$61,0),MATCH(F$61,Input!$C$48:$AL$48,0))</f>
        <v>0</v>
      </c>
      <c r="G77" s="24">
        <f>IF(VLOOKUP($A77,Input!$A$49:$B$61,2,FALSE)="Percentage",H$70,IF(VLOOKUP($A77,Input!$A$49:$B$61,2,FALSE)="Fixed","Fixed",(G$70)))</f>
        <v>6</v>
      </c>
      <c r="H77" s="15">
        <f t="shared" si="63"/>
        <v>0</v>
      </c>
      <c r="J77" s="104">
        <f>INDEX(Input!$C$49:$AL$61,MATCH($A77,Input!$A$49:$A$61,0),MATCH(J$61,Input!$C$48:$AL$48,0))</f>
        <v>0</v>
      </c>
      <c r="K77" s="24">
        <f>IF(VLOOKUP($A77,Input!$A$49:$B$61,2,FALSE)="Percentage",L$70,IF(VLOOKUP($A77,Input!$A$49:$B$61,2,FALSE)="Fixed","Fixed",(K$70)))</f>
        <v>6</v>
      </c>
      <c r="L77" s="15">
        <f t="shared" si="64"/>
        <v>0</v>
      </c>
      <c r="N77" s="104">
        <f>INDEX(Input!$C$49:$AL$61,MATCH($A77,Input!$A$49:$A$61,0),MATCH(N$61,Input!$C$48:$AL$48,0))</f>
        <v>0</v>
      </c>
      <c r="O77" s="24">
        <f>IF(VLOOKUP($A77,Input!$A$49:$B$61,2,FALSE)="Percentage",P$70,IF(VLOOKUP($A77,Input!$A$49:$B$61,2,FALSE)="Fixed","Fixed",(O$70)))</f>
        <v>6</v>
      </c>
      <c r="P77" s="15">
        <f t="shared" si="65"/>
        <v>0</v>
      </c>
      <c r="R77" s="104">
        <f>INDEX(Input!$C$49:$AL$61,MATCH($A77,Input!$A$49:$A$61,0),MATCH(R$61,Input!$C$48:$AL$48,0))</f>
        <v>0</v>
      </c>
      <c r="S77" s="24">
        <f>IF(VLOOKUP($A77,Input!$A$49:$B$61,2,FALSE)="Percentage",T$70,IF(VLOOKUP($A77,Input!$A$49:$B$61,2,FALSE)="Fixed","Fixed",(S$70)))</f>
        <v>6</v>
      </c>
      <c r="T77" s="15">
        <f t="shared" si="66"/>
        <v>0</v>
      </c>
      <c r="V77" s="104">
        <f>INDEX(Input!$C$49:$AL$61,MATCH($A77,Input!$A$49:$A$61,0),MATCH(V$61,Input!$C$48:$AL$48,0))</f>
        <v>0</v>
      </c>
      <c r="W77" s="24">
        <f>IF(VLOOKUP($A77,Input!$A$49:$B$61,2,FALSE)="Percentage",X$70,IF(VLOOKUP($A77,Input!$A$49:$B$61,2,FALSE)="Fixed","Fixed",(W$70)))</f>
        <v>6</v>
      </c>
      <c r="X77" s="15">
        <f t="shared" si="67"/>
        <v>0</v>
      </c>
      <c r="Z77" s="104">
        <f>INDEX(Input!$C$49:$AL$61,MATCH($A77,Input!$A$49:$A$61,0),MATCH(Z$61,Input!$C$48:$AL$48,0))</f>
        <v>0</v>
      </c>
      <c r="AA77" s="24">
        <f>IF(VLOOKUP($A77,Input!$A$49:$B$61,2,FALSE)="Percentage",AB$70,IF(VLOOKUP($A77,Input!$A$49:$B$61,2,FALSE)="Fixed","Fixed",(AA$70)))</f>
        <v>6</v>
      </c>
      <c r="AB77" s="15">
        <f t="shared" si="68"/>
        <v>0</v>
      </c>
      <c r="AD77" s="104">
        <f>INDEX(Input!$C$49:$AL$61,MATCH($A77,Input!$A$49:$A$61,0),MATCH(AD$61,Input!$C$48:$AL$48,0))</f>
        <v>0</v>
      </c>
      <c r="AE77" s="24">
        <f>IF(VLOOKUP($A77,Input!$A$49:$B$61,2,FALSE)="Percentage",AF$70,IF(VLOOKUP($A77,Input!$A$49:$B$61,2,FALSE)="Fixed","Fixed",(AE$70)))</f>
        <v>6</v>
      </c>
      <c r="AF77" s="15">
        <f t="shared" si="69"/>
        <v>0</v>
      </c>
      <c r="AH77" s="104">
        <f>INDEX(Input!$C$49:$AL$61,MATCH($A77,Input!$A$49:$A$61,0),MATCH(AH$61,Input!$C$48:$AL$48,0))</f>
        <v>0</v>
      </c>
      <c r="AI77" s="24">
        <f>IF(VLOOKUP($A77,Input!$A$49:$B$61,2,FALSE)="Percentage",AJ$70,IF(VLOOKUP($A77,Input!$A$49:$B$61,2,FALSE)="Fixed","Fixed",(AI$70)))</f>
        <v>6</v>
      </c>
      <c r="AJ77" s="15">
        <f t="shared" si="70"/>
        <v>0</v>
      </c>
      <c r="AL77" s="104">
        <f>INDEX(Input!$C$49:$AL$61,MATCH($A77,Input!$A$49:$A$61,0),MATCH(AL$61,Input!$C$48:$AL$48,0))</f>
        <v>0</v>
      </c>
      <c r="AM77" s="24">
        <f>IF(VLOOKUP($A77,Input!$A$49:$B$61,2,FALSE)="Percentage",AN$70,IF(VLOOKUP($A77,Input!$A$49:$B$61,2,FALSE)="Fixed","Fixed",(AM$70)))</f>
        <v>6</v>
      </c>
      <c r="AN77" s="15">
        <f t="shared" si="71"/>
        <v>0</v>
      </c>
      <c r="AP77" s="104">
        <f>INDEX(Input!$C$49:$AL$61,MATCH($A77,Input!$A$49:$A$61,0),MATCH(AP$61,Input!$C$48:$AL$48,0))</f>
        <v>0</v>
      </c>
      <c r="AQ77" s="24">
        <f>IF(VLOOKUP($A77,Input!$A$49:$B$61,2,FALSE)="Percentage",AR$70,IF(VLOOKUP($A77,Input!$A$49:$B$61,2,FALSE)="Fixed","Fixed",(AQ$70)))</f>
        <v>6</v>
      </c>
      <c r="AR77" s="15">
        <f t="shared" si="72"/>
        <v>0</v>
      </c>
      <c r="AS77" s="7"/>
      <c r="AT77" s="104">
        <f>INDEX(Input!$C$49:$AL$61,MATCH($A77,Input!$A$49:$A$61,0),MATCH(AT$61,Input!$C$48:$AL$48,0))</f>
        <v>0</v>
      </c>
      <c r="AU77" s="24">
        <f>IF(VLOOKUP($A77,Input!$A$49:$B$61,2,FALSE)="Percentage",AV$70,IF(VLOOKUP($A77,Input!$A$49:$B$61,2,FALSE)="Fixed","Fixed",(AU$70)))</f>
        <v>6</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0</v>
      </c>
      <c r="C79" s="24" t="str">
        <f>IF(VLOOKUP($A79,Input!$A$49:$B$61,2,FALSE)="Percentage",D$70,IF(VLOOKUP($A79,Input!$A$49:$B$61,2,FALSE)="Fixed","Fixed",(C$70)))</f>
        <v>Fixed</v>
      </c>
      <c r="D79" s="15">
        <f t="shared" si="62"/>
        <v>0</v>
      </c>
      <c r="F79" s="104">
        <f>INDEX(Input!$C$49:$AL$61,MATCH($A79,Input!$A$49:$A$61,0),MATCH(F$61,Input!$C$48:$AL$48,0))</f>
        <v>0</v>
      </c>
      <c r="G79" s="24" t="str">
        <f>IF(VLOOKUP($A79,Input!$A$49:$B$61,2,FALSE)="Percentage",H$70,IF(VLOOKUP($A79,Input!$A$49:$B$61,2,FALSE)="Fixed","Fixed",(G$70)))</f>
        <v>Fixed</v>
      </c>
      <c r="H79" s="15">
        <f t="shared" si="63"/>
        <v>0</v>
      </c>
      <c r="J79" s="104">
        <f>INDEX(Input!$C$49:$AL$61,MATCH($A79,Input!$A$49:$A$61,0),MATCH(J$61,Input!$C$48:$AL$48,0))</f>
        <v>0</v>
      </c>
      <c r="K79" s="24" t="str">
        <f>IF(VLOOKUP($A79,Input!$A$49:$B$61,2,FALSE)="Percentage",L$70,IF(VLOOKUP($A79,Input!$A$49:$B$61,2,FALSE)="Fixed","Fixed",(K$70)))</f>
        <v>Fixed</v>
      </c>
      <c r="L79" s="15">
        <f t="shared" si="64"/>
        <v>0</v>
      </c>
      <c r="N79" s="104">
        <f>INDEX(Input!$C$49:$AL$61,MATCH($A79,Input!$A$49:$A$61,0),MATCH(N$61,Input!$C$48:$AL$48,0))</f>
        <v>0</v>
      </c>
      <c r="O79" s="24" t="str">
        <f>IF(VLOOKUP($A79,Input!$A$49:$B$61,2,FALSE)="Percentage",P$70,IF(VLOOKUP($A79,Input!$A$49:$B$61,2,FALSE)="Fixed","Fixed",(O$70)))</f>
        <v>Fixed</v>
      </c>
      <c r="P79" s="15">
        <f t="shared" si="65"/>
        <v>0</v>
      </c>
      <c r="R79" s="104">
        <f>INDEX(Input!$C$49:$AL$61,MATCH($A79,Input!$A$49:$A$61,0),MATCH(R$61,Input!$C$48:$AL$48,0))</f>
        <v>0</v>
      </c>
      <c r="S79" s="24" t="str">
        <f>IF(VLOOKUP($A79,Input!$A$49:$B$61,2,FALSE)="Percentage",T$70,IF(VLOOKUP($A79,Input!$A$49:$B$61,2,FALSE)="Fixed","Fixed",(S$70)))</f>
        <v>Fixed</v>
      </c>
      <c r="T79" s="15">
        <f t="shared" si="66"/>
        <v>0</v>
      </c>
      <c r="V79" s="104">
        <f>INDEX(Input!$C$49:$AL$61,MATCH($A79,Input!$A$49:$A$61,0),MATCH(V$61,Input!$C$48:$AL$48,0))</f>
        <v>0</v>
      </c>
      <c r="W79" s="24" t="str">
        <f>IF(VLOOKUP($A79,Input!$A$49:$B$61,2,FALSE)="Percentage",X$70,IF(VLOOKUP($A79,Input!$A$49:$B$61,2,FALSE)="Fixed","Fixed",(W$70)))</f>
        <v>Fixed</v>
      </c>
      <c r="X79" s="15">
        <f t="shared" si="67"/>
        <v>0</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ref="A80:A85" si="74">A32</f>
        <v>IRMA True-Up</v>
      </c>
      <c r="B80" s="104">
        <f>INDEX(Input!$C$49:$AL$61,MATCH($A80,Input!$A$49:$A$61,0),MATCH(B$61,Input!$C$48:$AL$48,0))</f>
        <v>0</v>
      </c>
      <c r="C80" s="24">
        <f>IF(VLOOKUP($A80,Input!$A$49:$B$61,2,FALSE)="Percentage",D$70,IF(VLOOKUP($A80,Input!$A$49:$B$61,2,FALSE)="Fixed","Fixed",(C$70)))</f>
        <v>6</v>
      </c>
      <c r="D80" s="15">
        <f t="shared" si="62"/>
        <v>0</v>
      </c>
      <c r="F80" s="104">
        <f>INDEX(Input!$C$49:$AL$61,MATCH($A80,Input!$A$49:$A$61,0),MATCH(F$61,Input!$C$48:$AL$48,0))</f>
        <v>0</v>
      </c>
      <c r="G80" s="24">
        <f>IF(VLOOKUP($A80,Input!$A$49:$B$61,2,FALSE)="Percentage",H$70,IF(VLOOKUP($A80,Input!$A$49:$B$61,2,FALSE)="Fixed","Fixed",(G$70)))</f>
        <v>6</v>
      </c>
      <c r="H80" s="15">
        <f t="shared" si="63"/>
        <v>0</v>
      </c>
      <c r="J80" s="104">
        <f>INDEX(Input!$C$49:$AL$61,MATCH($A80,Input!$A$49:$A$61,0),MATCH(J$61,Input!$C$48:$AL$48,0))</f>
        <v>0</v>
      </c>
      <c r="K80" s="24">
        <f>IF(VLOOKUP($A80,Input!$A$49:$B$61,2,FALSE)="Percentage",L$70,IF(VLOOKUP($A80,Input!$A$49:$B$61,2,FALSE)="Fixed","Fixed",(K$70)))</f>
        <v>6</v>
      </c>
      <c r="L80" s="15">
        <f t="shared" si="64"/>
        <v>0</v>
      </c>
      <c r="N80" s="104">
        <f>INDEX(Input!$C$49:$AL$61,MATCH($A80,Input!$A$49:$A$61,0),MATCH(N$61,Input!$C$48:$AL$48,0))</f>
        <v>0</v>
      </c>
      <c r="O80" s="24">
        <f>IF(VLOOKUP($A80,Input!$A$49:$B$61,2,FALSE)="Percentage",P$70,IF(VLOOKUP($A80,Input!$A$49:$B$61,2,FALSE)="Fixed","Fixed",(O$70)))</f>
        <v>6</v>
      </c>
      <c r="P80" s="15">
        <f t="shared" si="65"/>
        <v>0</v>
      </c>
      <c r="R80" s="104">
        <f>INDEX(Input!$C$49:$AL$61,MATCH($A80,Input!$A$49:$A$61,0),MATCH(R$61,Input!$C$48:$AL$48,0))</f>
        <v>0</v>
      </c>
      <c r="S80" s="24">
        <f>IF(VLOOKUP($A80,Input!$A$49:$B$61,2,FALSE)="Percentage",T$70,IF(VLOOKUP($A80,Input!$A$49:$B$61,2,FALSE)="Fixed","Fixed",(S$70)))</f>
        <v>6</v>
      </c>
      <c r="T80" s="15">
        <f t="shared" si="66"/>
        <v>0</v>
      </c>
      <c r="V80" s="104">
        <f>INDEX(Input!$C$49:$AL$61,MATCH($A80,Input!$A$49:$A$61,0),MATCH(V$61,Input!$C$48:$AL$48,0))</f>
        <v>0</v>
      </c>
      <c r="W80" s="24">
        <f>IF(VLOOKUP($A80,Input!$A$49:$B$61,2,FALSE)="Percentage",X$70,IF(VLOOKUP($A80,Input!$A$49:$B$61,2,FALSE)="Fixed","Fixed",(W$70)))</f>
        <v>6</v>
      </c>
      <c r="X80" s="15">
        <f t="shared" si="67"/>
        <v>0</v>
      </c>
      <c r="Z80" s="104">
        <f>INDEX(Input!$C$49:$AL$61,MATCH($A80,Input!$A$49:$A$61,0),MATCH(Z$61,Input!$C$48:$AL$48,0))</f>
        <v>0</v>
      </c>
      <c r="AA80" s="24">
        <f>IF(VLOOKUP($A80,Input!$A$49:$B$61,2,FALSE)="Percentage",AB$70,IF(VLOOKUP($A80,Input!$A$49:$B$61,2,FALSE)="Fixed","Fixed",(AA$70)))</f>
        <v>6</v>
      </c>
      <c r="AB80" s="15">
        <f t="shared" si="68"/>
        <v>0</v>
      </c>
      <c r="AD80" s="104">
        <f>INDEX(Input!$C$49:$AL$61,MATCH($A80,Input!$A$49:$A$61,0),MATCH(AD$61,Input!$C$48:$AL$48,0))</f>
        <v>0</v>
      </c>
      <c r="AE80" s="24">
        <f>IF(VLOOKUP($A80,Input!$A$49:$B$61,2,FALSE)="Percentage",AF$70,IF(VLOOKUP($A80,Input!$A$49:$B$61,2,FALSE)="Fixed","Fixed",(AE$70)))</f>
        <v>6</v>
      </c>
      <c r="AF80" s="15">
        <f t="shared" si="69"/>
        <v>0</v>
      </c>
      <c r="AH80" s="104">
        <f>INDEX(Input!$C$49:$AL$61,MATCH($A80,Input!$A$49:$A$61,0),MATCH(AH$61,Input!$C$48:$AL$48,0))</f>
        <v>0</v>
      </c>
      <c r="AI80" s="24">
        <f>IF(VLOOKUP($A80,Input!$A$49:$B$61,2,FALSE)="Percentage",AJ$70,IF(VLOOKUP($A80,Input!$A$49:$B$61,2,FALSE)="Fixed","Fixed",(AI$70)))</f>
        <v>6</v>
      </c>
      <c r="AJ80" s="15">
        <f t="shared" si="70"/>
        <v>0</v>
      </c>
      <c r="AL80" s="104">
        <f>INDEX(Input!$C$49:$AL$61,MATCH($A80,Input!$A$49:$A$61,0),MATCH(AL$61,Input!$C$48:$AL$48,0))</f>
        <v>0</v>
      </c>
      <c r="AM80" s="24">
        <f>IF(VLOOKUP($A80,Input!$A$49:$B$61,2,FALSE)="Percentage",AN$70,IF(VLOOKUP($A80,Input!$A$49:$B$61,2,FALSE)="Fixed","Fixed",(AM$70)))</f>
        <v>6</v>
      </c>
      <c r="AN80" s="15">
        <f t="shared" si="71"/>
        <v>0</v>
      </c>
      <c r="AP80" s="104">
        <f>INDEX(Input!$C$49:$AL$61,MATCH($A80,Input!$A$49:$A$61,0),MATCH(AP$61,Input!$C$48:$AL$48,0))</f>
        <v>0</v>
      </c>
      <c r="AQ80" s="24">
        <f>IF(VLOOKUP($A80,Input!$A$49:$B$61,2,FALSE)="Percentage",AR$70,IF(VLOOKUP($A80,Input!$A$49:$B$61,2,FALSE)="Fixed","Fixed",(AQ$70)))</f>
        <v>6</v>
      </c>
      <c r="AR80" s="15">
        <f t="shared" si="72"/>
        <v>0</v>
      </c>
      <c r="AS80" s="7"/>
      <c r="AT80" s="104">
        <f>INDEX(Input!$C$49:$AL$61,MATCH($A80,Input!$A$49:$A$61,0),MATCH(AT$61,Input!$C$48:$AL$48,0))</f>
        <v>0</v>
      </c>
      <c r="AU80" s="24">
        <f>IF(VLOOKUP($A80,Input!$A$49:$B$61,2,FALSE)="Percentage",AV$70,IF(VLOOKUP($A80,Input!$A$49:$B$61,2,FALSE)="Fixed","Fixed",(AU$70)))</f>
        <v>6</v>
      </c>
      <c r="AV80" s="15">
        <f t="shared" si="73"/>
        <v>0</v>
      </c>
    </row>
    <row r="81" spans="1:48" x14ac:dyDescent="0.3">
      <c r="A81" t="str">
        <f t="shared" si="74"/>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74"/>
        <v>Pension Cost BA</v>
      </c>
      <c r="B82" s="104">
        <f>INDEX(Input!$C$49:$AL$61,MATCH($A82,Input!$A$49:$A$61,0),MATCH(B$61,Input!$C$48:$AL$48,0))</f>
        <v>0</v>
      </c>
      <c r="C82" s="24">
        <f>IF(VLOOKUP($A82,Input!$A$49:$B$61,2,FALSE)="Percentage",D$70,IF(VLOOKUP($A82,Input!$A$49:$B$61,2,FALSE)="Fixed","Fixed",(C$70)))</f>
        <v>6</v>
      </c>
      <c r="D82" s="15">
        <f t="shared" si="62"/>
        <v>0</v>
      </c>
      <c r="F82" s="104">
        <f>INDEX(Input!$C$49:$AL$61,MATCH($A82,Input!$A$49:$A$61,0),MATCH(F$61,Input!$C$48:$AL$48,0))</f>
        <v>0</v>
      </c>
      <c r="G82" s="24">
        <f>IF(VLOOKUP($A82,Input!$A$49:$B$61,2,FALSE)="Percentage",H$70,IF(VLOOKUP($A82,Input!$A$49:$B$61,2,FALSE)="Fixed","Fixed",(G$70)))</f>
        <v>6</v>
      </c>
      <c r="H82" s="15">
        <f t="shared" si="63"/>
        <v>0</v>
      </c>
      <c r="J82" s="104">
        <f>INDEX(Input!$C$49:$AL$61,MATCH($A82,Input!$A$49:$A$61,0),MATCH(J$61,Input!$C$48:$AL$48,0))</f>
        <v>0</v>
      </c>
      <c r="K82" s="24">
        <f>IF(VLOOKUP($A82,Input!$A$49:$B$61,2,FALSE)="Percentage",L$70,IF(VLOOKUP($A82,Input!$A$49:$B$61,2,FALSE)="Fixed","Fixed",(K$70)))</f>
        <v>6</v>
      </c>
      <c r="L82" s="15">
        <f t="shared" si="64"/>
        <v>0</v>
      </c>
      <c r="N82" s="104">
        <f>INDEX(Input!$C$49:$AL$61,MATCH($A82,Input!$A$49:$A$61,0),MATCH(N$61,Input!$C$48:$AL$48,0))</f>
        <v>0</v>
      </c>
      <c r="O82" s="24">
        <f>IF(VLOOKUP($A82,Input!$A$49:$B$61,2,FALSE)="Percentage",P$70,IF(VLOOKUP($A82,Input!$A$49:$B$61,2,FALSE)="Fixed","Fixed",(O$70)))</f>
        <v>6</v>
      </c>
      <c r="P82" s="15">
        <f t="shared" si="65"/>
        <v>0</v>
      </c>
      <c r="R82" s="104">
        <f>INDEX(Input!$C$49:$AL$61,MATCH($A82,Input!$A$49:$A$61,0),MATCH(R$61,Input!$C$48:$AL$48,0))</f>
        <v>0</v>
      </c>
      <c r="S82" s="24">
        <f>IF(VLOOKUP($A82,Input!$A$49:$B$61,2,FALSE)="Percentage",T$70,IF(VLOOKUP($A82,Input!$A$49:$B$61,2,FALSE)="Fixed","Fixed",(S$70)))</f>
        <v>6</v>
      </c>
      <c r="T82" s="15">
        <f t="shared" si="66"/>
        <v>0</v>
      </c>
      <c r="V82" s="104">
        <f>INDEX(Input!$C$49:$AL$61,MATCH($A82,Input!$A$49:$A$61,0),MATCH(V$61,Input!$C$48:$AL$48,0))</f>
        <v>0</v>
      </c>
      <c r="W82" s="24">
        <f>IF(VLOOKUP($A82,Input!$A$49:$B$61,2,FALSE)="Percentage",X$70,IF(VLOOKUP($A82,Input!$A$49:$B$61,2,FALSE)="Fixed","Fixed",(W$70)))</f>
        <v>6</v>
      </c>
      <c r="X82" s="15">
        <f t="shared" si="67"/>
        <v>0</v>
      </c>
      <c r="Z82" s="104">
        <f>INDEX(Input!$C$49:$AL$61,MATCH($A82,Input!$A$49:$A$61,0),MATCH(Z$61,Input!$C$48:$AL$48,0))</f>
        <v>0</v>
      </c>
      <c r="AA82" s="24">
        <f>IF(VLOOKUP($A82,Input!$A$49:$B$61,2,FALSE)="Percentage",AB$70,IF(VLOOKUP($A82,Input!$A$49:$B$61,2,FALSE)="Fixed","Fixed",(AA$70)))</f>
        <v>6</v>
      </c>
      <c r="AB82" s="15">
        <f t="shared" si="68"/>
        <v>0</v>
      </c>
      <c r="AD82" s="104">
        <f>INDEX(Input!$C$49:$AL$61,MATCH($A82,Input!$A$49:$A$61,0),MATCH(AD$61,Input!$C$48:$AL$48,0))</f>
        <v>0</v>
      </c>
      <c r="AE82" s="24">
        <f>IF(VLOOKUP($A82,Input!$A$49:$B$61,2,FALSE)="Percentage",AF$70,IF(VLOOKUP($A82,Input!$A$49:$B$61,2,FALSE)="Fixed","Fixed",(AE$70)))</f>
        <v>6</v>
      </c>
      <c r="AF82" s="15">
        <f t="shared" si="69"/>
        <v>0</v>
      </c>
      <c r="AH82" s="104">
        <f>INDEX(Input!$C$49:$AL$61,MATCH($A82,Input!$A$49:$A$61,0),MATCH(AH$61,Input!$C$48:$AL$48,0))</f>
        <v>0</v>
      </c>
      <c r="AI82" s="24">
        <f>IF(VLOOKUP($A82,Input!$A$49:$B$61,2,FALSE)="Percentage",AJ$70,IF(VLOOKUP($A82,Input!$A$49:$B$61,2,FALSE)="Fixed","Fixed",(AI$70)))</f>
        <v>6</v>
      </c>
      <c r="AJ82" s="15">
        <f t="shared" si="70"/>
        <v>0</v>
      </c>
      <c r="AL82" s="104">
        <f>INDEX(Input!$C$49:$AL$61,MATCH($A82,Input!$A$49:$A$61,0),MATCH(AL$61,Input!$C$48:$AL$48,0))</f>
        <v>0</v>
      </c>
      <c r="AM82" s="24">
        <f>IF(VLOOKUP($A82,Input!$A$49:$B$61,2,FALSE)="Percentage",AN$70,IF(VLOOKUP($A82,Input!$A$49:$B$61,2,FALSE)="Fixed","Fixed",(AM$70)))</f>
        <v>6</v>
      </c>
      <c r="AN82" s="15">
        <f t="shared" si="71"/>
        <v>0</v>
      </c>
      <c r="AP82" s="104">
        <f>INDEX(Input!$C$49:$AL$61,MATCH($A82,Input!$A$49:$A$61,0),MATCH(AP$61,Input!$C$48:$AL$48,0))</f>
        <v>0</v>
      </c>
      <c r="AQ82" s="24">
        <f>IF(VLOOKUP($A82,Input!$A$49:$B$61,2,FALSE)="Percentage",AR$70,IF(VLOOKUP($A82,Input!$A$49:$B$61,2,FALSE)="Fixed","Fixed",(AQ$70)))</f>
        <v>6</v>
      </c>
      <c r="AR82" s="15">
        <f t="shared" si="72"/>
        <v>0</v>
      </c>
      <c r="AS82" s="7"/>
      <c r="AT82" s="104">
        <f>INDEX(Input!$C$49:$AL$61,MATCH($A82,Input!$A$49:$A$61,0),MATCH(AT$61,Input!$C$48:$AL$48,0))</f>
        <v>0</v>
      </c>
      <c r="AU82" s="24">
        <f>IF(VLOOKUP($A82,Input!$A$49:$B$61,2,FALSE)="Percentage",AV$70,IF(VLOOKUP($A82,Input!$A$49:$B$61,2,FALSE)="Fixed","Fixed",(AU$70)))</f>
        <v>6</v>
      </c>
      <c r="AV82" s="15">
        <f t="shared" si="73"/>
        <v>0</v>
      </c>
    </row>
    <row r="83" spans="1:48" x14ac:dyDescent="0.3">
      <c r="A83" t="str">
        <f t="shared" si="74"/>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74"/>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74"/>
        <v>Reserved</v>
      </c>
      <c r="B85" s="104">
        <f>INDEX(Input!$C$49:$AL$61,MATCH($A85,Input!$A$49:$A$61,0),MATCH(B$61,Input!$C$48:$AL$48,0))</f>
        <v>0</v>
      </c>
      <c r="C85" s="24">
        <f>IF(VLOOKUP($A85,Input!$A$49:$B$61,2,FALSE)="Percentage",D$70,IF(VLOOKUP($A85,Input!$A$49:$B$61,2,FALSE)="Fixed","Fixed",(C$70)))</f>
        <v>6</v>
      </c>
      <c r="D85" s="15">
        <f t="shared" si="62"/>
        <v>0</v>
      </c>
      <c r="F85" s="104">
        <f>INDEX(Input!$C$49:$AL$61,MATCH($A85,Input!$A$49:$A$61,0),MATCH(F$61,Input!$C$48:$AL$48,0))</f>
        <v>0</v>
      </c>
      <c r="G85" s="24">
        <f>IF(VLOOKUP($A85,Input!$A$49:$B$61,2,FALSE)="Percentage",H$70,IF(VLOOKUP($A85,Input!$A$49:$B$61,2,FALSE)="Fixed","Fixed",(G$70)))</f>
        <v>6</v>
      </c>
      <c r="H85" s="15">
        <f t="shared" si="63"/>
        <v>0</v>
      </c>
      <c r="J85" s="104">
        <f>INDEX(Input!$C$49:$AL$61,MATCH($A85,Input!$A$49:$A$61,0),MATCH(J$61,Input!$C$48:$AL$48,0))</f>
        <v>0</v>
      </c>
      <c r="K85" s="24">
        <f>IF(VLOOKUP($A85,Input!$A$49:$B$61,2,FALSE)="Percentage",L$70,IF(VLOOKUP($A85,Input!$A$49:$B$61,2,FALSE)="Fixed","Fixed",(K$70)))</f>
        <v>6</v>
      </c>
      <c r="L85" s="15">
        <f t="shared" si="64"/>
        <v>0</v>
      </c>
      <c r="N85" s="104">
        <f>INDEX(Input!$C$49:$AL$61,MATCH($A85,Input!$A$49:$A$61,0),MATCH(N$61,Input!$C$48:$AL$48,0))</f>
        <v>0</v>
      </c>
      <c r="O85" s="24">
        <f>IF(VLOOKUP($A85,Input!$A$49:$B$61,2,FALSE)="Percentage",P$70,IF(VLOOKUP($A85,Input!$A$49:$B$61,2,FALSE)="Fixed","Fixed",(O$70)))</f>
        <v>6</v>
      </c>
      <c r="P85" s="15">
        <f t="shared" si="65"/>
        <v>0</v>
      </c>
      <c r="R85" s="104">
        <f>INDEX(Input!$C$49:$AL$61,MATCH($A85,Input!$A$49:$A$61,0),MATCH(R$61,Input!$C$48:$AL$48,0))</f>
        <v>0</v>
      </c>
      <c r="S85" s="24">
        <f>IF(VLOOKUP($A85,Input!$A$49:$B$61,2,FALSE)="Percentage",T$70,IF(VLOOKUP($A85,Input!$A$49:$B$61,2,FALSE)="Fixed","Fixed",(S$70)))</f>
        <v>6</v>
      </c>
      <c r="T85" s="15">
        <f t="shared" si="66"/>
        <v>0</v>
      </c>
      <c r="V85" s="104">
        <f>INDEX(Input!$C$49:$AL$61,MATCH($A85,Input!$A$49:$A$61,0),MATCH(V$61,Input!$C$48:$AL$48,0))</f>
        <v>0</v>
      </c>
      <c r="W85" s="24">
        <f>IF(VLOOKUP($A85,Input!$A$49:$B$61,2,FALSE)="Percentage",X$70,IF(VLOOKUP($A85,Input!$A$49:$B$61,2,FALSE)="Fixed","Fixed",(W$70)))</f>
        <v>6</v>
      </c>
      <c r="X85" s="15">
        <f t="shared" si="67"/>
        <v>0</v>
      </c>
      <c r="Z85" s="104">
        <f>INDEX(Input!$C$49:$AL$61,MATCH($A85,Input!$A$49:$A$61,0),MATCH(Z$61,Input!$C$48:$AL$48,0))</f>
        <v>0</v>
      </c>
      <c r="AA85" s="24">
        <f>IF(VLOOKUP($A85,Input!$A$49:$B$61,2,FALSE)="Percentage",AB$70,IF(VLOOKUP($A85,Input!$A$49:$B$61,2,FALSE)="Fixed","Fixed",(AA$70)))</f>
        <v>6</v>
      </c>
      <c r="AB85" s="15">
        <f t="shared" si="68"/>
        <v>0</v>
      </c>
      <c r="AD85" s="104">
        <f>INDEX(Input!$C$49:$AL$61,MATCH($A85,Input!$A$49:$A$61,0),MATCH(AD$61,Input!$C$48:$AL$48,0))</f>
        <v>0</v>
      </c>
      <c r="AE85" s="24">
        <f>IF(VLOOKUP($A85,Input!$A$49:$B$61,2,FALSE)="Percentage",AF$70,IF(VLOOKUP($A85,Input!$A$49:$B$61,2,FALSE)="Fixed","Fixed",(AE$70)))</f>
        <v>6</v>
      </c>
      <c r="AF85" s="15">
        <f t="shared" si="69"/>
        <v>0</v>
      </c>
      <c r="AH85" s="104">
        <f>INDEX(Input!$C$49:$AL$61,MATCH($A85,Input!$A$49:$A$61,0),MATCH(AH$61,Input!$C$48:$AL$48,0))</f>
        <v>0</v>
      </c>
      <c r="AI85" s="24">
        <f>IF(VLOOKUP($A85,Input!$A$49:$B$61,2,FALSE)="Percentage",AJ$70,IF(VLOOKUP($A85,Input!$A$49:$B$61,2,FALSE)="Fixed","Fixed",(AI$70)))</f>
        <v>6</v>
      </c>
      <c r="AJ85" s="15">
        <f t="shared" si="70"/>
        <v>0</v>
      </c>
      <c r="AL85" s="104">
        <f>INDEX(Input!$C$49:$AL$61,MATCH($A85,Input!$A$49:$A$61,0),MATCH(AL$61,Input!$C$48:$AL$48,0))</f>
        <v>0</v>
      </c>
      <c r="AM85" s="24">
        <f>IF(VLOOKUP($A85,Input!$A$49:$B$61,2,FALSE)="Percentage",AN$70,IF(VLOOKUP($A85,Input!$A$49:$B$61,2,FALSE)="Fixed","Fixed",(AM$70)))</f>
        <v>6</v>
      </c>
      <c r="AN85" s="15">
        <f t="shared" si="71"/>
        <v>0</v>
      </c>
      <c r="AP85" s="104">
        <f>INDEX(Input!$C$49:$AL$61,MATCH($A85,Input!$A$49:$A$61,0),MATCH(AP$61,Input!$C$48:$AL$48,0))</f>
        <v>0</v>
      </c>
      <c r="AQ85" s="24">
        <f>IF(VLOOKUP($A85,Input!$A$49:$B$61,2,FALSE)="Percentage",AR$70,IF(VLOOKUP($A85,Input!$A$49:$B$61,2,FALSE)="Fixed","Fixed",(AQ$70)))</f>
        <v>6</v>
      </c>
      <c r="AR85" s="15">
        <f t="shared" si="72"/>
        <v>0</v>
      </c>
      <c r="AS85" s="7"/>
      <c r="AT85" s="104">
        <f>INDEX(Input!$C$49:$AL$61,MATCH($A85,Input!$A$49:$A$61,0),MATCH(AT$61,Input!$C$48:$AL$48,0))</f>
        <v>0</v>
      </c>
      <c r="AU85" s="24">
        <f>IF(VLOOKUP($A85,Input!$A$49:$B$61,2,FALSE)="Percentage",AV$70,IF(VLOOKUP($A85,Input!$A$49:$B$61,2,FALSE)="Fixed","Fixed",(AU$70)))</f>
        <v>6</v>
      </c>
      <c r="AV85" s="15">
        <f t="shared" si="73"/>
        <v>0</v>
      </c>
    </row>
    <row r="86" spans="1:48" x14ac:dyDescent="0.3">
      <c r="A86" t="s">
        <v>27</v>
      </c>
      <c r="B86" s="14"/>
      <c r="D86" s="20">
        <f>SUM(D73:D85)</f>
        <v>-10.61</v>
      </c>
      <c r="F86" s="14"/>
      <c r="H86" s="20">
        <f>SUM(H73:H85)</f>
        <v>-10.61</v>
      </c>
      <c r="J86" s="14"/>
      <c r="L86" s="20">
        <f>SUM(L73:L85)</f>
        <v>-10.61</v>
      </c>
      <c r="N86" s="14"/>
      <c r="P86" s="20">
        <f>SUM(P73:P85)</f>
        <v>-10.61</v>
      </c>
      <c r="R86" s="14"/>
      <c r="T86" s="20">
        <f>SUM(T73:T85)</f>
        <v>-10.61</v>
      </c>
      <c r="V86" s="14"/>
      <c r="X86" s="20">
        <f>SUM(X73:X85)</f>
        <v>-10.61</v>
      </c>
      <c r="Z86" s="14"/>
      <c r="AB86" s="20">
        <f>SUM(AB73:AB85)</f>
        <v>-11</v>
      </c>
      <c r="AD86" s="14"/>
      <c r="AF86" s="20">
        <f>SUM(AF73:AF85)</f>
        <v>-11</v>
      </c>
      <c r="AH86" s="14"/>
      <c r="AJ86" s="20">
        <f>SUM(AJ73:AJ85)</f>
        <v>-11</v>
      </c>
      <c r="AL86" s="14"/>
      <c r="AN86" s="20">
        <f>SUM(AN73:AN85)</f>
        <v>-11</v>
      </c>
      <c r="AP86" s="14"/>
      <c r="AR86" s="20">
        <f>SUM(AR73:AR85)</f>
        <v>-11</v>
      </c>
      <c r="AS86" s="46"/>
      <c r="AT86" s="14"/>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28.78</v>
      </c>
      <c r="D89" s="15">
        <f>ROUND(B89*C89,2)</f>
        <v>0.2</v>
      </c>
      <c r="F89" s="23" cm="1">
        <f t="array" ref="F89">SUMPRODUCT(($A89=Input!$A$64:$A$69)*(F$13=Input!$B$63:$BI$63)*(Input!$B$64:$BI$69))</f>
        <v>6.7999999999999996E-3</v>
      </c>
      <c r="G89" s="7">
        <f>H86+H70</f>
        <v>28.78</v>
      </c>
      <c r="H89" s="15">
        <f>ROUND(F89*G89,2)</f>
        <v>0.2</v>
      </c>
      <c r="J89" s="23" cm="1">
        <f t="array" ref="J89">SUMPRODUCT(($A89=Input!$A$64:$A$69)*(J$13=Input!$B$63:$BI$63)*(Input!$B$64:$BI$69))</f>
        <v>6.7999999999999996E-3</v>
      </c>
      <c r="K89" s="7">
        <f>L86+L70</f>
        <v>28.78</v>
      </c>
      <c r="L89" s="15">
        <f>ROUND(J89*K89,2)</f>
        <v>0.2</v>
      </c>
      <c r="N89" s="23" cm="1">
        <f t="array" ref="N89">SUMPRODUCT(($A89=Input!$A$64:$A$69)*(N$13=Input!$B$63:$BI$63)*(Input!$B$64:$BI$69))</f>
        <v>6.7999999999999996E-3</v>
      </c>
      <c r="O89" s="7">
        <f>P86+P70</f>
        <v>28.78</v>
      </c>
      <c r="P89" s="15">
        <f>ROUND(N89*O89,2)</f>
        <v>0.2</v>
      </c>
      <c r="R89" s="23" cm="1">
        <f t="array" ref="R89">SUMPRODUCT(($A89=Input!$A$64:$A$69)*(R$13=Input!$B$63:$BI$63)*(Input!$B$64:$BI$69))</f>
        <v>6.7999999999999996E-3</v>
      </c>
      <c r="S89" s="7">
        <f>T86+T70</f>
        <v>28.78</v>
      </c>
      <c r="T89" s="15">
        <f>ROUND(R89*S89,2)</f>
        <v>0.2</v>
      </c>
      <c r="V89" s="23" cm="1">
        <f t="array" ref="V89">SUMPRODUCT(($A89=Input!$A$64:$A$69)*(V$13=Input!$B$63:$BI$63)*(Input!$B$64:$BI$69))</f>
        <v>6.7999999999999996E-3</v>
      </c>
      <c r="W89" s="7">
        <f>X86+X70</f>
        <v>28.78</v>
      </c>
      <c r="X89" s="15">
        <f>ROUND(V89*W89,2)</f>
        <v>0.2</v>
      </c>
      <c r="Z89" s="23" cm="1">
        <f t="array" ref="Z89">SUMPRODUCT(($A89=Input!$A$64:$A$69)*(Z$13=Input!$B$63:$BI$63)*(Input!$B$64:$BI$69))</f>
        <v>6.7999999999999996E-3</v>
      </c>
      <c r="AA89" s="7">
        <f>AB86+AB70</f>
        <v>31.11</v>
      </c>
      <c r="AB89" s="15">
        <f>ROUND(Z89*AA89,2)</f>
        <v>0.21</v>
      </c>
      <c r="AD89" s="23" cm="1">
        <f t="array" ref="AD89">SUMPRODUCT(($A89=Input!$A$64:$A$69)*(AD$13=Input!$B$63:$BI$63)*(Input!$B$64:$BI$69))</f>
        <v>6.7999999999999996E-3</v>
      </c>
      <c r="AE89" s="7">
        <f>AF86+AF70</f>
        <v>31.11</v>
      </c>
      <c r="AF89" s="15">
        <f>ROUND(AD89*AE89,2)</f>
        <v>0.21</v>
      </c>
      <c r="AH89" s="23" cm="1">
        <f t="array" ref="AH89">SUMPRODUCT(($A89=Input!$A$64:$A$69)*(AH$13=Input!$B$63:$BI$63)*(Input!$B$64:$BI$69))</f>
        <v>6.7999999999999996E-3</v>
      </c>
      <c r="AI89" s="7">
        <f>AJ86+AJ70</f>
        <v>31.11</v>
      </c>
      <c r="AJ89" s="15">
        <f>ROUND(AH89*AI89,2)</f>
        <v>0.21</v>
      </c>
      <c r="AL89" s="23" cm="1">
        <f t="array" ref="AL89">SUMPRODUCT(($A89=Input!$A$64:$A$69)*(AL$13=Input!$B$63:$BI$63)*(Input!$B$64:$BI$69))</f>
        <v>6.7999999999999996E-3</v>
      </c>
      <c r="AM89" s="7">
        <f>AN86+AN70</f>
        <v>31.11</v>
      </c>
      <c r="AN89" s="15">
        <f>ROUND(AL89*AM89,2)</f>
        <v>0.21</v>
      </c>
      <c r="AP89" s="23" cm="1">
        <f t="array" ref="AP89">SUMPRODUCT(($A89=Input!$A$64:$A$69)*(AP$13=Input!$B$63:$BI$63)*(Input!$B$64:$BI$69))</f>
        <v>6.7999999999999996E-3</v>
      </c>
      <c r="AQ89" s="7">
        <f>AR86+AR70</f>
        <v>31.11</v>
      </c>
      <c r="AR89" s="15">
        <f>ROUND(AP89*AQ89,2)</f>
        <v>0.21</v>
      </c>
      <c r="AS89" s="7"/>
      <c r="AT89" s="23" cm="1">
        <f t="array" ref="AT89">SUMPRODUCT(($A89=Input!$A$64:$A$69)*(AT$13=Input!$B$63:$BI$63)*(Input!$B$64:$BI$69))</f>
        <v>6.7999999999999996E-3</v>
      </c>
      <c r="AU89" s="7">
        <f>AV86+AV70</f>
        <v>31.11</v>
      </c>
      <c r="AV89" s="15">
        <f>ROUND(AT89*AU89,2)</f>
        <v>0.21</v>
      </c>
    </row>
    <row r="90" spans="1:48" ht="14.4" hidden="1" customHeight="1" x14ac:dyDescent="0.3">
      <c r="A90">
        <f>+Input!A109</f>
        <v>0</v>
      </c>
      <c r="B90" s="23" cm="1">
        <f t="array" ref="B90">SUMPRODUCT(($A90=Input!$A$64:$A$69)*(B$13=Input!$B$63:$BI$63)*(Input!$B$64:$BI$69))</f>
        <v>0</v>
      </c>
      <c r="C90" s="7">
        <f>C89</f>
        <v>28.78</v>
      </c>
      <c r="D90" s="15">
        <f t="shared" ref="D90:D94" si="75">ROUND(B90*C90,2)</f>
        <v>0</v>
      </c>
      <c r="F90" s="23" cm="1">
        <f t="array" ref="F90">SUMPRODUCT(($A90=Input!$A$64:$A$69)*(F$13=Input!$B$63:$BI$63)*(Input!$B$64:$BI$69))</f>
        <v>0</v>
      </c>
      <c r="G90" s="7">
        <f>G89</f>
        <v>28.78</v>
      </c>
      <c r="H90" s="15">
        <f t="shared" ref="H90:H94" si="76">ROUND(F90*G90,2)</f>
        <v>0</v>
      </c>
      <c r="J90" s="23" cm="1">
        <f t="array" ref="J90">SUMPRODUCT(($A90=Input!$A$64:$A$69)*(J$13=Input!$B$63:$BI$63)*(Input!$B$64:$BI$69))</f>
        <v>0</v>
      </c>
      <c r="K90" s="7">
        <f>K89</f>
        <v>28.78</v>
      </c>
      <c r="L90" s="15">
        <f t="shared" ref="L90:L94" si="77">ROUND(J90*K90,2)</f>
        <v>0</v>
      </c>
      <c r="N90" s="23" cm="1">
        <f t="array" ref="N90">SUMPRODUCT(($A90=Input!$A$64:$A$69)*(N$13=Input!$B$63:$BI$63)*(Input!$B$64:$BI$69))</f>
        <v>0</v>
      </c>
      <c r="O90" s="7">
        <f>O89</f>
        <v>28.78</v>
      </c>
      <c r="P90" s="15">
        <f t="shared" ref="P90:P94" si="78">ROUND(N90*O90,2)</f>
        <v>0</v>
      </c>
      <c r="R90" s="23" cm="1">
        <f t="array" ref="R90">SUMPRODUCT(($A90=Input!$A$64:$A$69)*(R$13=Input!$B$63:$BI$63)*(Input!$B$64:$BI$69))</f>
        <v>0</v>
      </c>
      <c r="S90" s="7">
        <f>S89</f>
        <v>28.78</v>
      </c>
      <c r="T90" s="15">
        <f t="shared" ref="T90:T94" si="79">ROUND(R90*S90,2)</f>
        <v>0</v>
      </c>
      <c r="V90" s="23" cm="1">
        <f t="array" ref="V90">SUMPRODUCT(($A90=Input!$A$64:$A$69)*(V$13=Input!$B$63:$BI$63)*(Input!$B$64:$BI$69))</f>
        <v>0</v>
      </c>
      <c r="W90" s="7">
        <f>W89</f>
        <v>28.78</v>
      </c>
      <c r="X90" s="15">
        <f t="shared" ref="X90:X94" si="80">ROUND(V90*W90,2)</f>
        <v>0</v>
      </c>
      <c r="Z90" s="23" cm="1">
        <f t="array" ref="Z90">SUMPRODUCT(($A90=Input!$A$64:$A$69)*(Z$13=Input!$B$63:$BI$63)*(Input!$B$64:$BI$69))</f>
        <v>0</v>
      </c>
      <c r="AA90" s="7">
        <f>AA89</f>
        <v>31.11</v>
      </c>
      <c r="AB90" s="15">
        <f t="shared" ref="AB90:AB94" si="81">ROUND(Z90*AA90,2)</f>
        <v>0</v>
      </c>
      <c r="AD90" s="23" cm="1">
        <f t="array" ref="AD90">SUMPRODUCT(($A90=Input!$A$64:$A$69)*(AD$13=Input!$B$63:$BI$63)*(Input!$B$64:$BI$69))</f>
        <v>0</v>
      </c>
      <c r="AE90" s="7">
        <f>AE89</f>
        <v>31.11</v>
      </c>
      <c r="AF90" s="15">
        <f t="shared" ref="AF90:AF94" si="82">ROUND(AD90*AE90,2)</f>
        <v>0</v>
      </c>
      <c r="AH90" s="23" cm="1">
        <f t="array" ref="AH90">SUMPRODUCT(($A90=Input!$A$64:$A$69)*(AH$13=Input!$B$63:$BI$63)*(Input!$B$64:$BI$69))</f>
        <v>0</v>
      </c>
      <c r="AI90" s="7">
        <f>AI89</f>
        <v>31.11</v>
      </c>
      <c r="AJ90" s="15">
        <f t="shared" ref="AJ90:AJ94" si="83">ROUND(AH90*AI90,2)</f>
        <v>0</v>
      </c>
      <c r="AL90" s="23" cm="1">
        <f t="array" ref="AL90">SUMPRODUCT(($A90=Input!$A$64:$A$69)*(AL$13=Input!$B$63:$BI$63)*(Input!$B$64:$BI$69))</f>
        <v>0</v>
      </c>
      <c r="AM90" s="7">
        <f>AM89</f>
        <v>31.11</v>
      </c>
      <c r="AN90" s="15">
        <f t="shared" ref="AN90:AN94" si="84">ROUND(AL90*AM90,2)</f>
        <v>0</v>
      </c>
      <c r="AP90" s="23" cm="1">
        <f t="array" ref="AP90">SUMPRODUCT(($A90=Input!$A$64:$A$69)*(AP$13=Input!$B$63:$BI$63)*(Input!$B$64:$BI$69))</f>
        <v>0</v>
      </c>
      <c r="AQ90" s="7">
        <f>AQ89</f>
        <v>31.11</v>
      </c>
      <c r="AR90" s="15">
        <f t="shared" ref="AR90:AR94" si="85">ROUND(AP90*AQ90,2)</f>
        <v>0</v>
      </c>
      <c r="AT90" s="23" cm="1">
        <f t="array" ref="AT90">SUMPRODUCT(($A90=Input!$A$64:$A$69)*(AT$13=Input!$B$63:$BI$63)*(Input!$B$64:$BI$69))</f>
        <v>0</v>
      </c>
      <c r="AU90" s="7">
        <f>AU89</f>
        <v>31.11</v>
      </c>
      <c r="AV90" s="15">
        <f t="shared" ref="AV90:AV94" si="86">ROUND(AT90*AU90,2)</f>
        <v>0</v>
      </c>
    </row>
    <row r="91" spans="1:48" ht="14.4" hidden="1" customHeight="1" x14ac:dyDescent="0.3">
      <c r="A91">
        <f>+Input!A110</f>
        <v>0</v>
      </c>
      <c r="B91" s="23" cm="1">
        <f t="array" ref="B91">SUMPRODUCT(($A91=Input!$A$64:$A$69)*(B$13=Input!$B$63:$BI$63)*(Input!$B$64:$BI$69))</f>
        <v>0</v>
      </c>
      <c r="C91" s="7">
        <f t="shared" ref="C91:C94" si="87">C90</f>
        <v>28.78</v>
      </c>
      <c r="D91" s="15">
        <f t="shared" si="75"/>
        <v>0</v>
      </c>
      <c r="F91" s="23" cm="1">
        <f t="array" ref="F91">SUMPRODUCT(($A91=Input!$A$64:$A$69)*(F$13=Input!$B$63:$BI$63)*(Input!$B$64:$BI$69))</f>
        <v>0</v>
      </c>
      <c r="G91" s="7">
        <f t="shared" ref="G91:G94" si="88">G90</f>
        <v>28.78</v>
      </c>
      <c r="H91" s="15">
        <f t="shared" si="76"/>
        <v>0</v>
      </c>
      <c r="J91" s="23" cm="1">
        <f t="array" ref="J91">SUMPRODUCT(($A91=Input!$A$64:$A$69)*(J$13=Input!$B$63:$BI$63)*(Input!$B$64:$BI$69))</f>
        <v>0</v>
      </c>
      <c r="K91" s="7">
        <f t="shared" ref="K91:K94" si="89">K90</f>
        <v>28.78</v>
      </c>
      <c r="L91" s="15">
        <f t="shared" si="77"/>
        <v>0</v>
      </c>
      <c r="N91" s="23" cm="1">
        <f t="array" ref="N91">SUMPRODUCT(($A91=Input!$A$64:$A$69)*(N$13=Input!$B$63:$BI$63)*(Input!$B$64:$BI$69))</f>
        <v>0</v>
      </c>
      <c r="O91" s="7">
        <f t="shared" ref="O91:O94" si="90">O90</f>
        <v>28.78</v>
      </c>
      <c r="P91" s="15">
        <f t="shared" si="78"/>
        <v>0</v>
      </c>
      <c r="R91" s="23" cm="1">
        <f t="array" ref="R91">SUMPRODUCT(($A91=Input!$A$64:$A$69)*(R$13=Input!$B$63:$BI$63)*(Input!$B$64:$BI$69))</f>
        <v>0</v>
      </c>
      <c r="S91" s="7">
        <f t="shared" ref="S91:S94" si="91">S90</f>
        <v>28.78</v>
      </c>
      <c r="T91" s="15">
        <f t="shared" si="79"/>
        <v>0</v>
      </c>
      <c r="V91" s="23" cm="1">
        <f t="array" ref="V91">SUMPRODUCT(($A91=Input!$A$64:$A$69)*(V$13=Input!$B$63:$BI$63)*(Input!$B$64:$BI$69))</f>
        <v>0</v>
      </c>
      <c r="W91" s="7">
        <f t="shared" ref="W91:W94" si="92">W90</f>
        <v>28.78</v>
      </c>
      <c r="X91" s="15">
        <f t="shared" si="80"/>
        <v>0</v>
      </c>
      <c r="Z91" s="23" cm="1">
        <f t="array" ref="Z91">SUMPRODUCT(($A91=Input!$A$64:$A$69)*(Z$13=Input!$B$63:$BI$63)*(Input!$B$64:$BI$69))</f>
        <v>0</v>
      </c>
      <c r="AA91" s="7">
        <f t="shared" ref="AA91:AA94" si="93">AA90</f>
        <v>31.11</v>
      </c>
      <c r="AB91" s="15">
        <f t="shared" si="81"/>
        <v>0</v>
      </c>
      <c r="AD91" s="23" cm="1">
        <f t="array" ref="AD91">SUMPRODUCT(($A91=Input!$A$64:$A$69)*(AD$13=Input!$B$63:$BI$63)*(Input!$B$64:$BI$69))</f>
        <v>0</v>
      </c>
      <c r="AE91" s="7">
        <f t="shared" ref="AE91:AE94" si="94">AE90</f>
        <v>31.11</v>
      </c>
      <c r="AF91" s="15">
        <f t="shared" si="82"/>
        <v>0</v>
      </c>
      <c r="AH91" s="23" cm="1">
        <f t="array" ref="AH91">SUMPRODUCT(($A91=Input!$A$64:$A$69)*(AH$13=Input!$B$63:$BI$63)*(Input!$B$64:$BI$69))</f>
        <v>0</v>
      </c>
      <c r="AI91" s="7">
        <f t="shared" ref="AI91:AI94" si="95">AI90</f>
        <v>31.11</v>
      </c>
      <c r="AJ91" s="15">
        <f t="shared" si="83"/>
        <v>0</v>
      </c>
      <c r="AL91" s="23" cm="1">
        <f t="array" ref="AL91">SUMPRODUCT(($A91=Input!$A$64:$A$69)*(AL$13=Input!$B$63:$BI$63)*(Input!$B$64:$BI$69))</f>
        <v>0</v>
      </c>
      <c r="AM91" s="7">
        <f t="shared" ref="AM91:AM94" si="96">AM90</f>
        <v>31.11</v>
      </c>
      <c r="AN91" s="15">
        <f t="shared" si="84"/>
        <v>0</v>
      </c>
      <c r="AP91" s="23" cm="1">
        <f t="array" ref="AP91">SUMPRODUCT(($A91=Input!$A$64:$A$69)*(AP$13=Input!$B$63:$BI$63)*(Input!$B$64:$BI$69))</f>
        <v>0</v>
      </c>
      <c r="AQ91" s="7">
        <f t="shared" ref="AQ91:AQ94" si="97">AQ90</f>
        <v>31.11</v>
      </c>
      <c r="AR91" s="15">
        <f t="shared" si="85"/>
        <v>0</v>
      </c>
      <c r="AT91" s="23" cm="1">
        <f t="array" ref="AT91">SUMPRODUCT(($A91=Input!$A$64:$A$69)*(AT$13=Input!$B$63:$BI$63)*(Input!$B$64:$BI$69))</f>
        <v>0</v>
      </c>
      <c r="AU91" s="7">
        <f t="shared" ref="AU91:AU94" si="98">AU90</f>
        <v>31.11</v>
      </c>
      <c r="AV91" s="15">
        <f t="shared" si="86"/>
        <v>0</v>
      </c>
    </row>
    <row r="92" spans="1:48" ht="14.4" hidden="1" customHeight="1" x14ac:dyDescent="0.3">
      <c r="A92">
        <f>+Input!A111</f>
        <v>0</v>
      </c>
      <c r="B92" s="23" cm="1">
        <f t="array" ref="B92">SUMPRODUCT(($A92=Input!$A$64:$A$69)*(B$13=Input!$B$63:$BI$63)*(Input!$B$64:$BI$69))</f>
        <v>0</v>
      </c>
      <c r="C92" s="7">
        <f t="shared" si="87"/>
        <v>28.78</v>
      </c>
      <c r="D92" s="15">
        <f t="shared" si="75"/>
        <v>0</v>
      </c>
      <c r="F92" s="23" cm="1">
        <f t="array" ref="F92">SUMPRODUCT(($A92=Input!$A$64:$A$69)*(F$13=Input!$B$63:$BI$63)*(Input!$B$64:$BI$69))</f>
        <v>0</v>
      </c>
      <c r="G92" s="7">
        <f t="shared" si="88"/>
        <v>28.78</v>
      </c>
      <c r="H92" s="15">
        <f t="shared" si="76"/>
        <v>0</v>
      </c>
      <c r="J92" s="23" cm="1">
        <f t="array" ref="J92">SUMPRODUCT(($A92=Input!$A$64:$A$69)*(J$13=Input!$B$63:$BI$63)*(Input!$B$64:$BI$69))</f>
        <v>0</v>
      </c>
      <c r="K92" s="7">
        <f t="shared" si="89"/>
        <v>28.78</v>
      </c>
      <c r="L92" s="15">
        <f t="shared" si="77"/>
        <v>0</v>
      </c>
      <c r="N92" s="23" cm="1">
        <f t="array" ref="N92">SUMPRODUCT(($A92=Input!$A$64:$A$69)*(N$13=Input!$B$63:$BI$63)*(Input!$B$64:$BI$69))</f>
        <v>0</v>
      </c>
      <c r="O92" s="7">
        <f t="shared" si="90"/>
        <v>28.78</v>
      </c>
      <c r="P92" s="15">
        <f t="shared" si="78"/>
        <v>0</v>
      </c>
      <c r="R92" s="23" cm="1">
        <f t="array" ref="R92">SUMPRODUCT(($A92=Input!$A$64:$A$69)*(R$13=Input!$B$63:$BI$63)*(Input!$B$64:$BI$69))</f>
        <v>0</v>
      </c>
      <c r="S92" s="7">
        <f t="shared" si="91"/>
        <v>28.78</v>
      </c>
      <c r="T92" s="15">
        <f t="shared" si="79"/>
        <v>0</v>
      </c>
      <c r="V92" s="23" cm="1">
        <f t="array" ref="V92">SUMPRODUCT(($A92=Input!$A$64:$A$69)*(V$13=Input!$B$63:$BI$63)*(Input!$B$64:$BI$69))</f>
        <v>0</v>
      </c>
      <c r="W92" s="7">
        <f t="shared" si="92"/>
        <v>28.78</v>
      </c>
      <c r="X92" s="15">
        <f t="shared" si="80"/>
        <v>0</v>
      </c>
      <c r="Z92" s="23" cm="1">
        <f t="array" ref="Z92">SUMPRODUCT(($A92=Input!$A$64:$A$69)*(Z$13=Input!$B$63:$BI$63)*(Input!$B$64:$BI$69))</f>
        <v>0</v>
      </c>
      <c r="AA92" s="7">
        <f t="shared" si="93"/>
        <v>31.11</v>
      </c>
      <c r="AB92" s="15">
        <f t="shared" si="81"/>
        <v>0</v>
      </c>
      <c r="AD92" s="23" cm="1">
        <f t="array" ref="AD92">SUMPRODUCT(($A92=Input!$A$64:$A$69)*(AD$13=Input!$B$63:$BI$63)*(Input!$B$64:$BI$69))</f>
        <v>0</v>
      </c>
      <c r="AE92" s="7">
        <f t="shared" si="94"/>
        <v>31.11</v>
      </c>
      <c r="AF92" s="15">
        <f t="shared" si="82"/>
        <v>0</v>
      </c>
      <c r="AH92" s="23" cm="1">
        <f t="array" ref="AH92">SUMPRODUCT(($A92=Input!$A$64:$A$69)*(AH$13=Input!$B$63:$BI$63)*(Input!$B$64:$BI$69))</f>
        <v>0</v>
      </c>
      <c r="AI92" s="7">
        <f t="shared" si="95"/>
        <v>31.11</v>
      </c>
      <c r="AJ92" s="15">
        <f t="shared" si="83"/>
        <v>0</v>
      </c>
      <c r="AL92" s="23" cm="1">
        <f t="array" ref="AL92">SUMPRODUCT(($A92=Input!$A$64:$A$69)*(AL$13=Input!$B$63:$BI$63)*(Input!$B$64:$BI$69))</f>
        <v>0</v>
      </c>
      <c r="AM92" s="7">
        <f t="shared" si="96"/>
        <v>31.11</v>
      </c>
      <c r="AN92" s="15">
        <f t="shared" si="84"/>
        <v>0</v>
      </c>
      <c r="AP92" s="23" cm="1">
        <f t="array" ref="AP92">SUMPRODUCT(($A92=Input!$A$64:$A$69)*(AP$13=Input!$B$63:$BI$63)*(Input!$B$64:$BI$69))</f>
        <v>0</v>
      </c>
      <c r="AQ92" s="7">
        <f t="shared" si="97"/>
        <v>31.11</v>
      </c>
      <c r="AR92" s="15">
        <f t="shared" si="85"/>
        <v>0</v>
      </c>
      <c r="AT92" s="23" cm="1">
        <f t="array" ref="AT92">SUMPRODUCT(($A92=Input!$A$64:$A$69)*(AT$13=Input!$B$63:$BI$63)*(Input!$B$64:$BI$69))</f>
        <v>0</v>
      </c>
      <c r="AU92" s="7">
        <f t="shared" si="98"/>
        <v>31.11</v>
      </c>
      <c r="AV92" s="15">
        <f t="shared" si="86"/>
        <v>0</v>
      </c>
    </row>
    <row r="93" spans="1:48" ht="14.4" hidden="1" customHeight="1" x14ac:dyDescent="0.3">
      <c r="A93">
        <f>+Input!A112</f>
        <v>0</v>
      </c>
      <c r="B93" s="23" cm="1">
        <f t="array" ref="B93">SUMPRODUCT(($A93=Input!$A$64:$A$69)*(B$13=Input!$B$63:$BI$63)*(Input!$B$64:$BI$69))</f>
        <v>0</v>
      </c>
      <c r="C93" s="7">
        <f t="shared" si="87"/>
        <v>28.78</v>
      </c>
      <c r="D93" s="15">
        <f t="shared" si="75"/>
        <v>0</v>
      </c>
      <c r="F93" s="23" cm="1">
        <f t="array" ref="F93">SUMPRODUCT(($A93=Input!$A$64:$A$69)*(F$13=Input!$B$63:$BI$63)*(Input!$B$64:$BI$69))</f>
        <v>0</v>
      </c>
      <c r="G93" s="7">
        <f t="shared" si="88"/>
        <v>28.78</v>
      </c>
      <c r="H93" s="15">
        <f t="shared" si="76"/>
        <v>0</v>
      </c>
      <c r="J93" s="23" cm="1">
        <f t="array" ref="J93">SUMPRODUCT(($A93=Input!$A$64:$A$69)*(J$13=Input!$B$63:$BI$63)*(Input!$B$64:$BI$69))</f>
        <v>0</v>
      </c>
      <c r="K93" s="7">
        <f t="shared" si="89"/>
        <v>28.78</v>
      </c>
      <c r="L93" s="15">
        <f t="shared" si="77"/>
        <v>0</v>
      </c>
      <c r="N93" s="23" cm="1">
        <f t="array" ref="N93">SUMPRODUCT(($A93=Input!$A$64:$A$69)*(N$13=Input!$B$63:$BI$63)*(Input!$B$64:$BI$69))</f>
        <v>0</v>
      </c>
      <c r="O93" s="7">
        <f t="shared" si="90"/>
        <v>28.78</v>
      </c>
      <c r="P93" s="15">
        <f t="shared" si="78"/>
        <v>0</v>
      </c>
      <c r="R93" s="23" cm="1">
        <f t="array" ref="R93">SUMPRODUCT(($A93=Input!$A$64:$A$69)*(R$13=Input!$B$63:$BI$63)*(Input!$B$64:$BI$69))</f>
        <v>0</v>
      </c>
      <c r="S93" s="7">
        <f t="shared" si="91"/>
        <v>28.78</v>
      </c>
      <c r="T93" s="15">
        <f t="shared" si="79"/>
        <v>0</v>
      </c>
      <c r="V93" s="23" cm="1">
        <f t="array" ref="V93">SUMPRODUCT(($A93=Input!$A$64:$A$69)*(V$13=Input!$B$63:$BI$63)*(Input!$B$64:$BI$69))</f>
        <v>0</v>
      </c>
      <c r="W93" s="7">
        <f t="shared" si="92"/>
        <v>28.78</v>
      </c>
      <c r="X93" s="15">
        <f t="shared" si="80"/>
        <v>0</v>
      </c>
      <c r="Z93" s="23" cm="1">
        <f t="array" ref="Z93">SUMPRODUCT(($A93=Input!$A$64:$A$69)*(Z$13=Input!$B$63:$BI$63)*(Input!$B$64:$BI$69))</f>
        <v>0</v>
      </c>
      <c r="AA93" s="7">
        <f t="shared" si="93"/>
        <v>31.11</v>
      </c>
      <c r="AB93" s="15">
        <f t="shared" si="81"/>
        <v>0</v>
      </c>
      <c r="AD93" s="23" cm="1">
        <f t="array" ref="AD93">SUMPRODUCT(($A93=Input!$A$64:$A$69)*(AD$13=Input!$B$63:$BI$63)*(Input!$B$64:$BI$69))</f>
        <v>0</v>
      </c>
      <c r="AE93" s="7">
        <f t="shared" si="94"/>
        <v>31.11</v>
      </c>
      <c r="AF93" s="15">
        <f t="shared" si="82"/>
        <v>0</v>
      </c>
      <c r="AH93" s="23" cm="1">
        <f t="array" ref="AH93">SUMPRODUCT(($A93=Input!$A$64:$A$69)*(AH$13=Input!$B$63:$BI$63)*(Input!$B$64:$BI$69))</f>
        <v>0</v>
      </c>
      <c r="AI93" s="7">
        <f t="shared" si="95"/>
        <v>31.11</v>
      </c>
      <c r="AJ93" s="15">
        <f t="shared" si="83"/>
        <v>0</v>
      </c>
      <c r="AL93" s="23" cm="1">
        <f t="array" ref="AL93">SUMPRODUCT(($A93=Input!$A$64:$A$69)*(AL$13=Input!$B$63:$BI$63)*(Input!$B$64:$BI$69))</f>
        <v>0</v>
      </c>
      <c r="AM93" s="7">
        <f t="shared" si="96"/>
        <v>31.11</v>
      </c>
      <c r="AN93" s="15">
        <f t="shared" si="84"/>
        <v>0</v>
      </c>
      <c r="AP93" s="23" cm="1">
        <f t="array" ref="AP93">SUMPRODUCT(($A93=Input!$A$64:$A$69)*(AP$13=Input!$B$63:$BI$63)*(Input!$B$64:$BI$69))</f>
        <v>0</v>
      </c>
      <c r="AQ93" s="7">
        <f t="shared" si="97"/>
        <v>31.11</v>
      </c>
      <c r="AR93" s="15">
        <f t="shared" si="85"/>
        <v>0</v>
      </c>
      <c r="AT93" s="23" cm="1">
        <f t="array" ref="AT93">SUMPRODUCT(($A93=Input!$A$64:$A$69)*(AT$13=Input!$B$63:$BI$63)*(Input!$B$64:$BI$69))</f>
        <v>0</v>
      </c>
      <c r="AU93" s="7">
        <f t="shared" si="98"/>
        <v>31.11</v>
      </c>
      <c r="AV93" s="15">
        <f t="shared" si="86"/>
        <v>0</v>
      </c>
    </row>
    <row r="94" spans="1:48" ht="14.4" hidden="1" customHeight="1" x14ac:dyDescent="0.3">
      <c r="A94">
        <f>+Input!A113</f>
        <v>0</v>
      </c>
      <c r="B94" s="23" cm="1">
        <f t="array" ref="B94">SUMPRODUCT(($A94=Input!$A$64:$A$69)*(B$13=Input!$B$63:$BI$63)*(Input!$B$64:$BI$69))</f>
        <v>0</v>
      </c>
      <c r="C94" s="7">
        <f t="shared" si="87"/>
        <v>28.78</v>
      </c>
      <c r="D94" s="15">
        <f t="shared" si="75"/>
        <v>0</v>
      </c>
      <c r="F94" s="23" cm="1">
        <f t="array" ref="F94">SUMPRODUCT(($A94=Input!$A$64:$A$69)*(F$13=Input!$B$63:$BI$63)*(Input!$B$64:$BI$69))</f>
        <v>0</v>
      </c>
      <c r="G94" s="7">
        <f t="shared" si="88"/>
        <v>28.78</v>
      </c>
      <c r="H94" s="15">
        <f t="shared" si="76"/>
        <v>0</v>
      </c>
      <c r="J94" s="23" cm="1">
        <f t="array" ref="J94">SUMPRODUCT(($A94=Input!$A$64:$A$69)*(J$13=Input!$B$63:$BI$63)*(Input!$B$64:$BI$69))</f>
        <v>0</v>
      </c>
      <c r="K94" s="7">
        <f t="shared" si="89"/>
        <v>28.78</v>
      </c>
      <c r="L94" s="15">
        <f t="shared" si="77"/>
        <v>0</v>
      </c>
      <c r="N94" s="23" cm="1">
        <f t="array" ref="N94">SUMPRODUCT(($A94=Input!$A$64:$A$69)*(N$13=Input!$B$63:$BI$63)*(Input!$B$64:$BI$69))</f>
        <v>0</v>
      </c>
      <c r="O94" s="7">
        <f t="shared" si="90"/>
        <v>28.78</v>
      </c>
      <c r="P94" s="15">
        <f t="shared" si="78"/>
        <v>0</v>
      </c>
      <c r="R94" s="23" cm="1">
        <f t="array" ref="R94">SUMPRODUCT(($A94=Input!$A$64:$A$69)*(R$13=Input!$B$63:$BI$63)*(Input!$B$64:$BI$69))</f>
        <v>0</v>
      </c>
      <c r="S94" s="7">
        <f t="shared" si="91"/>
        <v>28.78</v>
      </c>
      <c r="T94" s="15">
        <f t="shared" si="79"/>
        <v>0</v>
      </c>
      <c r="V94" s="23" cm="1">
        <f t="array" ref="V94">SUMPRODUCT(($A94=Input!$A$64:$A$69)*(V$13=Input!$B$63:$BI$63)*(Input!$B$64:$BI$69))</f>
        <v>0</v>
      </c>
      <c r="W94" s="7">
        <f t="shared" si="92"/>
        <v>28.78</v>
      </c>
      <c r="X94" s="15">
        <f t="shared" si="80"/>
        <v>0</v>
      </c>
      <c r="Z94" s="23" cm="1">
        <f t="array" ref="Z94">SUMPRODUCT(($A94=Input!$A$64:$A$69)*(Z$13=Input!$B$63:$BI$63)*(Input!$B$64:$BI$69))</f>
        <v>0</v>
      </c>
      <c r="AA94" s="7">
        <f t="shared" si="93"/>
        <v>31.11</v>
      </c>
      <c r="AB94" s="15">
        <f t="shared" si="81"/>
        <v>0</v>
      </c>
      <c r="AD94" s="23" cm="1">
        <f t="array" ref="AD94">SUMPRODUCT(($A94=Input!$A$64:$A$69)*(AD$13=Input!$B$63:$BI$63)*(Input!$B$64:$BI$69))</f>
        <v>0</v>
      </c>
      <c r="AE94" s="7">
        <f t="shared" si="94"/>
        <v>31.11</v>
      </c>
      <c r="AF94" s="15">
        <f t="shared" si="82"/>
        <v>0</v>
      </c>
      <c r="AH94" s="23" cm="1">
        <f t="array" ref="AH94">SUMPRODUCT(($A94=Input!$A$64:$A$69)*(AH$13=Input!$B$63:$BI$63)*(Input!$B$64:$BI$69))</f>
        <v>0</v>
      </c>
      <c r="AI94" s="7">
        <f t="shared" si="95"/>
        <v>31.11</v>
      </c>
      <c r="AJ94" s="15">
        <f t="shared" si="83"/>
        <v>0</v>
      </c>
      <c r="AL94" s="23" cm="1">
        <f t="array" ref="AL94">SUMPRODUCT(($A94=Input!$A$64:$A$69)*(AL$13=Input!$B$63:$BI$63)*(Input!$B$64:$BI$69))</f>
        <v>0</v>
      </c>
      <c r="AM94" s="7">
        <f t="shared" si="96"/>
        <v>31.11</v>
      </c>
      <c r="AN94" s="15">
        <f t="shared" si="84"/>
        <v>0</v>
      </c>
      <c r="AP94" s="23" cm="1">
        <f t="array" ref="AP94">SUMPRODUCT(($A94=Input!$A$64:$A$69)*(AP$13=Input!$B$63:$BI$63)*(Input!$B$64:$BI$69))</f>
        <v>0</v>
      </c>
      <c r="AQ94" s="7">
        <f t="shared" si="97"/>
        <v>31.11</v>
      </c>
      <c r="AR94" s="15">
        <f t="shared" si="85"/>
        <v>0</v>
      </c>
      <c r="AT94" s="23" cm="1">
        <f t="array" ref="AT94">SUMPRODUCT(($A94=Input!$A$64:$A$69)*(AT$13=Input!$B$63:$BI$63)*(Input!$B$64:$BI$69))</f>
        <v>0</v>
      </c>
      <c r="AU94" s="7">
        <f t="shared" si="98"/>
        <v>31.11</v>
      </c>
      <c r="AV94" s="15">
        <f t="shared" si="86"/>
        <v>0</v>
      </c>
    </row>
    <row r="95" spans="1:48" x14ac:dyDescent="0.3">
      <c r="A95" t="s">
        <v>27</v>
      </c>
      <c r="B95" s="14"/>
      <c r="D95" s="20">
        <f>SUM(D89:D94)</f>
        <v>0.2</v>
      </c>
      <c r="F95" s="14"/>
      <c r="H95" s="20">
        <f>SUM(H89:H94)</f>
        <v>0.2</v>
      </c>
      <c r="J95" s="14"/>
      <c r="L95" s="20">
        <f>SUM(L89:L94)</f>
        <v>0.2</v>
      </c>
      <c r="N95" s="14"/>
      <c r="P95" s="20">
        <f>SUM(P89:P94)</f>
        <v>0.2</v>
      </c>
      <c r="R95" s="14"/>
      <c r="T95" s="20">
        <f>SUM(T89:T94)</f>
        <v>0.2</v>
      </c>
      <c r="V95" s="14"/>
      <c r="X95" s="20">
        <f>SUM(X89:X94)</f>
        <v>0.2</v>
      </c>
      <c r="Z95" s="14"/>
      <c r="AB95" s="20">
        <f>SUM(AB89:AB94)</f>
        <v>0.21</v>
      </c>
      <c r="AD95" s="14"/>
      <c r="AF95" s="20">
        <f>SUM(AF89:AF94)</f>
        <v>0.21</v>
      </c>
      <c r="AH95" s="14"/>
      <c r="AJ95" s="20">
        <f>SUM(AJ89:AJ94)</f>
        <v>0.21</v>
      </c>
      <c r="AL95" s="14"/>
      <c r="AN95" s="20">
        <f>SUM(AN89:AN94)</f>
        <v>0.21</v>
      </c>
      <c r="AP95" s="14"/>
      <c r="AR95" s="20">
        <f>SUM(AR89:AR94)</f>
        <v>0.21</v>
      </c>
      <c r="AT95" s="14"/>
      <c r="AV95" s="20">
        <f>SUM(AV89:AV94)</f>
        <v>0.21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28.98</v>
      </c>
      <c r="F97" s="21"/>
      <c r="G97" s="22"/>
      <c r="H97" s="25">
        <f>H70+H86+H89</f>
        <v>28.98</v>
      </c>
      <c r="J97" s="21"/>
      <c r="K97" s="22"/>
      <c r="L97" s="25">
        <f>L70+L86+L89</f>
        <v>28.98</v>
      </c>
      <c r="N97" s="21"/>
      <c r="O97" s="22"/>
      <c r="P97" s="25">
        <f>P70+P86+P89</f>
        <v>28.98</v>
      </c>
      <c r="R97" s="21"/>
      <c r="S97" s="22"/>
      <c r="T97" s="25">
        <f>T70+T86+T89</f>
        <v>28.98</v>
      </c>
      <c r="V97" s="21"/>
      <c r="W97" s="22"/>
      <c r="X97" s="25">
        <f>X70+X86+X89</f>
        <v>28.98</v>
      </c>
      <c r="Z97" s="21"/>
      <c r="AA97" s="22"/>
      <c r="AB97" s="25">
        <f>AB70+AB86+AB89</f>
        <v>31.32</v>
      </c>
      <c r="AD97" s="21"/>
      <c r="AE97" s="22"/>
      <c r="AF97" s="25">
        <f>AF70+AF86+AF89</f>
        <v>31.32</v>
      </c>
      <c r="AH97" s="21"/>
      <c r="AI97" s="22"/>
      <c r="AJ97" s="25">
        <f>AJ70+AJ86+AJ89</f>
        <v>31.32</v>
      </c>
      <c r="AL97" s="21"/>
      <c r="AM97" s="22"/>
      <c r="AN97" s="25">
        <f>AN70+AN86+AN89</f>
        <v>31.32</v>
      </c>
      <c r="AP97" s="21"/>
      <c r="AQ97" s="22"/>
      <c r="AR97" s="25">
        <f>AR70+AR86+AR89</f>
        <v>31.32</v>
      </c>
      <c r="AS97" s="106"/>
      <c r="AT97" s="21"/>
      <c r="AU97" s="22"/>
      <c r="AV97" s="25">
        <f>AV70+AV86+AV89</f>
        <v>31.32</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4B51D3D2-4E69-4D77-B3B4-E4914492DD4F}">
            <xm:f>OR(Input!$B33="Fixed",Input!$B33="Volumetric")</xm:f>
            <x14:dxf>
              <numFmt numFmtId="170" formatCode="&quot;$&quot;#,##0.000"/>
            </x14:dxf>
          </x14:cfRule>
          <x14:cfRule type="expression" priority="4" id="{48840D8F-89DC-47B4-9FC0-EE72A69FDEF7}">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29" id="{2396896E-819A-419F-9395-8D89C43691B5}">
            <xm:f>OR(Input!$B49="Fixed",Input!$B49="Volumetric")</xm:f>
            <x14:dxf>
              <numFmt numFmtId="170" formatCode="&quot;$&quot;#,##0.000"/>
            </x14:dxf>
          </x14:cfRule>
          <x14:cfRule type="expression" priority="30" id="{CFD6C38C-81C4-4FFE-8E9E-E19C9198080E}">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Input!$A$73:$A$79</xm:f>
          </x14:formula1>
          <xm:sqref>B60 B12</xm:sqref>
        </x14:dataValidation>
        <x14:dataValidation type="list" allowBlank="1" showInputMessage="1" showErrorMessage="1" xr:uid="{00000000-0002-0000-0D00-000001000000}">
          <x14:formula1>
            <xm:f>Input!$A$29:$A$29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FCD0-5786-4D20-9B6A-60EA1527AC3C}">
  <dimension ref="A1:AV99"/>
  <sheetViews>
    <sheetView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Input!$B$11</f>
        <v>2028</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2028</v>
      </c>
      <c r="C13" s="143"/>
      <c r="D13" s="144"/>
      <c r="F13" s="142" t="str">
        <f>CONCATENATE("February"," ",$B$5)</f>
        <v>February 2028</v>
      </c>
      <c r="G13" s="143"/>
      <c r="H13" s="144"/>
      <c r="J13" s="142" t="str">
        <f>CONCATENATE("March"," ",$B$5)</f>
        <v>March 2028</v>
      </c>
      <c r="K13" s="143"/>
      <c r="L13" s="144"/>
      <c r="N13" s="142" t="str">
        <f>CONCATENATE("April"," ",$B$5)</f>
        <v>April 2028</v>
      </c>
      <c r="O13" s="143"/>
      <c r="P13" s="144"/>
      <c r="R13" s="142" t="str">
        <f>CONCATENATE("May"," ",$B$5)</f>
        <v>May 2028</v>
      </c>
      <c r="S13" s="143"/>
      <c r="T13" s="144"/>
      <c r="V13" s="142" t="str">
        <f>CONCATENATE("June"," ",$B$5)</f>
        <v>June 2028</v>
      </c>
      <c r="W13" s="143"/>
      <c r="X13" s="144"/>
      <c r="Z13" s="142" t="str">
        <f>CONCATENATE("July"," ",$B$5)</f>
        <v>July 2028</v>
      </c>
      <c r="AA13" s="143"/>
      <c r="AB13" s="144"/>
      <c r="AD13" s="142" t="str">
        <f>CONCATENATE("August"," ",$B$5)</f>
        <v>August 2028</v>
      </c>
      <c r="AE13" s="143"/>
      <c r="AF13" s="144"/>
      <c r="AH13" s="142" t="str">
        <f>CONCATENATE("September"," ",$B$5)</f>
        <v>September 2028</v>
      </c>
      <c r="AI13" s="143"/>
      <c r="AJ13" s="144"/>
      <c r="AL13" s="142" t="str">
        <f>CONCATENATE("October"," ",$B$5)</f>
        <v>October 2028</v>
      </c>
      <c r="AM13" s="143"/>
      <c r="AN13" s="144"/>
      <c r="AP13" s="142" t="str">
        <f>CONCATENATE("November"," ",$B$5)</f>
        <v>November 2028</v>
      </c>
      <c r="AQ13" s="143"/>
      <c r="AR13" s="144"/>
      <c r="AS13" s="102"/>
      <c r="AT13" s="142" t="str">
        <f>CONCATENATE("December"," ",$B$5)</f>
        <v>December 2028</v>
      </c>
      <c r="AU13" s="143"/>
      <c r="AV13" s="144"/>
    </row>
    <row r="14" spans="1:48" x14ac:dyDescent="0.3">
      <c r="A14" s="1" t="s">
        <v>4</v>
      </c>
      <c r="B14" s="14"/>
      <c r="D14" s="15">
        <f>INDEX(Input!$B$29:$BI$29,MATCH('Residential Bills_Yr 4_6 Units'!$B$6,Input!$A$29:$A$29,0),MATCH('Residential Bills_Yr 4_6 Units'!B$13,Input!$B$28:$BI$28,0))</f>
        <v>22</v>
      </c>
      <c r="F14" s="14"/>
      <c r="H14" s="15">
        <f>INDEX(Input!$B$29:$BI$29,MATCH('Residential Bills_Yr 4_6 Units'!$B$6,Input!$A$29:$A$29,0),MATCH('Residential Bills_Yr 4_6 Units'!F$13,Input!$B$28:$BI$28,0))</f>
        <v>22</v>
      </c>
      <c r="J14" s="14"/>
      <c r="L14" s="15">
        <f>INDEX(Input!$B$29:$BI$29,MATCH('Residential Bills_Yr 4_6 Units'!$B$6,Input!$A$29:$A$29,0),MATCH('Residential Bills_Yr 4_6 Units'!J$13,Input!$B$28:$BI$28,0))</f>
        <v>22</v>
      </c>
      <c r="N14" s="14"/>
      <c r="P14" s="15">
        <f>INDEX(Input!$B$29:$BI$29,MATCH('Residential Bills_Yr 4_6 Units'!$B$6,Input!$A$29:$A$29,0),MATCH('Residential Bills_Yr 4_6 Units'!N$13,Input!$B$28:$BI$28,0))</f>
        <v>22</v>
      </c>
      <c r="R14" s="14"/>
      <c r="T14" s="15">
        <f>INDEX(Input!$B$29:$BI$29,MATCH('Residential Bills_Yr 4_6 Units'!$B$6,Input!$A$29:$A$29,0),MATCH('Residential Bills_Yr 4_6 Units'!R$13,Input!$B$28:$BI$28,0))</f>
        <v>22</v>
      </c>
      <c r="V14" s="14"/>
      <c r="X14" s="15">
        <f>INDEX(Input!$B$29:$BI$29,MATCH('Residential Bills_Yr 4_6 Units'!$B$6,Input!$A$29:$A$29,0),MATCH('Residential Bills_Yr 4_6 Units'!V$13,Input!$B$28:$BI$28,0))</f>
        <v>22</v>
      </c>
      <c r="Z14" s="14"/>
      <c r="AB14" s="15">
        <f>INDEX(Input!$B$29:$BI$29,MATCH('Residential Bills_Yr 4_6 Units'!$B$6,Input!$A$29:$A$29,0),MATCH('Residential Bills_Yr 4_6 Units'!Z$13,Input!$B$28:$BI$28,0))</f>
        <v>24.200000000000003</v>
      </c>
      <c r="AD14" s="14"/>
      <c r="AF14" s="15">
        <f>INDEX(Input!$B$29:$BI$29,MATCH('Residential Bills_Yr 4_6 Units'!$B$6,Input!$A$29:$A$29,0),MATCH('Residential Bills_Yr 4_6 Units'!AD$13,Input!$B$28:$BI$28,0))</f>
        <v>24.200000000000003</v>
      </c>
      <c r="AH14" s="14"/>
      <c r="AJ14" s="15">
        <f>INDEX(Input!$B$29:$BI$29,MATCH('Residential Bills_Yr 4_6 Units'!$B$6,Input!$A$29:$A$29,0),MATCH('Residential Bills_Yr 4_6 Units'!AH$13,Input!$B$28:$BI$28,0))</f>
        <v>24.200000000000003</v>
      </c>
      <c r="AL14" s="14"/>
      <c r="AN14" s="15">
        <f>INDEX(Input!$B$29:$BI$29,MATCH('Residential Bills_Yr 4_6 Units'!$B$6,Input!$A$29:$A$29,0),MATCH('Residential Bills_Yr 4_6 Units'!AL$13,Input!$B$28:$BI$28,0))</f>
        <v>24.200000000000003</v>
      </c>
      <c r="AP14" s="14"/>
      <c r="AR14" s="15">
        <f>INDEX(Input!$B$29:$BI$29,MATCH('Residential Bills_Yr 4_6 Units'!$B$6,Input!$A$29:$A$29,0),MATCH('Residential Bills_Yr 4_6 Units'!AP$13,Input!$B$28:$BI$28,0))</f>
        <v>24.200000000000003</v>
      </c>
      <c r="AS14" s="7"/>
      <c r="AT14" s="14"/>
      <c r="AV14" s="15">
        <f>INDEX(Input!$B$29:$BI$29,MATCH('Residential Bills_Yr 4_6 Units'!$B$6,Input!$A$29:$A$29,0),MATCH('Residential Bills_Yr 4_6 Units'!AT$13,Input!$B$28:$BI$28,0))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4_6 Units'!$A17,Input!$A$22:$A$26,0),MATCH('Residential Bills_Yr 4_6 Units'!B$13,Input!$B$21:$BI$21,0))</f>
        <v>3.3512</v>
      </c>
      <c r="C17" s="3">
        <f>IF($B$7&gt;Input!F$102,Input!F$102,'Residential Bills_Yr 4_6 Units'!$B$7)</f>
        <v>6</v>
      </c>
      <c r="D17" s="15">
        <f>ROUND(IFERROR(B17*C17," "),2)</f>
        <v>20.11</v>
      </c>
      <c r="F17" s="19">
        <f>INDEX(Input!$B$22:$BI$26,MATCH('Residential Bills_Yr 4_6 Units'!$A17,Input!$A$22:$A$26,0),MATCH('Residential Bills_Yr 4_6 Units'!F$13,Input!$B$21:$BI$21,0))</f>
        <v>3.3512</v>
      </c>
      <c r="G17" s="3">
        <f>IF($B$7&gt;Input!G$102,Input!G$102,'Residential Bills_Yr 4_6 Units'!$B$7)</f>
        <v>6</v>
      </c>
      <c r="H17" s="15">
        <f>ROUND(IFERROR(F17*G17," "),2)</f>
        <v>20.11</v>
      </c>
      <c r="J17" s="19">
        <f>INDEX(Input!$B$22:$BI$26,MATCH('Residential Bills_Yr 4_6 Units'!$A17,Input!$A$22:$A$26,0),MATCH('Residential Bills_Yr 4_6 Units'!J$13,Input!$B$21:$BI$21,0))</f>
        <v>3.3512</v>
      </c>
      <c r="K17" s="3">
        <f>IF($B$7&gt;Input!H$102,Input!H$102,'Residential Bills_Yr 4_6 Units'!$B$7)</f>
        <v>6</v>
      </c>
      <c r="L17" s="15">
        <f>ROUND(IFERROR(J17*K17," "),2)</f>
        <v>20.11</v>
      </c>
      <c r="N17" s="19">
        <f>INDEX(Input!$B$22:$BI$26,MATCH('Residential Bills_Yr 4_6 Units'!$A17,Input!$A$22:$A$26,0),MATCH('Residential Bills_Yr 4_6 Units'!N$13,Input!$B$21:$BI$21,0))</f>
        <v>3.3512</v>
      </c>
      <c r="O17" s="3">
        <f>IF($B$7&gt;Input!I$102,Input!I$102,'Residential Bills_Yr 4_6 Units'!$B$7)</f>
        <v>6</v>
      </c>
      <c r="P17" s="15">
        <f>ROUND(IFERROR(N17*O17," "),2)</f>
        <v>20.11</v>
      </c>
      <c r="R17" s="19">
        <f>INDEX(Input!$B$22:$BI$26,MATCH('Residential Bills_Yr 4_6 Units'!$A17,Input!$A$22:$A$26,0),MATCH('Residential Bills_Yr 4_6 Units'!R$13,Input!$B$21:$BI$21,0))</f>
        <v>3.3512</v>
      </c>
      <c r="S17" s="3">
        <f>IF($B$7&gt;Input!J$102,Input!J$102,'Residential Bills_Yr 4_6 Units'!$B$7)</f>
        <v>6</v>
      </c>
      <c r="T17" s="15">
        <f>ROUND(IFERROR(R17*S17," "),2)</f>
        <v>20.11</v>
      </c>
      <c r="V17" s="19">
        <f>INDEX(Input!$B$22:$BI$26,MATCH('Residential Bills_Yr 4_6 Units'!$A17,Input!$A$22:$A$26,0),MATCH('Residential Bills_Yr 4_6 Units'!V$13,Input!$B$21:$BI$21,0))</f>
        <v>3.3512</v>
      </c>
      <c r="W17" s="3">
        <f>IF($B$7&gt;Input!K$102,Input!K$102,'Residential Bills_Yr 4_6 Units'!$B$7)</f>
        <v>6</v>
      </c>
      <c r="X17" s="15">
        <f>ROUND(IFERROR(V17*W17," "),2)</f>
        <v>20.11</v>
      </c>
      <c r="Z17" s="19">
        <f>INDEX(Input!$B$22:$BI$26,MATCH('Residential Bills_Yr 4_6 Units'!$A17,Input!$A$22:$A$26,0),MATCH('Residential Bills_Yr 4_6 Units'!Z$13,Input!$B$21:$BI$21,0))</f>
        <v>3.6863200000000003</v>
      </c>
      <c r="AA17" s="3">
        <f>IF($B$7&gt;Input!L$102,Input!L$102,'Residential Bills_Yr 4_6 Units'!$B$7)</f>
        <v>6</v>
      </c>
      <c r="AB17" s="15">
        <f>ROUND(IFERROR(Z17*AA17," "),2)</f>
        <v>22.12</v>
      </c>
      <c r="AD17" s="19">
        <f>INDEX(Input!$B$22:$BI$26,MATCH('Residential Bills_Yr 4_6 Units'!$A17,Input!$A$22:$A$26,0),MATCH('Residential Bills_Yr 4_6 Units'!AD$13,Input!$B$21:$BI$21,0))</f>
        <v>3.6863200000000003</v>
      </c>
      <c r="AE17" s="3">
        <f>IF($B$7&gt;Input!M$102,Input!M$102,'Residential Bills_Yr 4_6 Units'!$B$7)</f>
        <v>6</v>
      </c>
      <c r="AF17" s="15">
        <f>ROUND(IFERROR(AD17*AE17," "),2)</f>
        <v>22.12</v>
      </c>
      <c r="AH17" s="19">
        <f>INDEX(Input!$B$22:$BI$26,MATCH('Residential Bills_Yr 4_6 Units'!$A17,Input!$A$22:$A$26,0),MATCH('Residential Bills_Yr 4_6 Units'!AH$13,Input!$B$21:$BI$21,0))</f>
        <v>3.6863200000000003</v>
      </c>
      <c r="AI17" s="3">
        <f>IF($B$7&gt;Input!N$102,Input!N$102,'Residential Bills_Yr 4_6 Units'!$B$7)</f>
        <v>6</v>
      </c>
      <c r="AJ17" s="15">
        <f>ROUND(IFERROR(AH17*AI17," "),2)</f>
        <v>22.12</v>
      </c>
      <c r="AL17" s="19">
        <f>INDEX(Input!$B$22:$BI$26,MATCH('Residential Bills_Yr 4_6 Units'!$A17,Input!$A$22:$A$26,0),MATCH('Residential Bills_Yr 4_6 Units'!AL$13,Input!$B$21:$BI$21,0))</f>
        <v>3.6863200000000003</v>
      </c>
      <c r="AM17" s="3">
        <f>IF($B$7&gt;Input!O$102,Input!O$102,'Residential Bills_Yr 4_6 Units'!$B$7)</f>
        <v>6</v>
      </c>
      <c r="AN17" s="15">
        <f>ROUND(IFERROR(AL17*AM17," "),2)</f>
        <v>22.12</v>
      </c>
      <c r="AP17" s="19">
        <f>INDEX(Input!$B$22:$BI$26,MATCH('Residential Bills_Yr 4_6 Units'!$A17,Input!$A$22:$A$26,0),MATCH('Residential Bills_Yr 4_6 Units'!AP$13,Input!$B$21:$BI$21,0))</f>
        <v>3.6863200000000003</v>
      </c>
      <c r="AQ17" s="3">
        <f>IF($B$7&gt;Input!P$102,Input!P$102,'Residential Bills_Yr 4_6 Units'!$B$7)</f>
        <v>6</v>
      </c>
      <c r="AR17" s="15">
        <f>ROUND(IFERROR(AP17*AQ17," "),2)</f>
        <v>22.12</v>
      </c>
      <c r="AS17" s="7"/>
      <c r="AT17" s="19">
        <f>INDEX(Input!$B$22:$BI$26,MATCH('Residential Bills_Yr 4_6 Units'!$A17,Input!$A$22:$A$26,0),MATCH('Residential Bills_Yr 4_6 Units'!AT$13,Input!$B$21:$BI$21,0))</f>
        <v>3.6863200000000003</v>
      </c>
      <c r="AU17" s="3">
        <f>IF($B$7&gt;Input!Q$102,Input!Q$102,'Residential Bills_Yr 4_6 Units'!$B$7)</f>
        <v>6</v>
      </c>
      <c r="AV17" s="15">
        <f>ROUND(IFERROR(AT17*AU17," "),2)</f>
        <v>22.12</v>
      </c>
    </row>
    <row r="18" spans="1:48" x14ac:dyDescent="0.3">
      <c r="A18" t="str">
        <f>Input!A23</f>
        <v>Tier 2</v>
      </c>
      <c r="B18" s="19">
        <f>INDEX(Input!$B$22:$BI$26,MATCH('Residential Bills_Yr 4_6 Units'!$A18,Input!$A$22:$A$26,0),MATCH('Residential Bills_Yr 4_6 Units'!B$13,Input!$B$21:$BI$21,0))</f>
        <v>5.7832999999999997</v>
      </c>
      <c r="C18" s="3">
        <f>IF(($B$7-C17)&gt;Input!F$103,Input!F$103,($B$7-C17))</f>
        <v>0</v>
      </c>
      <c r="D18" s="15">
        <f>ROUND(IFERROR(B18*C18," "),2)</f>
        <v>0</v>
      </c>
      <c r="F18" s="19">
        <f>INDEX(Input!$B$22:$BI$26,MATCH('Residential Bills_Yr 4_6 Units'!$A18,Input!$A$22:$A$26,0),MATCH('Residential Bills_Yr 4_6 Units'!F$13,Input!$B$21:$BI$21,0))</f>
        <v>5.7832999999999997</v>
      </c>
      <c r="G18" s="3">
        <f>IF(($B$7-G17)&gt;Input!G$103,Input!G$103,($B$7-G17))</f>
        <v>0</v>
      </c>
      <c r="H18" s="15">
        <f>ROUND(IFERROR(F18*G18," "),2)</f>
        <v>0</v>
      </c>
      <c r="J18" s="19">
        <f>INDEX(Input!$B$22:$BI$26,MATCH('Residential Bills_Yr 4_6 Units'!$A18,Input!$A$22:$A$26,0),MATCH('Residential Bills_Yr 4_6 Units'!J$13,Input!$B$21:$BI$21,0))</f>
        <v>5.7832999999999997</v>
      </c>
      <c r="K18" s="3">
        <f>IF(($B$7-K17)&gt;Input!H$103,Input!H$103,($B$7-K17))</f>
        <v>0</v>
      </c>
      <c r="L18" s="15">
        <f>ROUND(IFERROR(J18*K18," "),2)</f>
        <v>0</v>
      </c>
      <c r="N18" s="19">
        <f>INDEX(Input!$B$22:$BI$26,MATCH('Residential Bills_Yr 4_6 Units'!$A18,Input!$A$22:$A$26,0),MATCH('Residential Bills_Yr 4_6 Units'!N$13,Input!$B$21:$BI$21,0))</f>
        <v>5.7832999999999997</v>
      </c>
      <c r="O18" s="3">
        <f>IF(($B$7-O17)&gt;Input!I$103,Input!I$103,($B$7-O17))</f>
        <v>0</v>
      </c>
      <c r="P18" s="15">
        <f>ROUND(IFERROR(N18*O18," "),2)</f>
        <v>0</v>
      </c>
      <c r="R18" s="19">
        <f>INDEX(Input!$B$22:$BI$26,MATCH('Residential Bills_Yr 4_6 Units'!$A18,Input!$A$22:$A$26,0),MATCH('Residential Bills_Yr 4_6 Units'!R$13,Input!$B$21:$BI$21,0))</f>
        <v>5.7832999999999997</v>
      </c>
      <c r="S18" s="3">
        <f>IF(($B$7-S17)&gt;Input!J$103,Input!J$103,($B$7-S17))</f>
        <v>0</v>
      </c>
      <c r="T18" s="15">
        <f>ROUND(IFERROR(R18*S18," "),2)</f>
        <v>0</v>
      </c>
      <c r="V18" s="19">
        <f>INDEX(Input!$B$22:$BI$26,MATCH('Residential Bills_Yr 4_6 Units'!$A18,Input!$A$22:$A$26,0),MATCH('Residential Bills_Yr 4_6 Units'!V$13,Input!$B$21:$BI$21,0))</f>
        <v>5.7832999999999997</v>
      </c>
      <c r="W18" s="3">
        <f>IF(($B$7-W17)&gt;Input!K$103,Input!K$103,($B$7-W17))</f>
        <v>0</v>
      </c>
      <c r="X18" s="15">
        <f>ROUND(IFERROR(V18*W18," "),2)</f>
        <v>0</v>
      </c>
      <c r="Z18" s="19">
        <f>INDEX(Input!$B$22:$BI$26,MATCH('Residential Bills_Yr 4_6 Units'!$A18,Input!$A$22:$A$26,0),MATCH('Residential Bills_Yr 4_6 Units'!Z$13,Input!$B$21:$BI$21,0))</f>
        <v>6.3616299999999999</v>
      </c>
      <c r="AA18" s="3">
        <f>IF(($B$7-AA17)&gt;Input!L$103,Input!L$103,($B$7-AA17))</f>
        <v>0</v>
      </c>
      <c r="AB18" s="15">
        <f>ROUND(IFERROR(Z18*AA18," "),2)</f>
        <v>0</v>
      </c>
      <c r="AD18" s="19">
        <f>INDEX(Input!$B$22:$BI$26,MATCH('Residential Bills_Yr 4_6 Units'!$A18,Input!$A$22:$A$26,0),MATCH('Residential Bills_Yr 4_6 Units'!AD$13,Input!$B$21:$BI$21,0))</f>
        <v>6.3616299999999999</v>
      </c>
      <c r="AE18" s="3">
        <f>IF(($B$7-AE17)&gt;Input!M$103,Input!M$103,($B$7-AE17))</f>
        <v>0</v>
      </c>
      <c r="AF18" s="15">
        <f>ROUND(IFERROR(AD18*AE18," "),2)</f>
        <v>0</v>
      </c>
      <c r="AH18" s="19">
        <f>INDEX(Input!$B$22:$BI$26,MATCH('Residential Bills_Yr 4_6 Units'!$A18,Input!$A$22:$A$26,0),MATCH('Residential Bills_Yr 4_6 Units'!AH$13,Input!$B$21:$BI$21,0))</f>
        <v>6.3616299999999999</v>
      </c>
      <c r="AI18" s="3">
        <f>IF(($B$7-AI17)&gt;Input!N$103,Input!N$103,($B$7-AI17))</f>
        <v>0</v>
      </c>
      <c r="AJ18" s="15">
        <f>ROUND(IFERROR(AH18*AI18," "),2)</f>
        <v>0</v>
      </c>
      <c r="AL18" s="19">
        <f>INDEX(Input!$B$22:$BI$26,MATCH('Residential Bills_Yr 4_6 Units'!$A18,Input!$A$22:$A$26,0),MATCH('Residential Bills_Yr 4_6 Units'!AL$13,Input!$B$21:$BI$21,0))</f>
        <v>6.3616299999999999</v>
      </c>
      <c r="AM18" s="3">
        <f>IF(($B$7-AM17)&gt;Input!O$103,Input!O$103,($B$7-AM17))</f>
        <v>0</v>
      </c>
      <c r="AN18" s="15">
        <f>ROUND(IFERROR(AL18*AM18," "),2)</f>
        <v>0</v>
      </c>
      <c r="AP18" s="19">
        <f>INDEX(Input!$B$22:$BI$26,MATCH('Residential Bills_Yr 4_6 Units'!$A18,Input!$A$22:$A$26,0),MATCH('Residential Bills_Yr 4_6 Units'!AP$13,Input!$B$21:$BI$21,0))</f>
        <v>6.3616299999999999</v>
      </c>
      <c r="AQ18" s="3">
        <f>IF(($B$7-AQ17)&gt;Input!P$103,Input!P$103,($B$7-AQ17))</f>
        <v>0</v>
      </c>
      <c r="AR18" s="15">
        <f>ROUND(IFERROR(AP18*AQ18," "),2)</f>
        <v>0</v>
      </c>
      <c r="AS18" s="7"/>
      <c r="AT18" s="19">
        <f>INDEX(Input!$B$22:$BI$26,MATCH('Residential Bills_Yr 4_6 Units'!$A18,Input!$A$22:$A$26,0),MATCH('Residential Bills_Yr 4_6 Units'!AT$13,Input!$B$21:$BI$21,0))</f>
        <v>6.3616299999999999</v>
      </c>
      <c r="AU18" s="3">
        <f>IF(($B$7-AU17)&gt;Input!Q$103,Input!Q$103,($B$7-AU17))</f>
        <v>0</v>
      </c>
      <c r="AV18" s="15">
        <f>ROUND(IFERROR(AT18*AU18," "),2)</f>
        <v>0</v>
      </c>
    </row>
    <row r="19" spans="1:48" x14ac:dyDescent="0.3">
      <c r="A19" t="str">
        <f>Input!A24</f>
        <v>Tier 3</v>
      </c>
      <c r="B19" s="19">
        <f>INDEX(Input!$B$22:$BI$26,MATCH('Residential Bills_Yr 4_6 Units'!$A19,Input!$A$22:$A$26,0),MATCH('Residential Bills_Yr 4_6 Units'!B$13,Input!$B$21:$BI$21,0))</f>
        <v>7.9844999999999997</v>
      </c>
      <c r="C19" s="3">
        <f>IF(OR(Input!F$100="Tier 4",Input!F$100="Tier 5"),IF(('Residential Bills_Yr 4_6 Units'!$B$7-'Residential Bills_Yr 4_6 Units'!C17-'Residential Bills_Yr 4_6 Units'!C18)&gt;Input!F$104,Input!F$104,('Residential Bills_Yr 4_6 Units'!$B$7-'Residential Bills_Yr 4_6 Units'!C17-'Residential Bills_Yr 4_6 Units'!C18)),('Residential Bills_Yr 4_6 Units'!$B$7-'Residential Bills_Yr 4_6 Units'!C17-'Residential Bills_Yr 4_6 Units'!C18))</f>
        <v>0</v>
      </c>
      <c r="D19" s="15">
        <f>ROUND(IFERROR(B19*C19," "),2)</f>
        <v>0</v>
      </c>
      <c r="F19" s="19">
        <f>INDEX(Input!$B$22:$BI$26,MATCH('Residential Bills_Yr 4_6 Units'!$A19,Input!$A$22:$A$26,0),MATCH('Residential Bills_Yr 4_6 Units'!F$13,Input!$B$21:$BI$21,0))</f>
        <v>7.9844999999999997</v>
      </c>
      <c r="G19" s="3">
        <f>IF(OR(Input!G$100="Tier 4",Input!G$100="Tier 5"),IF(('Residential Bills_Yr 4_6 Units'!$B$7-'Residential Bills_Yr 4_6 Units'!G17-'Residential Bills_Yr 4_6 Units'!G18)&gt;Input!G$104,Input!G$104,('Residential Bills_Yr 4_6 Units'!$B$7-'Residential Bills_Yr 4_6 Units'!G17-'Residential Bills_Yr 4_6 Units'!G18)),('Residential Bills_Yr 4_6 Units'!$B$7-'Residential Bills_Yr 4_6 Units'!G17-'Residential Bills_Yr 4_6 Units'!G18))</f>
        <v>0</v>
      </c>
      <c r="H19" s="15">
        <f>ROUND(IFERROR(F19*G19," "),2)</f>
        <v>0</v>
      </c>
      <c r="J19" s="19">
        <f>INDEX(Input!$B$22:$BI$26,MATCH('Residential Bills_Yr 4_6 Units'!$A19,Input!$A$22:$A$26,0),MATCH('Residential Bills_Yr 4_6 Units'!J$13,Input!$B$21:$BI$21,0))</f>
        <v>7.9844999999999997</v>
      </c>
      <c r="K19" s="3">
        <f>IF(OR(Input!H$100="Tier 4",Input!H$100="Tier 5"),IF(('Residential Bills_Yr 4_6 Units'!$B$7-'Residential Bills_Yr 4_6 Units'!K17-'Residential Bills_Yr 4_6 Units'!K18)&gt;Input!H$104,Input!H$104,('Residential Bills_Yr 4_6 Units'!$B$7-'Residential Bills_Yr 4_6 Units'!K17-'Residential Bills_Yr 4_6 Units'!K18)),('Residential Bills_Yr 4_6 Units'!$B$7-'Residential Bills_Yr 4_6 Units'!K17-'Residential Bills_Yr 4_6 Units'!K18))</f>
        <v>0</v>
      </c>
      <c r="L19" s="15">
        <f>ROUND(IFERROR(J19*K19," "),2)</f>
        <v>0</v>
      </c>
      <c r="N19" s="19">
        <f>INDEX(Input!$B$22:$BI$26,MATCH('Residential Bills_Yr 4_6 Units'!$A19,Input!$A$22:$A$26,0),MATCH('Residential Bills_Yr 4_6 Units'!N$13,Input!$B$21:$BI$21,0))</f>
        <v>7.9844999999999997</v>
      </c>
      <c r="O19" s="3">
        <f>IF(OR(Input!I$100="Tier 4",Input!I$100="Tier 5"),IF(('Residential Bills_Yr 4_6 Units'!$B$7-'Residential Bills_Yr 4_6 Units'!O17-'Residential Bills_Yr 4_6 Units'!O18)&gt;Input!I$104,Input!I$104,('Residential Bills_Yr 4_6 Units'!$B$7-'Residential Bills_Yr 4_6 Units'!O17-'Residential Bills_Yr 4_6 Units'!O18)),('Residential Bills_Yr 4_6 Units'!$B$7-'Residential Bills_Yr 4_6 Units'!O17-'Residential Bills_Yr 4_6 Units'!O18))</f>
        <v>0</v>
      </c>
      <c r="P19" s="15">
        <f>ROUND(IFERROR(N19*O19," "),2)</f>
        <v>0</v>
      </c>
      <c r="R19" s="19">
        <f>INDEX(Input!$B$22:$BI$26,MATCH('Residential Bills_Yr 4_6 Units'!$A19,Input!$A$22:$A$26,0),MATCH('Residential Bills_Yr 4_6 Units'!R$13,Input!$B$21:$BI$21,0))</f>
        <v>7.9844999999999997</v>
      </c>
      <c r="S19" s="3">
        <f>IF(OR(Input!J$100="Tier 4",Input!J$100="Tier 5"),IF(('Residential Bills_Yr 4_6 Units'!$B$7-'Residential Bills_Yr 4_6 Units'!S17-'Residential Bills_Yr 4_6 Units'!S18)&gt;Input!J$104,Input!J$104,('Residential Bills_Yr 4_6 Units'!$B$7-'Residential Bills_Yr 4_6 Units'!S17-'Residential Bills_Yr 4_6 Units'!S18)),('Residential Bills_Yr 4_6 Units'!$B$7-'Residential Bills_Yr 4_6 Units'!S17-'Residential Bills_Yr 4_6 Units'!S18))</f>
        <v>0</v>
      </c>
      <c r="T19" s="15">
        <f>ROUND(IFERROR(R19*S19," "),2)</f>
        <v>0</v>
      </c>
      <c r="V19" s="19">
        <f>INDEX(Input!$B$22:$BI$26,MATCH('Residential Bills_Yr 4_6 Units'!$A19,Input!$A$22:$A$26,0),MATCH('Residential Bills_Yr 4_6 Units'!V$13,Input!$B$21:$BI$21,0))</f>
        <v>7.9844999999999997</v>
      </c>
      <c r="W19" s="3">
        <f>IF(OR(Input!K$100="Tier 4",Input!K$100="Tier 5"),IF(('Residential Bills_Yr 4_6 Units'!$B$7-'Residential Bills_Yr 4_6 Units'!W17-'Residential Bills_Yr 4_6 Units'!W18)&gt;Input!K$104,Input!K$104,('Residential Bills_Yr 4_6 Units'!$B$7-'Residential Bills_Yr 4_6 Units'!W17-'Residential Bills_Yr 4_6 Units'!W18)),('Residential Bills_Yr 4_6 Units'!$B$7-'Residential Bills_Yr 4_6 Units'!W17-'Residential Bills_Yr 4_6 Units'!W18))</f>
        <v>0</v>
      </c>
      <c r="X19" s="15">
        <f>ROUND(IFERROR(V19*W19," "),2)</f>
        <v>0</v>
      </c>
      <c r="Z19" s="19">
        <f>INDEX(Input!$B$22:$BI$26,MATCH('Residential Bills_Yr 4_6 Units'!$A19,Input!$A$22:$A$26,0),MATCH('Residential Bills_Yr 4_6 Units'!Z$13,Input!$B$21:$BI$21,0))</f>
        <v>8.7829499999999996</v>
      </c>
      <c r="AA19" s="3">
        <f>IF(OR(Input!L$100="Tier 4",Input!L$100="Tier 5"),IF(('Residential Bills_Yr 4_6 Units'!$B$7-'Residential Bills_Yr 4_6 Units'!AA17-'Residential Bills_Yr 4_6 Units'!AA18)&gt;Input!L$104,Input!L$104,('Residential Bills_Yr 4_6 Units'!$B$7-'Residential Bills_Yr 4_6 Units'!AA17-'Residential Bills_Yr 4_6 Units'!AA18)),('Residential Bills_Yr 4_6 Units'!$B$7-'Residential Bills_Yr 4_6 Units'!AA17-'Residential Bills_Yr 4_6 Units'!AA18))</f>
        <v>0</v>
      </c>
      <c r="AB19" s="15">
        <f>ROUND(IFERROR(Z19*AA19," "),2)</f>
        <v>0</v>
      </c>
      <c r="AD19" s="19">
        <f>INDEX(Input!$B$22:$BI$26,MATCH('Residential Bills_Yr 4_6 Units'!$A19,Input!$A$22:$A$26,0),MATCH('Residential Bills_Yr 4_6 Units'!AD$13,Input!$B$21:$BI$21,0))</f>
        <v>8.7829499999999996</v>
      </c>
      <c r="AE19" s="3">
        <f>IF(OR(Input!M$100="Tier 4",Input!M$100="Tier 5"),IF(('Residential Bills_Yr 4_6 Units'!$B$7-'Residential Bills_Yr 4_6 Units'!AE17-'Residential Bills_Yr 4_6 Units'!AE18)&gt;Input!M$104,Input!M$104,('Residential Bills_Yr 4_6 Units'!$B$7-'Residential Bills_Yr 4_6 Units'!AE17-'Residential Bills_Yr 4_6 Units'!AE18)),('Residential Bills_Yr 4_6 Units'!$B$7-'Residential Bills_Yr 4_6 Units'!AE17-'Residential Bills_Yr 4_6 Units'!AE18))</f>
        <v>0</v>
      </c>
      <c r="AF19" s="15">
        <f>ROUND(IFERROR(AD19*AE19," "),2)</f>
        <v>0</v>
      </c>
      <c r="AH19" s="19">
        <f>INDEX(Input!$B$22:$BI$26,MATCH('Residential Bills_Yr 4_6 Units'!$A19,Input!$A$22:$A$26,0),MATCH('Residential Bills_Yr 4_6 Units'!AH$13,Input!$B$21:$BI$21,0))</f>
        <v>8.7829499999999996</v>
      </c>
      <c r="AI19" s="3">
        <f>IF(OR(Input!N$100="Tier 4",Input!N$100="Tier 5"),IF(('Residential Bills_Yr 4_6 Units'!$B$7-'Residential Bills_Yr 4_6 Units'!AI17-'Residential Bills_Yr 4_6 Units'!AI18)&gt;Input!N$104,Input!N$104,('Residential Bills_Yr 4_6 Units'!$B$7-'Residential Bills_Yr 4_6 Units'!AI17-'Residential Bills_Yr 4_6 Units'!AI18)),('Residential Bills_Yr 4_6 Units'!$B$7-'Residential Bills_Yr 4_6 Units'!AI17-'Residential Bills_Yr 4_6 Units'!AI18))</f>
        <v>0</v>
      </c>
      <c r="AJ19" s="15">
        <f>ROUND(IFERROR(AH19*AI19," "),2)</f>
        <v>0</v>
      </c>
      <c r="AL19" s="19">
        <f>INDEX(Input!$B$22:$BI$26,MATCH('Residential Bills_Yr 4_6 Units'!$A19,Input!$A$22:$A$26,0),MATCH('Residential Bills_Yr 4_6 Units'!AL$13,Input!$B$21:$BI$21,0))</f>
        <v>8.7829499999999996</v>
      </c>
      <c r="AM19" s="3">
        <f>IF(OR(Input!O$100="Tier 4",Input!O$100="Tier 5"),IF(('Residential Bills_Yr 4_6 Units'!$B$7-'Residential Bills_Yr 4_6 Units'!AM17-'Residential Bills_Yr 4_6 Units'!AM18)&gt;Input!O$104,Input!O$104,('Residential Bills_Yr 4_6 Units'!$B$7-'Residential Bills_Yr 4_6 Units'!AM17-'Residential Bills_Yr 4_6 Units'!AM18)),('Residential Bills_Yr 4_6 Units'!$B$7-'Residential Bills_Yr 4_6 Units'!AM17-'Residential Bills_Yr 4_6 Units'!AM18))</f>
        <v>0</v>
      </c>
      <c r="AN19" s="15">
        <f>ROUND(IFERROR(AL19*AM19," "),2)</f>
        <v>0</v>
      </c>
      <c r="AP19" s="19">
        <f>INDEX(Input!$B$22:$BI$26,MATCH('Residential Bills_Yr 4_6 Units'!$A19,Input!$A$22:$A$26,0),MATCH('Residential Bills_Yr 4_6 Units'!AP$13,Input!$B$21:$BI$21,0))</f>
        <v>8.7829499999999996</v>
      </c>
      <c r="AQ19" s="3">
        <f>IF(OR(Input!P$100="Tier 4",Input!P$100="Tier 5"),IF(('Residential Bills_Yr 4_6 Units'!$B$7-'Residential Bills_Yr 4_6 Units'!AQ17-'Residential Bills_Yr 4_6 Units'!AQ18)&gt;Input!P$104,Input!P$104,('Residential Bills_Yr 4_6 Units'!$B$7-'Residential Bills_Yr 4_6 Units'!AQ17-'Residential Bills_Yr 4_6 Units'!AQ18)),('Residential Bills_Yr 4_6 Units'!$B$7-'Residential Bills_Yr 4_6 Units'!AQ17-'Residential Bills_Yr 4_6 Units'!AQ18))</f>
        <v>0</v>
      </c>
      <c r="AR19" s="15">
        <f>ROUND(IFERROR(AP19*AQ19," "),2)</f>
        <v>0</v>
      </c>
      <c r="AS19" s="7"/>
      <c r="AT19" s="19">
        <f>INDEX(Input!$B$22:$BI$26,MATCH('Residential Bills_Yr 4_6 Units'!$A19,Input!$A$22:$A$26,0),MATCH('Residential Bills_Yr 4_6 Units'!AT$13,Input!$B$21:$BI$21,0))</f>
        <v>8.7829499999999996</v>
      </c>
      <c r="AU19" s="3">
        <f>IF(OR(Input!Q$100="Tier 4",Input!Q$100="Tier 5"),IF(('Residential Bills_Yr 4_6 Units'!$B$7-'Residential Bills_Yr 4_6 Units'!AU17-'Residential Bills_Yr 4_6 Units'!AU18)&gt;Input!Q$104,Input!Q$104,('Residential Bills_Yr 4_6 Units'!$B$7-'Residential Bills_Yr 4_6 Units'!AU17-'Residential Bills_Yr 4_6 Units'!AU18)),('Residential Bills_Yr 4_6 Units'!$B$7-'Residential Bills_Yr 4_6 Units'!AU17-'Residential Bills_Yr 4_6 Units'!AU18))</f>
        <v>0</v>
      </c>
      <c r="AV19" s="15">
        <f>ROUND(IFERROR(AT19*AU19," "),2)</f>
        <v>0</v>
      </c>
    </row>
    <row r="20" spans="1:48" ht="14.4" hidden="1" customHeight="1" x14ac:dyDescent="0.3">
      <c r="A20" t="str">
        <f>Input!A25</f>
        <v>Tier 4</v>
      </c>
      <c r="B20" s="19">
        <f>INDEX(Input!$B$22:$BI$26,MATCH('Residential Bills_Yr 4_6 Units'!$A20,Input!$A$22:$A$26,0),MATCH('Residential Bills_Yr 4_6 Units'!B$13,Input!$B$21:$BI$21,0))</f>
        <v>0</v>
      </c>
      <c r="C20" s="3" t="str">
        <f>IF(Input!F$100="Tier 4",($B$7-C17-C18-C19),IF(Input!F$100="Tier 5",IF(('Residential Bills_Yr 4_6 Units'!$B$7-'Residential Bills_Yr 4_6 Units'!C17-'Residential Bills_Yr 4_6 Units'!C18-'Residential Bills_Yr 4_6 Units'!C19)&gt;Input!F$105,Input!F$105,('Residential Bills_Yr 4_6 Units'!$B$7-'Residential Bills_Yr 4_6 Units'!C17-'Residential Bills_Yr 4_6 Units'!C18-'Residential Bills_Yr 4_6 Units'!C19))," "))</f>
        <v xml:space="preserve"> </v>
      </c>
      <c r="D20" s="15" t="str">
        <f t="shared" ref="D20:D21" si="0">IFERROR(B20*C20," ")</f>
        <v xml:space="preserve"> </v>
      </c>
      <c r="F20" s="19">
        <f>INDEX(Input!$B$22:$BI$26,MATCH('Residential Bills_Yr 4_6 Units'!$A20,Input!$A$22:$A$26,0),MATCH('Residential Bills_Yr 4_6 Units'!F$13,Input!$B$21:$BI$21,0))</f>
        <v>0</v>
      </c>
      <c r="G20" s="3" t="str">
        <f>IF(Input!G$100="Tier 4",($B$7-G17-G18-G19),IF(Input!G$100="Tier 5",IF(('Residential Bills_Yr 4_6 Units'!$B$7-'Residential Bills_Yr 4_6 Units'!G17-'Residential Bills_Yr 4_6 Units'!G18-'Residential Bills_Yr 4_6 Units'!G19)&gt;Input!G$105,Input!G$105,('Residential Bills_Yr 4_6 Units'!$B$7-'Residential Bills_Yr 4_6 Units'!G17-'Residential Bills_Yr 4_6 Units'!G18-'Residential Bills_Yr 4_6 Units'!G19))," "))</f>
        <v xml:space="preserve"> </v>
      </c>
      <c r="H20" s="15" t="str">
        <f t="shared" ref="H20:H21" si="1">IFERROR(F20*G20," ")</f>
        <v xml:space="preserve"> </v>
      </c>
      <c r="J20" s="19">
        <f>INDEX(Input!$B$22:$BI$26,MATCH('Residential Bills_Yr 4_6 Units'!$A20,Input!$A$22:$A$26,0),MATCH('Residential Bills_Yr 4_6 Units'!J$13,Input!$B$21:$BI$21,0))</f>
        <v>0</v>
      </c>
      <c r="K20" s="3" t="str">
        <f>IF(Input!H$100="Tier 4",($B$7-K17-K18-K19),IF(Input!H$100="Tier 5",IF(('Residential Bills_Yr 4_6 Units'!$B$7-'Residential Bills_Yr 4_6 Units'!K17-'Residential Bills_Yr 4_6 Units'!K18-'Residential Bills_Yr 4_6 Units'!K19)&gt;Input!H$105,Input!H$105,('Residential Bills_Yr 4_6 Units'!$B$7-'Residential Bills_Yr 4_6 Units'!K17-'Residential Bills_Yr 4_6 Units'!K18-'Residential Bills_Yr 4_6 Units'!K19))," "))</f>
        <v xml:space="preserve"> </v>
      </c>
      <c r="L20" s="15" t="str">
        <f t="shared" ref="L20:L21" si="2">IFERROR(J20*K20," ")</f>
        <v xml:space="preserve"> </v>
      </c>
      <c r="N20" s="19">
        <f>INDEX(Input!$B$22:$BI$26,MATCH('Residential Bills_Yr 4_6 Units'!$A20,Input!$A$22:$A$26,0),MATCH('Residential Bills_Yr 4_6 Units'!N$13,Input!$B$21:$BI$21,0))</f>
        <v>0</v>
      </c>
      <c r="O20" s="3" t="str">
        <f>IF(Input!I$100="Tier 4",($B$7-O17-O18-O19),IF(Input!I$100="Tier 5",IF(('Residential Bills_Yr 4_6 Units'!$B$7-'Residential Bills_Yr 4_6 Units'!O17-'Residential Bills_Yr 4_6 Units'!O18-'Residential Bills_Yr 4_6 Units'!O19)&gt;Input!I$105,Input!I$105,('Residential Bills_Yr 4_6 Units'!$B$7-'Residential Bills_Yr 4_6 Units'!O17-'Residential Bills_Yr 4_6 Units'!O18-'Residential Bills_Yr 4_6 Units'!O19))," "))</f>
        <v xml:space="preserve"> </v>
      </c>
      <c r="P20" s="15" t="str">
        <f t="shared" ref="P20:P21" si="3">IFERROR(N20*O20," ")</f>
        <v xml:space="preserve"> </v>
      </c>
      <c r="R20" s="19">
        <f>INDEX(Input!$B$22:$BI$26,MATCH('Residential Bills_Yr 4_6 Units'!$A20,Input!$A$22:$A$26,0),MATCH('Residential Bills_Yr 4_6 Units'!R$13,Input!$B$21:$BI$21,0))</f>
        <v>0</v>
      </c>
      <c r="S20" s="3" t="str">
        <f>IF(Input!J$100="Tier 4",($B$7-S17-S18-S19),IF(Input!J$100="Tier 5",IF(('Residential Bills_Yr 4_6 Units'!$B$7-'Residential Bills_Yr 4_6 Units'!S17-'Residential Bills_Yr 4_6 Units'!S18-'Residential Bills_Yr 4_6 Units'!S19)&gt;Input!J$105,Input!J$105,('Residential Bills_Yr 4_6 Units'!$B$7-'Residential Bills_Yr 4_6 Units'!S17-'Residential Bills_Yr 4_6 Units'!S18-'Residential Bills_Yr 4_6 Units'!S19))," "))</f>
        <v xml:space="preserve"> </v>
      </c>
      <c r="T20" s="15" t="str">
        <f t="shared" ref="T20:T21" si="4">IFERROR(R20*S20," ")</f>
        <v xml:space="preserve"> </v>
      </c>
      <c r="V20" s="19">
        <f>INDEX(Input!$B$22:$BI$26,MATCH('Residential Bills_Yr 4_6 Units'!$A20,Input!$A$22:$A$26,0),MATCH('Residential Bills_Yr 4_6 Units'!V$13,Input!$B$21:$BI$21,0))</f>
        <v>0</v>
      </c>
      <c r="W20" s="3" t="str">
        <f>IF(Input!K$100="Tier 4",($B$7-W17-W18-W19),IF(Input!K$100="Tier 5",IF(('Residential Bills_Yr 4_6 Units'!$B$7-'Residential Bills_Yr 4_6 Units'!W17-'Residential Bills_Yr 4_6 Units'!W18-'Residential Bills_Yr 4_6 Units'!W19)&gt;Input!K$105,Input!K$105,('Residential Bills_Yr 4_6 Units'!$B$7-'Residential Bills_Yr 4_6 Units'!W17-'Residential Bills_Yr 4_6 Units'!W18-'Residential Bills_Yr 4_6 Units'!W19))," "))</f>
        <v xml:space="preserve"> </v>
      </c>
      <c r="X20" s="15" t="str">
        <f t="shared" ref="X20:X21" si="5">IFERROR(V20*W20," ")</f>
        <v xml:space="preserve"> </v>
      </c>
      <c r="Z20" s="19">
        <f>INDEX(Input!$B$22:$BI$26,MATCH('Residential Bills_Yr 4_6 Units'!$A20,Input!$A$22:$A$26,0),MATCH('Residential Bills_Yr 4_6 Units'!Z$13,Input!$B$21:$BI$21,0))</f>
        <v>0</v>
      </c>
      <c r="AA20" s="3" t="str">
        <f>IF(Input!L$100="Tier 4",($B$7-AA17-AA18-AA19),IF(Input!L$100="Tier 5",IF(('Residential Bills_Yr 4_6 Units'!$B$7-'Residential Bills_Yr 4_6 Units'!AA17-'Residential Bills_Yr 4_6 Units'!AA18-'Residential Bills_Yr 4_6 Units'!AA19)&gt;Input!L$105,Input!L$105,('Residential Bills_Yr 4_6 Units'!$B$7-'Residential Bills_Yr 4_6 Units'!AA17-'Residential Bills_Yr 4_6 Units'!AA18-'Residential Bills_Yr 4_6 Units'!AA19))," "))</f>
        <v xml:space="preserve"> </v>
      </c>
      <c r="AB20" s="15" t="str">
        <f t="shared" ref="AB20:AB21" si="6">IFERROR(Z20*AA20," ")</f>
        <v xml:space="preserve"> </v>
      </c>
      <c r="AD20" s="19">
        <f>INDEX(Input!$B$22:$BI$26,MATCH('Residential Bills_Yr 4_6 Units'!$A20,Input!$A$22:$A$26,0),MATCH('Residential Bills_Yr 4_6 Units'!AD$13,Input!$B$21:$BI$21,0))</f>
        <v>0</v>
      </c>
      <c r="AE20" s="3" t="str">
        <f>IF(Input!M$100="Tier 4",($B$7-AE17-AE18-AE19),IF(Input!M$100="Tier 5",IF(('Residential Bills_Yr 4_6 Units'!$B$7-'Residential Bills_Yr 4_6 Units'!AE17-'Residential Bills_Yr 4_6 Units'!AE18-'Residential Bills_Yr 4_6 Units'!AE19)&gt;Input!M$105,Input!M$105,('Residential Bills_Yr 4_6 Units'!$B$7-'Residential Bills_Yr 4_6 Units'!AE17-'Residential Bills_Yr 4_6 Units'!AE18-'Residential Bills_Yr 4_6 Units'!AE19))," "))</f>
        <v xml:space="preserve"> </v>
      </c>
      <c r="AF20" s="15" t="str">
        <f t="shared" ref="AF20:AF21" si="7">IFERROR(AD20*AE20," ")</f>
        <v xml:space="preserve"> </v>
      </c>
      <c r="AH20" s="19">
        <f>INDEX(Input!$B$22:$BI$26,MATCH('Residential Bills_Yr 4_6 Units'!$A20,Input!$A$22:$A$26,0),MATCH('Residential Bills_Yr 4_6 Units'!AH$13,Input!$B$21:$BI$21,0))</f>
        <v>0</v>
      </c>
      <c r="AI20" s="3" t="str">
        <f>IF(Input!N$100="Tier 4",($B$7-AI17-AI18-AI19),IF(Input!N$100="Tier 5",IF(('Residential Bills_Yr 4_6 Units'!$B$7-'Residential Bills_Yr 4_6 Units'!AI17-'Residential Bills_Yr 4_6 Units'!AI18-'Residential Bills_Yr 4_6 Units'!AI19)&gt;Input!N$105,Input!N$105,('Residential Bills_Yr 4_6 Units'!$B$7-'Residential Bills_Yr 4_6 Units'!AI17-'Residential Bills_Yr 4_6 Units'!AI18-'Residential Bills_Yr 4_6 Units'!AI19))," "))</f>
        <v xml:space="preserve"> </v>
      </c>
      <c r="AJ20" s="15" t="str">
        <f t="shared" ref="AJ20:AJ21" si="8">IFERROR(AH20*AI20," ")</f>
        <v xml:space="preserve"> </v>
      </c>
      <c r="AL20" s="19">
        <f>INDEX(Input!$B$22:$BI$26,MATCH('Residential Bills_Yr 4_6 Units'!$A20,Input!$A$22:$A$26,0),MATCH('Residential Bills_Yr 4_6 Units'!AL$13,Input!$B$21:$BI$21,0))</f>
        <v>0</v>
      </c>
      <c r="AM20" s="3" t="str">
        <f>IF(Input!O$100="Tier 4",($B$7-AM17-AM18-AM19),IF(Input!O$100="Tier 5",IF(('Residential Bills_Yr 4_6 Units'!$B$7-'Residential Bills_Yr 4_6 Units'!AM17-'Residential Bills_Yr 4_6 Units'!AM18-'Residential Bills_Yr 4_6 Units'!AM19)&gt;Input!O$105,Input!O$105,('Residential Bills_Yr 4_6 Units'!$B$7-'Residential Bills_Yr 4_6 Units'!AM17-'Residential Bills_Yr 4_6 Units'!AM18-'Residential Bills_Yr 4_6 Units'!AM19))," "))</f>
        <v xml:space="preserve"> </v>
      </c>
      <c r="AN20" s="15" t="str">
        <f t="shared" ref="AN20:AN21" si="9">IFERROR(AL20*AM20," ")</f>
        <v xml:space="preserve"> </v>
      </c>
      <c r="AP20" s="19">
        <f>INDEX(Input!$B$22:$BI$26,MATCH('Residential Bills_Yr 4_6 Units'!$A20,Input!$A$22:$A$26,0),MATCH('Residential Bills_Yr 4_6 Units'!AP$13,Input!$B$21:$BI$21,0))</f>
        <v>0</v>
      </c>
      <c r="AQ20" s="3" t="str">
        <f>IF(Input!P$100="Tier 4",($B$7-AQ17-AQ18-AQ19),IF(Input!P$100="Tier 5",IF(('Residential Bills_Yr 4_6 Units'!$B$7-'Residential Bills_Yr 4_6 Units'!AQ17-'Residential Bills_Yr 4_6 Units'!AQ18-'Residential Bills_Yr 4_6 Units'!AQ19)&gt;Input!P$105,Input!P$105,('Residential Bills_Yr 4_6 Units'!$B$7-'Residential Bills_Yr 4_6 Units'!AQ17-'Residential Bills_Yr 4_6 Units'!AQ18-'Residential Bills_Yr 4_6 Units'!AQ19))," "))</f>
        <v xml:space="preserve"> </v>
      </c>
      <c r="AR20" s="15" t="str">
        <f t="shared" ref="AR20:AR21" si="10">IFERROR(AP20*AQ20," ")</f>
        <v xml:space="preserve"> </v>
      </c>
      <c r="AS20" s="7"/>
      <c r="AT20" s="19">
        <f>INDEX(Input!$B$22:$BI$26,MATCH('Residential Bills_Yr 4_6 Units'!$A20,Input!$A$22:$A$26,0),MATCH('Residential Bills_Yr 4_6 Units'!AT$13,Input!$B$21:$BI$21,0))</f>
        <v>0</v>
      </c>
      <c r="AU20" s="3" t="str">
        <f>IF(Input!Q$100="Tier 4",($B$7-AU17-AU18-AU19),IF(Input!Q$100="Tier 5",IF(('Residential Bills_Yr 4_6 Units'!$B$7-'Residential Bills_Yr 4_6 Units'!AU17-'Residential Bills_Yr 4_6 Units'!AU18-'Residential Bills_Yr 4_6 Units'!AU19)&gt;Input!Q$105,Input!Q$105,('Residential Bills_Yr 4_6 Units'!$B$7-'Residential Bills_Yr 4_6 Units'!AU17-'Residential Bills_Yr 4_6 Units'!AU18-'Residential Bills_Yr 4_6 Units'!AU19))," "))</f>
        <v xml:space="preserve"> </v>
      </c>
      <c r="AV20" s="15" t="str">
        <f t="shared" ref="AV20:AV21" si="11">IFERROR(AT20*AU20," ")</f>
        <v xml:space="preserve"> </v>
      </c>
    </row>
    <row r="21" spans="1:48" ht="14.4" hidden="1" customHeight="1" x14ac:dyDescent="0.3">
      <c r="A21" t="str">
        <f>Input!A26</f>
        <v>Tier 5</v>
      </c>
      <c r="B21" s="19">
        <f>INDEX(Input!$B$22:$BI$26,MATCH('Residential Bills_Yr 4_6 Units'!$A21,Input!$A$22:$A$26,0),MATCH('Residential Bills_Yr 4_6 Units'!B$13,Input!$B$21:$BI$21,0))</f>
        <v>0</v>
      </c>
      <c r="C21" s="3" t="str">
        <f>IF(Input!F$100="Tier 5",('Residential Bills_Yr 4_6 Units'!$B$7-'Residential Bills_Yr 4_6 Units'!C17-'Residential Bills_Yr 4_6 Units'!C18-'Residential Bills_Yr 4_6 Units'!C19-'Residential Bills_Yr 4_6 Units'!C20)," ")</f>
        <v xml:space="preserve"> </v>
      </c>
      <c r="D21" s="15" t="str">
        <f t="shared" si="0"/>
        <v xml:space="preserve"> </v>
      </c>
      <c r="F21" s="19">
        <f>INDEX(Input!$B$22:$BI$26,MATCH('Residential Bills_Yr 4_6 Units'!$A21,Input!$A$22:$A$26,0),MATCH('Residential Bills_Yr 4_6 Units'!F$13,Input!$B$21:$BI$21,0))</f>
        <v>0</v>
      </c>
      <c r="G21" s="3" t="str">
        <f>IF(Input!G$100="Tier 5",('Residential Bills_Yr 4_6 Units'!$B$7-'Residential Bills_Yr 4_6 Units'!G17-'Residential Bills_Yr 4_6 Units'!G18-'Residential Bills_Yr 4_6 Units'!G19-'Residential Bills_Yr 4_6 Units'!G20)," ")</f>
        <v xml:space="preserve"> </v>
      </c>
      <c r="H21" s="15" t="str">
        <f t="shared" si="1"/>
        <v xml:space="preserve"> </v>
      </c>
      <c r="J21" s="19">
        <f>INDEX(Input!$B$22:$BI$26,MATCH('Residential Bills_Yr 4_6 Units'!$A21,Input!$A$22:$A$26,0),MATCH('Residential Bills_Yr 4_6 Units'!J$13,Input!$B$21:$BI$21,0))</f>
        <v>0</v>
      </c>
      <c r="K21" s="3" t="str">
        <f>IF(Input!H$100="Tier 5",('Residential Bills_Yr 4_6 Units'!$B$7-'Residential Bills_Yr 4_6 Units'!K$17-'Residential Bills_Yr 4_6 Units'!K$18-'Residential Bills_Yr 4_6 Units'!K$19-'Residential Bills_Yr 4_6 Units'!K$20)," ")</f>
        <v xml:space="preserve"> </v>
      </c>
      <c r="L21" s="15" t="str">
        <f t="shared" si="2"/>
        <v xml:space="preserve"> </v>
      </c>
      <c r="N21" s="19">
        <f>INDEX(Input!$B$22:$BI$26,MATCH('Residential Bills_Yr 4_6 Units'!$A21,Input!$A$22:$A$26,0),MATCH('Residential Bills_Yr 4_6 Units'!N$13,Input!$B$21:$BI$21,0))</f>
        <v>0</v>
      </c>
      <c r="O21" s="3" t="str">
        <f>IF(Input!I$100="Tier 5",('Residential Bills_Yr 4_6 Units'!$B$7-'Residential Bills_Yr 4_6 Units'!O$17-'Residential Bills_Yr 4_6 Units'!O$18-'Residential Bills_Yr 4_6 Units'!O$19-'Residential Bills_Yr 4_6 Units'!O$20)," ")</f>
        <v xml:space="preserve"> </v>
      </c>
      <c r="P21" s="15" t="str">
        <f t="shared" si="3"/>
        <v xml:space="preserve"> </v>
      </c>
      <c r="R21" s="19">
        <f>INDEX(Input!$B$22:$BI$26,MATCH('Residential Bills_Yr 4_6 Units'!$A21,Input!$A$22:$A$26,0),MATCH('Residential Bills_Yr 4_6 Units'!R$13,Input!$B$21:$BI$21,0))</f>
        <v>0</v>
      </c>
      <c r="S21" s="3" t="str">
        <f>IF(Input!J$100="Tier 5",('Residential Bills_Yr 4_6 Units'!$B$7-'Residential Bills_Yr 4_6 Units'!S$17-'Residential Bills_Yr 4_6 Units'!S$18-'Residential Bills_Yr 4_6 Units'!S$19-'Residential Bills_Yr 4_6 Units'!S$20)," ")</f>
        <v xml:space="preserve"> </v>
      </c>
      <c r="T21" s="15" t="str">
        <f t="shared" si="4"/>
        <v xml:space="preserve"> </v>
      </c>
      <c r="V21" s="19">
        <f>INDEX(Input!$B$22:$BI$26,MATCH('Residential Bills_Yr 4_6 Units'!$A21,Input!$A$22:$A$26,0),MATCH('Residential Bills_Yr 4_6 Units'!V$13,Input!$B$21:$BI$21,0))</f>
        <v>0</v>
      </c>
      <c r="W21" s="3" t="str">
        <f>IF(Input!K$100="Tier 5",('Residential Bills_Yr 4_6 Units'!$B$7-'Residential Bills_Yr 4_6 Units'!W$17-'Residential Bills_Yr 4_6 Units'!W$18-'Residential Bills_Yr 4_6 Units'!W$19-'Residential Bills_Yr 4_6 Units'!W$20)," ")</f>
        <v xml:space="preserve"> </v>
      </c>
      <c r="X21" s="15" t="str">
        <f t="shared" si="5"/>
        <v xml:space="preserve"> </v>
      </c>
      <c r="Z21" s="19">
        <f>INDEX(Input!$B$22:$BI$26,MATCH('Residential Bills_Yr 4_6 Units'!$A21,Input!$A$22:$A$26,0),MATCH('Residential Bills_Yr 4_6 Units'!Z$13,Input!$B$21:$BI$21,0))</f>
        <v>0</v>
      </c>
      <c r="AA21" s="3" t="str">
        <f>IF(Input!L$100="Tier 5",('Residential Bills_Yr 4_6 Units'!$B$7-'Residential Bills_Yr 4_6 Units'!AA$17-'Residential Bills_Yr 4_6 Units'!AA$18-'Residential Bills_Yr 4_6 Units'!AA$19-'Residential Bills_Yr 4_6 Units'!AA$20)," ")</f>
        <v xml:space="preserve"> </v>
      </c>
      <c r="AB21" s="15" t="str">
        <f t="shared" si="6"/>
        <v xml:space="preserve"> </v>
      </c>
      <c r="AD21" s="19">
        <f>INDEX(Input!$B$22:$BI$26,MATCH('Residential Bills_Yr 4_6 Units'!$A21,Input!$A$22:$A$26,0),MATCH('Residential Bills_Yr 4_6 Units'!AD$13,Input!$B$21:$BI$21,0))</f>
        <v>0</v>
      </c>
      <c r="AE21" s="3" t="str">
        <f>IF(Input!M$100="Tier 5",('Residential Bills_Yr 4_6 Units'!$B$7-'Residential Bills_Yr 4_6 Units'!AE$17-'Residential Bills_Yr 4_6 Units'!AE$18-'Residential Bills_Yr 4_6 Units'!AE$19-'Residential Bills_Yr 4_6 Units'!AE$20)," ")</f>
        <v xml:space="preserve"> </v>
      </c>
      <c r="AF21" s="15" t="str">
        <f t="shared" si="7"/>
        <v xml:space="preserve"> </v>
      </c>
      <c r="AH21" s="19">
        <f>INDEX(Input!$B$22:$BI$26,MATCH('Residential Bills_Yr 4_6 Units'!$A21,Input!$A$22:$A$26,0),MATCH('Residential Bills_Yr 4_6 Units'!AH$13,Input!$B$21:$BI$21,0))</f>
        <v>0</v>
      </c>
      <c r="AI21" s="3" t="str">
        <f>IF(Input!N$100="Tier 5",('Residential Bills_Yr 4_6 Units'!$B$7-'Residential Bills_Yr 4_6 Units'!AI$17-'Residential Bills_Yr 4_6 Units'!AI$18-'Residential Bills_Yr 4_6 Units'!AI$19-'Residential Bills_Yr 4_6 Units'!AI$20)," ")</f>
        <v xml:space="preserve"> </v>
      </c>
      <c r="AJ21" s="15" t="str">
        <f t="shared" si="8"/>
        <v xml:space="preserve"> </v>
      </c>
      <c r="AL21" s="19">
        <f>INDEX(Input!$B$22:$BI$26,MATCH('Residential Bills_Yr 4_6 Units'!$A21,Input!$A$22:$A$26,0),MATCH('Residential Bills_Yr 4_6 Units'!AL$13,Input!$B$21:$BI$21,0))</f>
        <v>0</v>
      </c>
      <c r="AM21" s="3" t="str">
        <f>IF(Input!O$100="Tier 5",('Residential Bills_Yr 4_6 Units'!$B$7-'Residential Bills_Yr 4_6 Units'!AM$17-'Residential Bills_Yr 4_6 Units'!AM$18-'Residential Bills_Yr 4_6 Units'!AM$19-'Residential Bills_Yr 4_6 Units'!AM$20)," ")</f>
        <v xml:space="preserve"> </v>
      </c>
      <c r="AN21" s="15" t="str">
        <f t="shared" si="9"/>
        <v xml:space="preserve"> </v>
      </c>
      <c r="AP21" s="19">
        <f>INDEX(Input!$B$22:$BI$26,MATCH('Residential Bills_Yr 4_6 Units'!$A21,Input!$A$22:$A$26,0),MATCH('Residential Bills_Yr 4_6 Units'!AP$13,Input!$B$21:$BI$21,0))</f>
        <v>0</v>
      </c>
      <c r="AQ21" s="3" t="str">
        <f>IF(Input!P$100="Tier 5",('Residential Bills_Yr 4_6 Units'!$B$7-'Residential Bills_Yr 4_6 Units'!AQ$17-'Residential Bills_Yr 4_6 Units'!AQ$18-'Residential Bills_Yr 4_6 Units'!AQ$19-'Residential Bills_Yr 4_6 Units'!AQ$20)," ")</f>
        <v xml:space="preserve"> </v>
      </c>
      <c r="AR21" s="15" t="str">
        <f t="shared" si="10"/>
        <v xml:space="preserve"> </v>
      </c>
      <c r="AS21" s="7"/>
      <c r="AT21" s="19">
        <f>INDEX(Input!$B$22:$BI$26,MATCH('Residential Bills_Yr 4_6 Units'!$A21,Input!$A$22:$A$26,0),MATCH('Residential Bills_Yr 4_6 Units'!AT$13,Input!$B$21:$BI$21,0))</f>
        <v>0</v>
      </c>
      <c r="AU21" s="3" t="str">
        <f>IF(Input!Q$100="Tier 5",('Residential Bills_Yr 4_6 Units'!$B$7-'Residential Bills_Yr 4_6 Units'!AU$17-'Residential Bills_Yr 4_6 Units'!AU$18-'Residential Bills_Yr 4_6 Units'!AU$19-'Residential Bills_Yr 4_6 Units'!AU$20)," ")</f>
        <v xml:space="preserve"> </v>
      </c>
      <c r="AV21" s="15" t="str">
        <f t="shared" si="11"/>
        <v xml:space="preserve"> </v>
      </c>
    </row>
    <row r="22" spans="1:48" x14ac:dyDescent="0.3">
      <c r="A22" t="s">
        <v>27</v>
      </c>
      <c r="B22" s="14"/>
      <c r="C22" s="3">
        <f>SUM(C17:C21)</f>
        <v>6</v>
      </c>
      <c r="D22" s="20">
        <f>SUM(D17:D21)+D14</f>
        <v>42.11</v>
      </c>
      <c r="F22" s="14"/>
      <c r="G22" s="3">
        <f>SUM(G17:G21)</f>
        <v>6</v>
      </c>
      <c r="H22" s="20">
        <f>SUM(H17:H21)+H14</f>
        <v>42.11</v>
      </c>
      <c r="J22" s="14"/>
      <c r="K22" s="3">
        <f>SUM(K17:K21)</f>
        <v>6</v>
      </c>
      <c r="L22" s="20">
        <f>SUM(L17:L21)+L14</f>
        <v>42.11</v>
      </c>
      <c r="N22" s="14"/>
      <c r="O22" s="3">
        <f>SUM(O17:O21)</f>
        <v>6</v>
      </c>
      <c r="P22" s="20">
        <f>SUM(P17:P21)+P14</f>
        <v>42.11</v>
      </c>
      <c r="R22" s="14"/>
      <c r="S22" s="3">
        <f>SUM(S17:S21)</f>
        <v>6</v>
      </c>
      <c r="T22" s="20">
        <f>SUM(T17:T21)+T14</f>
        <v>42.11</v>
      </c>
      <c r="V22" s="14"/>
      <c r="W22" s="3">
        <f>SUM(W17:W21)</f>
        <v>6</v>
      </c>
      <c r="X22" s="20">
        <f>SUM(X17:X21)+X14</f>
        <v>42.11</v>
      </c>
      <c r="Z22" s="14"/>
      <c r="AA22" s="3">
        <f>SUM(AA17:AA21)</f>
        <v>6</v>
      </c>
      <c r="AB22" s="20">
        <f>SUM(AB17:AB21)+AB14</f>
        <v>46.320000000000007</v>
      </c>
      <c r="AD22" s="14"/>
      <c r="AE22" s="3">
        <f>SUM(AE17:AE21)</f>
        <v>6</v>
      </c>
      <c r="AF22" s="20">
        <f>SUM(AF17:AF21)+AF14</f>
        <v>46.320000000000007</v>
      </c>
      <c r="AH22" s="14"/>
      <c r="AI22" s="3">
        <f>SUM(AI17:AI21)</f>
        <v>6</v>
      </c>
      <c r="AJ22" s="20">
        <f>SUM(AJ17:AJ21)+AJ14</f>
        <v>46.320000000000007</v>
      </c>
      <c r="AL22" s="14"/>
      <c r="AM22" s="3">
        <f>SUM(AM17:AM21)</f>
        <v>6</v>
      </c>
      <c r="AN22" s="20">
        <f>SUM(AN17:AN21)+AN14</f>
        <v>46.320000000000007</v>
      </c>
      <c r="AP22" s="14"/>
      <c r="AQ22" s="3">
        <f>SUM(AQ17:AQ21)</f>
        <v>6</v>
      </c>
      <c r="AR22" s="20">
        <f>SUM(AR17:AR21)+AR14</f>
        <v>46.320000000000007</v>
      </c>
      <c r="AS22" s="46"/>
      <c r="AT22" s="14"/>
      <c r="AU22" s="3">
        <f>SUM(AU17:AU21)</f>
        <v>6</v>
      </c>
      <c r="AV22" s="20">
        <f>SUM(AV17:AV21)+AV14</f>
        <v>46.320000000000007</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INDEX(Input!$C$33:$BJ$45,MATCH($A25,Input!$A$33:$A$45,0),MATCH(B$13,Input!$C$32:$BJ$32,0))</f>
        <v>0.18445350000000002</v>
      </c>
      <c r="C25" s="24">
        <f>IF(VLOOKUP($A25,Input!$A$33:$B$45,2,FALSE)="Percentage",D$22,IF(VLOOKUP($A25,Input!$A$33:$B$45,2,FALSE)="Fixed","Fixed",(C$22)))</f>
        <v>6</v>
      </c>
      <c r="D25" s="15">
        <f t="shared" ref="D25:D37" si="12">ROUND(IF(C25="Fixed",B25,(B25*C25)),2)</f>
        <v>1.1100000000000001</v>
      </c>
      <c r="F25" s="104">
        <f>INDEX(Input!$C$33:$BJ$45,MATCH($A25,Input!$A$33:$A$45,0),MATCH(F$13,Input!$C$32:$BJ$32,0))</f>
        <v>0.18445350000000002</v>
      </c>
      <c r="G25" s="24">
        <f>IF(VLOOKUP($A25,Input!$A$33:$B$45,2,FALSE)="Percentage",H$22,IF(VLOOKUP($A25,Input!$A$33:$B$45,2,FALSE)="Fixed","Fixed",(G$22)))</f>
        <v>6</v>
      </c>
      <c r="H25" s="15">
        <f t="shared" ref="H25:H37" si="13">ROUND(IF(G25="Fixed",F25,(F25*G25)),2)</f>
        <v>1.1100000000000001</v>
      </c>
      <c r="J25" s="104">
        <f>INDEX(Input!$C$33:$BJ$45,MATCH($A25,Input!$A$33:$A$45,0),MATCH(J$13,Input!$C$32:$BJ$32,0))</f>
        <v>0.18445350000000002</v>
      </c>
      <c r="K25" s="24">
        <f>IF(VLOOKUP($A25,Input!$A$33:$B$45,2,FALSE)="Percentage",L$22,IF(VLOOKUP($A25,Input!$A$33:$B$45,2,FALSE)="Fixed","Fixed",(K$22)))</f>
        <v>6</v>
      </c>
      <c r="L25" s="15">
        <f t="shared" ref="L25:L37" si="14">ROUND(IF(K25="Fixed",J25,(J25*K25)),2)</f>
        <v>1.1100000000000001</v>
      </c>
      <c r="N25" s="104">
        <f>INDEX(Input!$C$33:$BJ$45,MATCH($A25,Input!$A$33:$A$45,0),MATCH(N$13,Input!$C$32:$BJ$32,0))</f>
        <v>0.18445350000000002</v>
      </c>
      <c r="O25" s="24">
        <f>IF(VLOOKUP($A25,Input!$A$33:$B$45,2,FALSE)="Percentage",P$22,IF(VLOOKUP($A25,Input!$A$33:$B$45,2,FALSE)="Fixed","Fixed",(O$22)))</f>
        <v>6</v>
      </c>
      <c r="P25" s="15">
        <f t="shared" ref="P25:P37" si="15">ROUND(IF(O25="Fixed",N25,(N25*O25)),2)</f>
        <v>1.1100000000000001</v>
      </c>
      <c r="R25" s="104">
        <f>INDEX(Input!$C$33:$BJ$45,MATCH($A25,Input!$A$33:$A$45,0),MATCH(R$13,Input!$C$32:$BJ$32,0))</f>
        <v>0.18445350000000002</v>
      </c>
      <c r="S25" s="24">
        <f>IF(VLOOKUP($A25,Input!$A$33:$B$45,2,FALSE)="Percentage",T$22,IF(VLOOKUP($A25,Input!$A$33:$B$45,2,FALSE)="Fixed","Fixed",(S$22)))</f>
        <v>6</v>
      </c>
      <c r="T25" s="15">
        <f t="shared" ref="T25:T37" si="16">ROUND(IF(S25="Fixed",R25,(R25*S25)),2)</f>
        <v>1.1100000000000001</v>
      </c>
      <c r="V25" s="104">
        <f>INDEX(Input!$C$33:$BJ$45,MATCH($A25,Input!$A$33:$A$45,0),MATCH(V$13,Input!$C$32:$BJ$32,0))</f>
        <v>0.18445350000000002</v>
      </c>
      <c r="W25" s="24">
        <f>IF(VLOOKUP($A25,Input!$A$33:$B$45,2,FALSE)="Percentage",X$22,IF(VLOOKUP($A25,Input!$A$33:$B$45,2,FALSE)="Fixed","Fixed",(W$22)))</f>
        <v>6</v>
      </c>
      <c r="X25" s="15">
        <f t="shared" ref="X25:X37" si="17">ROUND(IF(W25="Fixed",V25,(V25*W25)),2)</f>
        <v>1.1100000000000001</v>
      </c>
      <c r="Z25" s="104">
        <f>INDEX(Input!$C$33:$BJ$45,MATCH($A25,Input!$A$33:$A$45,0),MATCH(Z$13,Input!$C$32:$BJ$32,0))</f>
        <v>0.19367617500000003</v>
      </c>
      <c r="AA25" s="24">
        <f>IF(VLOOKUP($A25,Input!$A$33:$B$45,2,FALSE)="Percentage",AB$22,IF(VLOOKUP($A25,Input!$A$33:$B$45,2,FALSE)="Fixed","Fixed",(AA$22)))</f>
        <v>6</v>
      </c>
      <c r="AB25" s="15">
        <f t="shared" ref="AB25:AB37" si="18">ROUND(IF(AA25="Fixed",Z25,(Z25*AA25)),2)</f>
        <v>1.1599999999999999</v>
      </c>
      <c r="AD25" s="104">
        <f>INDEX(Input!$C$33:$BJ$45,MATCH($A25,Input!$A$33:$A$45,0),MATCH(AD$13,Input!$C$32:$BJ$32,0))</f>
        <v>0.19367617500000003</v>
      </c>
      <c r="AE25" s="24">
        <f>IF(VLOOKUP($A25,Input!$A$33:$B$45,2,FALSE)="Percentage",AF$22,IF(VLOOKUP($A25,Input!$A$33:$B$45,2,FALSE)="Fixed","Fixed",(AE$22)))</f>
        <v>6</v>
      </c>
      <c r="AF25" s="15">
        <f t="shared" ref="AF25:AF37" si="19">ROUND(IF(AE25="Fixed",AD25,(AD25*AE25)),2)</f>
        <v>1.1599999999999999</v>
      </c>
      <c r="AH25" s="104">
        <f>INDEX(Input!$C$33:$BJ$45,MATCH($A25,Input!$A$33:$A$45,0),MATCH(AH$13,Input!$C$32:$BJ$32,0))</f>
        <v>0.19367617500000003</v>
      </c>
      <c r="AI25" s="24">
        <f>IF(VLOOKUP($A25,Input!$A$33:$B$45,2,FALSE)="Percentage",AJ$22,IF(VLOOKUP($A25,Input!$A$33:$B$45,2,FALSE)="Fixed","Fixed",(AI$22)))</f>
        <v>6</v>
      </c>
      <c r="AJ25" s="15">
        <f t="shared" ref="AJ25:AJ37" si="20">ROUND(IF(AI25="Fixed",AH25,(AH25*AI25)),2)</f>
        <v>1.1599999999999999</v>
      </c>
      <c r="AL25" s="104">
        <f>INDEX(Input!$C$33:$BJ$45,MATCH($A25,Input!$A$33:$A$45,0),MATCH(AL$13,Input!$C$32:$BJ$32,0))</f>
        <v>0.19367617500000003</v>
      </c>
      <c r="AM25" s="24">
        <f>IF(VLOOKUP($A25,Input!$A$33:$B$45,2,FALSE)="Percentage",AN$22,IF(VLOOKUP($A25,Input!$A$33:$B$45,2,FALSE)="Fixed","Fixed",(AM$22)))</f>
        <v>6</v>
      </c>
      <c r="AN25" s="15">
        <f t="shared" ref="AN25:AN37" si="21">ROUND(IF(AM25="Fixed",AL25,(AL25*AM25)),2)</f>
        <v>1.1599999999999999</v>
      </c>
      <c r="AP25" s="104">
        <f>INDEX(Input!$C$33:$BJ$45,MATCH($A25,Input!$A$33:$A$45,0),MATCH(AP$13,Input!$C$32:$BJ$32,0))</f>
        <v>0.19367617500000003</v>
      </c>
      <c r="AQ25" s="24">
        <f>IF(VLOOKUP($A25,Input!$A$33:$B$45,2,FALSE)="Percentage",AR$22,IF(VLOOKUP($A25,Input!$A$33:$B$45,2,FALSE)="Fixed","Fixed",(AQ$22)))</f>
        <v>6</v>
      </c>
      <c r="AR25" s="15">
        <f t="shared" ref="AR25:AR37" si="22">ROUND(IF(AQ25="Fixed",AP25,(AP25*AQ25)),2)</f>
        <v>1.1599999999999999</v>
      </c>
      <c r="AS25" s="7"/>
      <c r="AT25" s="104">
        <f>INDEX(Input!$C$33:$BJ$45,MATCH($A25,Input!$A$33:$A$45,0),MATCH(AT$13,Input!$C$32:$BJ$32,0))</f>
        <v>0.19367617500000003</v>
      </c>
      <c r="AU25" s="24">
        <f>IF(VLOOKUP($A25,Input!$A$33:$B$45,2,FALSE)="Percentage",AV$22,IF(VLOOKUP($A25,Input!$A$33:$B$45,2,FALSE)="Fixed","Fixed",(AU$22)))</f>
        <v>6</v>
      </c>
      <c r="AV25" s="15">
        <f t="shared" ref="AV25:AV37" si="23">ROUND(IF(AU25="Fixed",AT25,(AT25*AU25)),2)</f>
        <v>1.1599999999999999</v>
      </c>
    </row>
    <row r="26" spans="1:48" x14ac:dyDescent="0.3">
      <c r="A26" t="str">
        <f>Input!A34</f>
        <v>WRAM/MCBA</v>
      </c>
      <c r="B26" s="104">
        <f>INDEX(Input!$C$33:$BJ$45,MATCH($A26,Input!$A$33:$A$45,0),MATCH(B$13,Input!$C$32:$BJ$32,0))</f>
        <v>0</v>
      </c>
      <c r="C26" s="24">
        <f>IF(VLOOKUP($A26,Input!$A$33:$B$45,2,FALSE)="Percentage",D$22,IF(VLOOKUP($A26,Input!$A$33:$B$45,2,FALSE)="Fixed","Fixed",(C$22)))</f>
        <v>42.11</v>
      </c>
      <c r="D26" s="15">
        <f t="shared" si="12"/>
        <v>0</v>
      </c>
      <c r="F26" s="104">
        <f>INDEX(Input!$C$33:$BJ$45,MATCH($A26,Input!$A$33:$A$45,0),MATCH(F$13,Input!$C$32:$BJ$32,0))</f>
        <v>0</v>
      </c>
      <c r="G26" s="24">
        <f>IF(VLOOKUP($A26,Input!$A$33:$B$45,2,FALSE)="Percentage",H$22,IF(VLOOKUP($A26,Input!$A$33:$B$45,2,FALSE)="Fixed","Fixed",(G$22)))</f>
        <v>42.11</v>
      </c>
      <c r="H26" s="15">
        <f t="shared" si="13"/>
        <v>0</v>
      </c>
      <c r="J26" s="104">
        <f>INDEX(Input!$C$33:$BJ$45,MATCH($A26,Input!$A$33:$A$45,0),MATCH(J$13,Input!$C$32:$BJ$32,0))</f>
        <v>0</v>
      </c>
      <c r="K26" s="24">
        <f>IF(VLOOKUP($A26,Input!$A$33:$B$45,2,FALSE)="Percentage",L$22,IF(VLOOKUP($A26,Input!$A$33:$B$45,2,FALSE)="Fixed","Fixed",(K$22)))</f>
        <v>42.11</v>
      </c>
      <c r="L26" s="15">
        <f t="shared" si="14"/>
        <v>0</v>
      </c>
      <c r="N26" s="104">
        <f>INDEX(Input!$C$33:$BJ$45,MATCH($A26,Input!$A$33:$A$45,0),MATCH(N$13,Input!$C$32:$BJ$32,0))</f>
        <v>0</v>
      </c>
      <c r="O26" s="24">
        <f>IF(VLOOKUP($A26,Input!$A$33:$B$45,2,FALSE)="Percentage",P$22,IF(VLOOKUP($A26,Input!$A$33:$B$45,2,FALSE)="Fixed","Fixed",(O$22)))</f>
        <v>42.11</v>
      </c>
      <c r="P26" s="15">
        <f t="shared" si="15"/>
        <v>0</v>
      </c>
      <c r="R26" s="104">
        <f>INDEX(Input!$C$33:$BJ$45,MATCH($A26,Input!$A$33:$A$45,0),MATCH(R$13,Input!$C$32:$BJ$32,0))</f>
        <v>0</v>
      </c>
      <c r="S26" s="24">
        <f>IF(VLOOKUP($A26,Input!$A$33:$B$45,2,FALSE)="Percentage",T$22,IF(VLOOKUP($A26,Input!$A$33:$B$45,2,FALSE)="Fixed","Fixed",(S$22)))</f>
        <v>42.11</v>
      </c>
      <c r="T26" s="15">
        <f t="shared" si="16"/>
        <v>0</v>
      </c>
      <c r="V26" s="104">
        <f>INDEX(Input!$C$33:$BJ$45,MATCH($A26,Input!$A$33:$A$45,0),MATCH(V$13,Input!$C$32:$BJ$32,0))</f>
        <v>0</v>
      </c>
      <c r="W26" s="24">
        <f>IF(VLOOKUP($A26,Input!$A$33:$B$45,2,FALSE)="Percentage",X$22,IF(VLOOKUP($A26,Input!$A$33:$B$45,2,FALSE)="Fixed","Fixed",(W$22)))</f>
        <v>42.11</v>
      </c>
      <c r="X26" s="15">
        <f t="shared" si="17"/>
        <v>0</v>
      </c>
      <c r="Z26" s="104">
        <f>INDEX(Input!$C$33:$BJ$45,MATCH($A26,Input!$A$33:$A$45,0),MATCH(Z$13,Input!$C$32:$BJ$32,0))</f>
        <v>0</v>
      </c>
      <c r="AA26" s="24">
        <f>IF(VLOOKUP($A26,Input!$A$33:$B$45,2,FALSE)="Percentage",AB$22,IF(VLOOKUP($A26,Input!$A$33:$B$45,2,FALSE)="Fixed","Fixed",(AA$22)))</f>
        <v>46.320000000000007</v>
      </c>
      <c r="AB26" s="15">
        <f t="shared" si="18"/>
        <v>0</v>
      </c>
      <c r="AD26" s="104">
        <f>INDEX(Input!$C$33:$BJ$45,MATCH($A26,Input!$A$33:$A$45,0),MATCH(AD$13,Input!$C$32:$BJ$32,0))</f>
        <v>0</v>
      </c>
      <c r="AE26" s="24">
        <f>IF(VLOOKUP($A26,Input!$A$33:$B$45,2,FALSE)="Percentage",AF$22,IF(VLOOKUP($A26,Input!$A$33:$B$45,2,FALSE)="Fixed","Fixed",(AE$22)))</f>
        <v>46.320000000000007</v>
      </c>
      <c r="AF26" s="15">
        <f t="shared" si="19"/>
        <v>0</v>
      </c>
      <c r="AH26" s="104">
        <f>INDEX(Input!$C$33:$BJ$45,MATCH($A26,Input!$A$33:$A$45,0),MATCH(AH$13,Input!$C$32:$BJ$32,0))</f>
        <v>0</v>
      </c>
      <c r="AI26" s="24">
        <f>IF(VLOOKUP($A26,Input!$A$33:$B$45,2,FALSE)="Percentage",AJ$22,IF(VLOOKUP($A26,Input!$A$33:$B$45,2,FALSE)="Fixed","Fixed",(AI$22)))</f>
        <v>46.320000000000007</v>
      </c>
      <c r="AJ26" s="15">
        <f t="shared" si="20"/>
        <v>0</v>
      </c>
      <c r="AL26" s="104">
        <f>INDEX(Input!$C$33:$BJ$45,MATCH($A26,Input!$A$33:$A$45,0),MATCH(AL$13,Input!$C$32:$BJ$32,0))</f>
        <v>0</v>
      </c>
      <c r="AM26" s="24">
        <f>IF(VLOOKUP($A26,Input!$A$33:$B$45,2,FALSE)="Percentage",AN$22,IF(VLOOKUP($A26,Input!$A$33:$B$45,2,FALSE)="Fixed","Fixed",(AM$22)))</f>
        <v>46.320000000000007</v>
      </c>
      <c r="AN26" s="15">
        <f t="shared" si="21"/>
        <v>0</v>
      </c>
      <c r="AP26" s="104">
        <f>INDEX(Input!$C$33:$BJ$45,MATCH($A26,Input!$A$33:$A$45,0),MATCH(AP$13,Input!$C$32:$BJ$32,0))</f>
        <v>0</v>
      </c>
      <c r="AQ26" s="24">
        <f>IF(VLOOKUP($A26,Input!$A$33:$B$45,2,FALSE)="Percentage",AR$22,IF(VLOOKUP($A26,Input!$A$33:$B$45,2,FALSE)="Fixed","Fixed",(AQ$22)))</f>
        <v>46.320000000000007</v>
      </c>
      <c r="AR26" s="15">
        <f t="shared" si="22"/>
        <v>0</v>
      </c>
      <c r="AS26" s="7"/>
      <c r="AT26" s="104">
        <f>INDEX(Input!$C$33:$BJ$45,MATCH($A26,Input!$A$33:$A$45,0),MATCH(AT$13,Input!$C$32:$BJ$32,0))</f>
        <v>0</v>
      </c>
      <c r="AU26" s="24">
        <f>IF(VLOOKUP($A26,Input!$A$33:$B$45,2,FALSE)="Percentage",AV$22,IF(VLOOKUP($A26,Input!$A$33:$B$45,2,FALSE)="Fixed","Fixed",(AU$22)))</f>
        <v>46.320000000000007</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6</v>
      </c>
      <c r="D27" s="15">
        <f t="shared" si="12"/>
        <v>0</v>
      </c>
      <c r="F27" s="104">
        <f>INDEX(Input!$C$33:$BJ$45,MATCH($A27,Input!$A$33:$A$45,0),MATCH(F$13,Input!$C$32:$BJ$32,0))</f>
        <v>0</v>
      </c>
      <c r="G27" s="24">
        <f>IF(VLOOKUP($A27,Input!$A$33:$B$45,2,FALSE)="Percentage",H$22,IF(VLOOKUP($A27,Input!$A$33:$B$45,2,FALSE)="Fixed","Fixed",(G$22)))</f>
        <v>6</v>
      </c>
      <c r="H27" s="15">
        <f t="shared" si="13"/>
        <v>0</v>
      </c>
      <c r="J27" s="104">
        <f>INDEX(Input!$C$33:$BJ$45,MATCH($A27,Input!$A$33:$A$45,0),MATCH(J$13,Input!$C$32:$BJ$32,0))</f>
        <v>0</v>
      </c>
      <c r="K27" s="24">
        <f>IF(VLOOKUP($A27,Input!$A$33:$B$45,2,FALSE)="Percentage",L$22,IF(VLOOKUP($A27,Input!$A$33:$B$45,2,FALSE)="Fixed","Fixed",(K$22)))</f>
        <v>6</v>
      </c>
      <c r="L27" s="15">
        <f t="shared" si="14"/>
        <v>0</v>
      </c>
      <c r="N27" s="104">
        <f>INDEX(Input!$C$33:$BJ$45,MATCH($A27,Input!$A$33:$A$45,0),MATCH(N$13,Input!$C$32:$BJ$32,0))</f>
        <v>0</v>
      </c>
      <c r="O27" s="24">
        <f>IF(VLOOKUP($A27,Input!$A$33:$B$45,2,FALSE)="Percentage",P$22,IF(VLOOKUP($A27,Input!$A$33:$B$45,2,FALSE)="Fixed","Fixed",(O$22)))</f>
        <v>6</v>
      </c>
      <c r="P27" s="15">
        <f t="shared" si="15"/>
        <v>0</v>
      </c>
      <c r="R27" s="104">
        <f>INDEX(Input!$C$33:$BJ$45,MATCH($A27,Input!$A$33:$A$45,0),MATCH(R$13,Input!$C$32:$BJ$32,0))</f>
        <v>0</v>
      </c>
      <c r="S27" s="24">
        <f>IF(VLOOKUP($A27,Input!$A$33:$B$45,2,FALSE)="Percentage",T$22,IF(VLOOKUP($A27,Input!$A$33:$B$45,2,FALSE)="Fixed","Fixed",(S$22)))</f>
        <v>6</v>
      </c>
      <c r="T27" s="15">
        <f t="shared" si="16"/>
        <v>0</v>
      </c>
      <c r="V27" s="104">
        <f>INDEX(Input!$C$33:$BJ$45,MATCH($A27,Input!$A$33:$A$45,0),MATCH(V$13,Input!$C$32:$BJ$32,0))</f>
        <v>0</v>
      </c>
      <c r="W27" s="24">
        <f>IF(VLOOKUP($A27,Input!$A$33:$B$45,2,FALSE)="Percentage",X$22,IF(VLOOKUP($A27,Input!$A$33:$B$45,2,FALSE)="Fixed","Fixed",(W$22)))</f>
        <v>6</v>
      </c>
      <c r="X27" s="15">
        <f t="shared" si="17"/>
        <v>0</v>
      </c>
      <c r="Z27" s="104">
        <f>INDEX(Input!$C$33:$BJ$45,MATCH($A27,Input!$A$33:$A$45,0),MATCH(Z$13,Input!$C$32:$BJ$32,0))</f>
        <v>0</v>
      </c>
      <c r="AA27" s="24">
        <f>IF(VLOOKUP($A27,Input!$A$33:$B$45,2,FALSE)="Percentage",AB$22,IF(VLOOKUP($A27,Input!$A$33:$B$45,2,FALSE)="Fixed","Fixed",(AA$22)))</f>
        <v>6</v>
      </c>
      <c r="AB27" s="15">
        <f t="shared" si="18"/>
        <v>0</v>
      </c>
      <c r="AD27" s="104">
        <f>INDEX(Input!$C$33:$BJ$45,MATCH($A27,Input!$A$33:$A$45,0),MATCH(AD$13,Input!$C$32:$BJ$32,0))</f>
        <v>0</v>
      </c>
      <c r="AE27" s="24">
        <f>IF(VLOOKUP($A27,Input!$A$33:$B$45,2,FALSE)="Percentage",AF$22,IF(VLOOKUP($A27,Input!$A$33:$B$45,2,FALSE)="Fixed","Fixed",(AE$22)))</f>
        <v>6</v>
      </c>
      <c r="AF27" s="15">
        <f t="shared" si="19"/>
        <v>0</v>
      </c>
      <c r="AH27" s="104">
        <f>INDEX(Input!$C$33:$BJ$45,MATCH($A27,Input!$A$33:$A$45,0),MATCH(AH$13,Input!$C$32:$BJ$32,0))</f>
        <v>0</v>
      </c>
      <c r="AI27" s="24">
        <f>IF(VLOOKUP($A27,Input!$A$33:$B$45,2,FALSE)="Percentage",AJ$22,IF(VLOOKUP($A27,Input!$A$33:$B$45,2,FALSE)="Fixed","Fixed",(AI$22)))</f>
        <v>6</v>
      </c>
      <c r="AJ27" s="15">
        <f t="shared" si="20"/>
        <v>0</v>
      </c>
      <c r="AL27" s="104">
        <f>INDEX(Input!$C$33:$BJ$45,MATCH($A27,Input!$A$33:$A$45,0),MATCH(AL$13,Input!$C$32:$BJ$32,0))</f>
        <v>0</v>
      </c>
      <c r="AM27" s="24">
        <f>IF(VLOOKUP($A27,Input!$A$33:$B$45,2,FALSE)="Percentage",AN$22,IF(VLOOKUP($A27,Input!$A$33:$B$45,2,FALSE)="Fixed","Fixed",(AM$22)))</f>
        <v>6</v>
      </c>
      <c r="AN27" s="15">
        <f t="shared" si="21"/>
        <v>0</v>
      </c>
      <c r="AP27" s="104">
        <f>INDEX(Input!$C$33:$BJ$45,MATCH($A27,Input!$A$33:$A$45,0),MATCH(AP$13,Input!$C$32:$BJ$32,0))</f>
        <v>0</v>
      </c>
      <c r="AQ27" s="24">
        <f>IF(VLOOKUP($A27,Input!$A$33:$B$45,2,FALSE)="Percentage",AR$22,IF(VLOOKUP($A27,Input!$A$33:$B$45,2,FALSE)="Fixed","Fixed",(AQ$22)))</f>
        <v>6</v>
      </c>
      <c r="AR27" s="15">
        <f t="shared" si="22"/>
        <v>0</v>
      </c>
      <c r="AS27" s="7"/>
      <c r="AT27" s="104">
        <f>INDEX(Input!$C$33:$BJ$45,MATCH($A27,Input!$A$33:$A$45,0),MATCH(AT$13,Input!$C$32:$BJ$32,0))</f>
        <v>0</v>
      </c>
      <c r="AU27" s="24">
        <f>IF(VLOOKUP($A27,Input!$A$33:$B$45,2,FALSE)="Percentage",AV$22,IF(VLOOKUP($A27,Input!$A$33:$B$45,2,FALSE)="Fixed","Fixed",(AU$22)))</f>
        <v>6</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6</v>
      </c>
      <c r="D28" s="15">
        <f t="shared" si="12"/>
        <v>0</v>
      </c>
      <c r="F28" s="104">
        <f>INDEX(Input!$C$33:$BJ$45,MATCH($A28,Input!$A$33:$A$45,0),MATCH(F$13,Input!$C$32:$BJ$32,0))</f>
        <v>0</v>
      </c>
      <c r="G28" s="24">
        <f>IF(VLOOKUP($A28,Input!$A$33:$B$45,2,FALSE)="Percentage",H$22,IF(VLOOKUP($A28,Input!$A$33:$B$45,2,FALSE)="Fixed","Fixed",(G$22)))</f>
        <v>6</v>
      </c>
      <c r="H28" s="15">
        <f t="shared" si="13"/>
        <v>0</v>
      </c>
      <c r="J28" s="104">
        <f>INDEX(Input!$C$33:$BJ$45,MATCH($A28,Input!$A$33:$A$45,0),MATCH(J$13,Input!$C$32:$BJ$32,0))</f>
        <v>0</v>
      </c>
      <c r="K28" s="24">
        <f>IF(VLOOKUP($A28,Input!$A$33:$B$45,2,FALSE)="Percentage",L$22,IF(VLOOKUP($A28,Input!$A$33:$B$45,2,FALSE)="Fixed","Fixed",(K$22)))</f>
        <v>6</v>
      </c>
      <c r="L28" s="15">
        <f t="shared" si="14"/>
        <v>0</v>
      </c>
      <c r="N28" s="104">
        <f>INDEX(Input!$C$33:$BJ$45,MATCH($A28,Input!$A$33:$A$45,0),MATCH(N$13,Input!$C$32:$BJ$32,0))</f>
        <v>0</v>
      </c>
      <c r="O28" s="24">
        <f>IF(VLOOKUP($A28,Input!$A$33:$B$45,2,FALSE)="Percentage",P$22,IF(VLOOKUP($A28,Input!$A$33:$B$45,2,FALSE)="Fixed","Fixed",(O$22)))</f>
        <v>6</v>
      </c>
      <c r="P28" s="15">
        <f t="shared" si="15"/>
        <v>0</v>
      </c>
      <c r="R28" s="104">
        <f>INDEX(Input!$C$33:$BJ$45,MATCH($A28,Input!$A$33:$A$45,0),MATCH(R$13,Input!$C$32:$BJ$32,0))</f>
        <v>0</v>
      </c>
      <c r="S28" s="24">
        <f>IF(VLOOKUP($A28,Input!$A$33:$B$45,2,FALSE)="Percentage",T$22,IF(VLOOKUP($A28,Input!$A$33:$B$45,2,FALSE)="Fixed","Fixed",(S$22)))</f>
        <v>6</v>
      </c>
      <c r="T28" s="15">
        <f t="shared" si="16"/>
        <v>0</v>
      </c>
      <c r="V28" s="104">
        <f>INDEX(Input!$C$33:$BJ$45,MATCH($A28,Input!$A$33:$A$45,0),MATCH(V$13,Input!$C$32:$BJ$32,0))</f>
        <v>0</v>
      </c>
      <c r="W28" s="24">
        <f>IF(VLOOKUP($A28,Input!$A$33:$B$45,2,FALSE)="Percentage",X$22,IF(VLOOKUP($A28,Input!$A$33:$B$45,2,FALSE)="Fixed","Fixed",(W$22)))</f>
        <v>6</v>
      </c>
      <c r="X28" s="15">
        <f t="shared" si="17"/>
        <v>0</v>
      </c>
      <c r="Z28" s="104">
        <f>INDEX(Input!$C$33:$BJ$45,MATCH($A28,Input!$A$33:$A$45,0),MATCH(Z$13,Input!$C$32:$BJ$32,0))</f>
        <v>0</v>
      </c>
      <c r="AA28" s="24">
        <f>IF(VLOOKUP($A28,Input!$A$33:$B$45,2,FALSE)="Percentage",AB$22,IF(VLOOKUP($A28,Input!$A$33:$B$45,2,FALSE)="Fixed","Fixed",(AA$22)))</f>
        <v>6</v>
      </c>
      <c r="AB28" s="15">
        <f t="shared" si="18"/>
        <v>0</v>
      </c>
      <c r="AD28" s="104">
        <f>INDEX(Input!$C$33:$BJ$45,MATCH($A28,Input!$A$33:$A$45,0),MATCH(AD$13,Input!$C$32:$BJ$32,0))</f>
        <v>0</v>
      </c>
      <c r="AE28" s="24">
        <f>IF(VLOOKUP($A28,Input!$A$33:$B$45,2,FALSE)="Percentage",AF$22,IF(VLOOKUP($A28,Input!$A$33:$B$45,2,FALSE)="Fixed","Fixed",(AE$22)))</f>
        <v>6</v>
      </c>
      <c r="AF28" s="15">
        <f t="shared" si="19"/>
        <v>0</v>
      </c>
      <c r="AH28" s="104">
        <f>INDEX(Input!$C$33:$BJ$45,MATCH($A28,Input!$A$33:$A$45,0),MATCH(AH$13,Input!$C$32:$BJ$32,0))</f>
        <v>0</v>
      </c>
      <c r="AI28" s="24">
        <f>IF(VLOOKUP($A28,Input!$A$33:$B$45,2,FALSE)="Percentage",AJ$22,IF(VLOOKUP($A28,Input!$A$33:$B$45,2,FALSE)="Fixed","Fixed",(AI$22)))</f>
        <v>6</v>
      </c>
      <c r="AJ28" s="15">
        <f t="shared" si="20"/>
        <v>0</v>
      </c>
      <c r="AL28" s="104">
        <f>INDEX(Input!$C$33:$BJ$45,MATCH($A28,Input!$A$33:$A$45,0),MATCH(AL$13,Input!$C$32:$BJ$32,0))</f>
        <v>0</v>
      </c>
      <c r="AM28" s="24">
        <f>IF(VLOOKUP($A28,Input!$A$33:$B$45,2,FALSE)="Percentage",AN$22,IF(VLOOKUP($A28,Input!$A$33:$B$45,2,FALSE)="Fixed","Fixed",(AM$22)))</f>
        <v>6</v>
      </c>
      <c r="AN28" s="15">
        <f t="shared" si="21"/>
        <v>0</v>
      </c>
      <c r="AP28" s="104">
        <f>INDEX(Input!$C$33:$BJ$45,MATCH($A28,Input!$A$33:$A$45,0),MATCH(AP$13,Input!$C$32:$BJ$32,0))</f>
        <v>0</v>
      </c>
      <c r="AQ28" s="24">
        <f>IF(VLOOKUP($A28,Input!$A$33:$B$45,2,FALSE)="Percentage",AR$22,IF(VLOOKUP($A28,Input!$A$33:$B$45,2,FALSE)="Fixed","Fixed",(AQ$22)))</f>
        <v>6</v>
      </c>
      <c r="AR28" s="15">
        <f t="shared" si="22"/>
        <v>0</v>
      </c>
      <c r="AS28" s="7"/>
      <c r="AT28" s="104">
        <f>INDEX(Input!$C$33:$BJ$45,MATCH($A28,Input!$A$33:$A$45,0),MATCH(AT$13,Input!$C$32:$BJ$32,0))</f>
        <v>0</v>
      </c>
      <c r="AU28" s="24">
        <f>IF(VLOOKUP($A28,Input!$A$33:$B$45,2,FALSE)="Percentage",AV$22,IF(VLOOKUP($A28,Input!$A$33:$B$45,2,FALSE)="Fixed","Fixed",(AU$22)))</f>
        <v>6</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42.11</v>
      </c>
      <c r="D29" s="15">
        <f t="shared" si="12"/>
        <v>0</v>
      </c>
      <c r="F29" s="104">
        <f>INDEX(Input!$C$33:$BJ$45,MATCH($A29,Input!$A$33:$A$45,0),MATCH(F$13,Input!$C$32:$BJ$32,0))</f>
        <v>0</v>
      </c>
      <c r="G29" s="24">
        <f>IF(VLOOKUP($A29,Input!$A$33:$B$45,2,FALSE)="Percentage",H$22,IF(VLOOKUP($A29,Input!$A$33:$B$45,2,FALSE)="Fixed","Fixed",(G$22)))</f>
        <v>42.11</v>
      </c>
      <c r="H29" s="15">
        <f t="shared" si="13"/>
        <v>0</v>
      </c>
      <c r="J29" s="104">
        <f>INDEX(Input!$C$33:$BJ$45,MATCH($A29,Input!$A$33:$A$45,0),MATCH(J$13,Input!$C$32:$BJ$32,0))</f>
        <v>0</v>
      </c>
      <c r="K29" s="24">
        <f>IF(VLOOKUP($A29,Input!$A$33:$B$45,2,FALSE)="Percentage",L$22,IF(VLOOKUP($A29,Input!$A$33:$B$45,2,FALSE)="Fixed","Fixed",(K$22)))</f>
        <v>42.11</v>
      </c>
      <c r="L29" s="15">
        <f t="shared" si="14"/>
        <v>0</v>
      </c>
      <c r="N29" s="104">
        <f>INDEX(Input!$C$33:$BJ$45,MATCH($A29,Input!$A$33:$A$45,0),MATCH(N$13,Input!$C$32:$BJ$32,0))</f>
        <v>0</v>
      </c>
      <c r="O29" s="24">
        <f>IF(VLOOKUP($A29,Input!$A$33:$B$45,2,FALSE)="Percentage",P$22,IF(VLOOKUP($A29,Input!$A$33:$B$45,2,FALSE)="Fixed","Fixed",(O$22)))</f>
        <v>42.11</v>
      </c>
      <c r="P29" s="15">
        <f t="shared" si="15"/>
        <v>0</v>
      </c>
      <c r="R29" s="104">
        <f>INDEX(Input!$C$33:$BJ$45,MATCH($A29,Input!$A$33:$A$45,0),MATCH(R$13,Input!$C$32:$BJ$32,0))</f>
        <v>0</v>
      </c>
      <c r="S29" s="24">
        <f>IF(VLOOKUP($A29,Input!$A$33:$B$45,2,FALSE)="Percentage",T$22,IF(VLOOKUP($A29,Input!$A$33:$B$45,2,FALSE)="Fixed","Fixed",(S$22)))</f>
        <v>42.11</v>
      </c>
      <c r="T29" s="15">
        <f t="shared" si="16"/>
        <v>0</v>
      </c>
      <c r="V29" s="104">
        <f>INDEX(Input!$C$33:$BJ$45,MATCH($A29,Input!$A$33:$A$45,0),MATCH(V$13,Input!$C$32:$BJ$32,0))</f>
        <v>0</v>
      </c>
      <c r="W29" s="24">
        <f>IF(VLOOKUP($A29,Input!$A$33:$B$45,2,FALSE)="Percentage",X$22,IF(VLOOKUP($A29,Input!$A$33:$B$45,2,FALSE)="Fixed","Fixed",(W$22)))</f>
        <v>42.11</v>
      </c>
      <c r="X29" s="15">
        <f t="shared" si="17"/>
        <v>0</v>
      </c>
      <c r="Z29" s="104">
        <f>INDEX(Input!$C$33:$BJ$45,MATCH($A29,Input!$A$33:$A$45,0),MATCH(Z$13,Input!$C$32:$BJ$32,0))</f>
        <v>0</v>
      </c>
      <c r="AA29" s="24">
        <f>IF(VLOOKUP($A29,Input!$A$33:$B$45,2,FALSE)="Percentage",AB$22,IF(VLOOKUP($A29,Input!$A$33:$B$45,2,FALSE)="Fixed","Fixed",(AA$22)))</f>
        <v>46.320000000000007</v>
      </c>
      <c r="AB29" s="15">
        <f t="shared" si="18"/>
        <v>0</v>
      </c>
      <c r="AD29" s="104">
        <f>INDEX(Input!$C$33:$BJ$45,MATCH($A29,Input!$A$33:$A$45,0),MATCH(AD$13,Input!$C$32:$BJ$32,0))</f>
        <v>0</v>
      </c>
      <c r="AE29" s="24">
        <f>IF(VLOOKUP($A29,Input!$A$33:$B$45,2,FALSE)="Percentage",AF$22,IF(VLOOKUP($A29,Input!$A$33:$B$45,2,FALSE)="Fixed","Fixed",(AE$22)))</f>
        <v>46.320000000000007</v>
      </c>
      <c r="AF29" s="15">
        <f t="shared" si="19"/>
        <v>0</v>
      </c>
      <c r="AH29" s="104">
        <f>INDEX(Input!$C$33:$BJ$45,MATCH($A29,Input!$A$33:$A$45,0),MATCH(AH$13,Input!$C$32:$BJ$32,0))</f>
        <v>0</v>
      </c>
      <c r="AI29" s="24">
        <f>IF(VLOOKUP($A29,Input!$A$33:$B$45,2,FALSE)="Percentage",AJ$22,IF(VLOOKUP($A29,Input!$A$33:$B$45,2,FALSE)="Fixed","Fixed",(AI$22)))</f>
        <v>46.320000000000007</v>
      </c>
      <c r="AJ29" s="15">
        <f t="shared" si="20"/>
        <v>0</v>
      </c>
      <c r="AL29" s="104">
        <f>INDEX(Input!$C$33:$BJ$45,MATCH($A29,Input!$A$33:$A$45,0),MATCH(AL$13,Input!$C$32:$BJ$32,0))</f>
        <v>0</v>
      </c>
      <c r="AM29" s="24">
        <f>IF(VLOOKUP($A29,Input!$A$33:$B$45,2,FALSE)="Percentage",AN$22,IF(VLOOKUP($A29,Input!$A$33:$B$45,2,FALSE)="Fixed","Fixed",(AM$22)))</f>
        <v>46.320000000000007</v>
      </c>
      <c r="AN29" s="15">
        <f t="shared" si="21"/>
        <v>0</v>
      </c>
      <c r="AP29" s="104">
        <f>INDEX(Input!$C$33:$BJ$45,MATCH($A29,Input!$A$33:$A$45,0),MATCH(AP$13,Input!$C$32:$BJ$32,0))</f>
        <v>0</v>
      </c>
      <c r="AQ29" s="24">
        <f>IF(VLOOKUP($A29,Input!$A$33:$B$45,2,FALSE)="Percentage",AR$22,IF(VLOOKUP($A29,Input!$A$33:$B$45,2,FALSE)="Fixed","Fixed",(AQ$22)))</f>
        <v>46.320000000000007</v>
      </c>
      <c r="AR29" s="15">
        <f t="shared" si="22"/>
        <v>0</v>
      </c>
      <c r="AS29" s="7"/>
      <c r="AT29" s="104">
        <f>INDEX(Input!$C$33:$BJ$45,MATCH($A29,Input!$A$33:$A$45,0),MATCH(AT$13,Input!$C$32:$BJ$32,0))</f>
        <v>0</v>
      </c>
      <c r="AU29" s="24">
        <f>IF(VLOOKUP($A29,Input!$A$33:$B$45,2,FALSE)="Percentage",AV$22,IF(VLOOKUP($A29,Input!$A$33:$B$45,2,FALSE)="Fixed","Fixed",(AU$22)))</f>
        <v>46.320000000000007</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6</v>
      </c>
      <c r="D32" s="15">
        <f t="shared" si="12"/>
        <v>0</v>
      </c>
      <c r="F32" s="104">
        <f>INDEX(Input!$C$33:$BJ$45,MATCH($A32,Input!$A$33:$A$45,0),MATCH(F$13,Input!$C$32:$BJ$32,0))</f>
        <v>0</v>
      </c>
      <c r="G32" s="24">
        <f>IF(VLOOKUP($A32,Input!$A$33:$B$45,2,FALSE)="Percentage",H$22,IF(VLOOKUP($A32,Input!$A$33:$B$45,2,FALSE)="Fixed","Fixed",(G$22)))</f>
        <v>6</v>
      </c>
      <c r="H32" s="15">
        <f t="shared" si="13"/>
        <v>0</v>
      </c>
      <c r="J32" s="104">
        <f>INDEX(Input!$C$33:$BJ$45,MATCH($A32,Input!$A$33:$A$45,0),MATCH(J$13,Input!$C$32:$BJ$32,0))</f>
        <v>0</v>
      </c>
      <c r="K32" s="24">
        <f>IF(VLOOKUP($A32,Input!$A$33:$B$45,2,FALSE)="Percentage",L$22,IF(VLOOKUP($A32,Input!$A$33:$B$45,2,FALSE)="Fixed","Fixed",(K$22)))</f>
        <v>6</v>
      </c>
      <c r="L32" s="15">
        <f t="shared" si="14"/>
        <v>0</v>
      </c>
      <c r="N32" s="104">
        <f>INDEX(Input!$C$33:$BJ$45,MATCH($A32,Input!$A$33:$A$45,0),MATCH(N$13,Input!$C$32:$BJ$32,0))</f>
        <v>0</v>
      </c>
      <c r="O32" s="24">
        <f>IF(VLOOKUP($A32,Input!$A$33:$B$45,2,FALSE)="Percentage",P$22,IF(VLOOKUP($A32,Input!$A$33:$B$45,2,FALSE)="Fixed","Fixed",(O$22)))</f>
        <v>6</v>
      </c>
      <c r="P32" s="15">
        <f t="shared" si="15"/>
        <v>0</v>
      </c>
      <c r="R32" s="104">
        <f>INDEX(Input!$C$33:$BJ$45,MATCH($A32,Input!$A$33:$A$45,0),MATCH(R$13,Input!$C$32:$BJ$32,0))</f>
        <v>0</v>
      </c>
      <c r="S32" s="24">
        <f>IF(VLOOKUP($A32,Input!$A$33:$B$45,2,FALSE)="Percentage",T$22,IF(VLOOKUP($A32,Input!$A$33:$B$45,2,FALSE)="Fixed","Fixed",(S$22)))</f>
        <v>6</v>
      </c>
      <c r="T32" s="15">
        <f t="shared" si="16"/>
        <v>0</v>
      </c>
      <c r="V32" s="104">
        <f>INDEX(Input!$C$33:$BJ$45,MATCH($A32,Input!$A$33:$A$45,0),MATCH(V$13,Input!$C$32:$BJ$32,0))</f>
        <v>0</v>
      </c>
      <c r="W32" s="24">
        <f>IF(VLOOKUP($A32,Input!$A$33:$B$45,2,FALSE)="Percentage",X$22,IF(VLOOKUP($A32,Input!$A$33:$B$45,2,FALSE)="Fixed","Fixed",(W$22)))</f>
        <v>6</v>
      </c>
      <c r="X32" s="15">
        <f t="shared" si="17"/>
        <v>0</v>
      </c>
      <c r="Z32" s="104">
        <f>INDEX(Input!$C$33:$BJ$45,MATCH($A32,Input!$A$33:$A$45,0),MATCH(Z$13,Input!$C$32:$BJ$32,0))</f>
        <v>0</v>
      </c>
      <c r="AA32" s="24">
        <f>IF(VLOOKUP($A32,Input!$A$33:$B$45,2,FALSE)="Percentage",AB$22,IF(VLOOKUP($A32,Input!$A$33:$B$45,2,FALSE)="Fixed","Fixed",(AA$22)))</f>
        <v>6</v>
      </c>
      <c r="AB32" s="15">
        <f t="shared" si="18"/>
        <v>0</v>
      </c>
      <c r="AD32" s="104">
        <f>INDEX(Input!$C$33:$BJ$45,MATCH($A32,Input!$A$33:$A$45,0),MATCH(AD$13,Input!$C$32:$BJ$32,0))</f>
        <v>0</v>
      </c>
      <c r="AE32" s="24">
        <f>IF(VLOOKUP($A32,Input!$A$33:$B$45,2,FALSE)="Percentage",AF$22,IF(VLOOKUP($A32,Input!$A$33:$B$45,2,FALSE)="Fixed","Fixed",(AE$22)))</f>
        <v>6</v>
      </c>
      <c r="AF32" s="15">
        <f t="shared" si="19"/>
        <v>0</v>
      </c>
      <c r="AH32" s="104">
        <f>INDEX(Input!$C$33:$BJ$45,MATCH($A32,Input!$A$33:$A$45,0),MATCH(AH$13,Input!$C$32:$BJ$32,0))</f>
        <v>0</v>
      </c>
      <c r="AI32" s="24">
        <f>IF(VLOOKUP($A32,Input!$A$33:$B$45,2,FALSE)="Percentage",AJ$22,IF(VLOOKUP($A32,Input!$A$33:$B$45,2,FALSE)="Fixed","Fixed",(AI$22)))</f>
        <v>6</v>
      </c>
      <c r="AJ32" s="15">
        <f t="shared" si="20"/>
        <v>0</v>
      </c>
      <c r="AL32" s="104">
        <f>INDEX(Input!$C$33:$BJ$45,MATCH($A32,Input!$A$33:$A$45,0),MATCH(AL$13,Input!$C$32:$BJ$32,0))</f>
        <v>0</v>
      </c>
      <c r="AM32" s="24">
        <f>IF(VLOOKUP($A32,Input!$A$33:$B$45,2,FALSE)="Percentage",AN$22,IF(VLOOKUP($A32,Input!$A$33:$B$45,2,FALSE)="Fixed","Fixed",(AM$22)))</f>
        <v>6</v>
      </c>
      <c r="AN32" s="15">
        <f t="shared" si="21"/>
        <v>0</v>
      </c>
      <c r="AP32" s="104">
        <f>INDEX(Input!$C$33:$BJ$45,MATCH($A32,Input!$A$33:$A$45,0),MATCH(AP$13,Input!$C$32:$BJ$32,0))</f>
        <v>0</v>
      </c>
      <c r="AQ32" s="24">
        <f>IF(VLOOKUP($A32,Input!$A$33:$B$45,2,FALSE)="Percentage",AR$22,IF(VLOOKUP($A32,Input!$A$33:$B$45,2,FALSE)="Fixed","Fixed",(AQ$22)))</f>
        <v>6</v>
      </c>
      <c r="AR32" s="15">
        <f t="shared" si="22"/>
        <v>0</v>
      </c>
      <c r="AS32" s="7"/>
      <c r="AT32" s="104">
        <f>INDEX(Input!$C$33:$BJ$45,MATCH($A32,Input!$A$33:$A$45,0),MATCH(AT$13,Input!$C$32:$BJ$32,0))</f>
        <v>0</v>
      </c>
      <c r="AU32" s="24">
        <f>IF(VLOOKUP($A32,Input!$A$33:$B$45,2,FALSE)="Percentage",AV$22,IF(VLOOKUP($A32,Input!$A$33:$B$45,2,FALSE)="Fixed","Fixed",(AU$22)))</f>
        <v>6</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6</v>
      </c>
      <c r="D34" s="15">
        <f t="shared" si="12"/>
        <v>0</v>
      </c>
      <c r="F34" s="104">
        <f>INDEX(Input!$C$33:$BJ$45,MATCH($A34,Input!$A$33:$A$45,0),MATCH(F$13,Input!$C$32:$BJ$32,0))</f>
        <v>0</v>
      </c>
      <c r="G34" s="24">
        <f>IF(VLOOKUP($A34,Input!$A$33:$B$45,2,FALSE)="Percentage",H$22,IF(VLOOKUP($A34,Input!$A$33:$B$45,2,FALSE)="Fixed","Fixed",(G$22)))</f>
        <v>6</v>
      </c>
      <c r="H34" s="15">
        <f t="shared" si="13"/>
        <v>0</v>
      </c>
      <c r="J34" s="104">
        <f>INDEX(Input!$C$33:$BJ$45,MATCH($A34,Input!$A$33:$A$45,0),MATCH(J$13,Input!$C$32:$BJ$32,0))</f>
        <v>0</v>
      </c>
      <c r="K34" s="24">
        <f>IF(VLOOKUP($A34,Input!$A$33:$B$45,2,FALSE)="Percentage",L$22,IF(VLOOKUP($A34,Input!$A$33:$B$45,2,FALSE)="Fixed","Fixed",(K$22)))</f>
        <v>6</v>
      </c>
      <c r="L34" s="15">
        <f t="shared" si="14"/>
        <v>0</v>
      </c>
      <c r="N34" s="104">
        <f>INDEX(Input!$C$33:$BJ$45,MATCH($A34,Input!$A$33:$A$45,0),MATCH(N$13,Input!$C$32:$BJ$32,0))</f>
        <v>0</v>
      </c>
      <c r="O34" s="24">
        <f>IF(VLOOKUP($A34,Input!$A$33:$B$45,2,FALSE)="Percentage",P$22,IF(VLOOKUP($A34,Input!$A$33:$B$45,2,FALSE)="Fixed","Fixed",(O$22)))</f>
        <v>6</v>
      </c>
      <c r="P34" s="15">
        <f t="shared" si="15"/>
        <v>0</v>
      </c>
      <c r="R34" s="104">
        <f>INDEX(Input!$C$33:$BJ$45,MATCH($A34,Input!$A$33:$A$45,0),MATCH(R$13,Input!$C$32:$BJ$32,0))</f>
        <v>0</v>
      </c>
      <c r="S34" s="24">
        <f>IF(VLOOKUP($A34,Input!$A$33:$B$45,2,FALSE)="Percentage",T$22,IF(VLOOKUP($A34,Input!$A$33:$B$45,2,FALSE)="Fixed","Fixed",(S$22)))</f>
        <v>6</v>
      </c>
      <c r="T34" s="15">
        <f t="shared" si="16"/>
        <v>0</v>
      </c>
      <c r="V34" s="104">
        <f>INDEX(Input!$C$33:$BJ$45,MATCH($A34,Input!$A$33:$A$45,0),MATCH(V$13,Input!$C$32:$BJ$32,0))</f>
        <v>0</v>
      </c>
      <c r="W34" s="24">
        <f>IF(VLOOKUP($A34,Input!$A$33:$B$45,2,FALSE)="Percentage",X$22,IF(VLOOKUP($A34,Input!$A$33:$B$45,2,FALSE)="Fixed","Fixed",(W$22)))</f>
        <v>6</v>
      </c>
      <c r="X34" s="15">
        <f t="shared" si="17"/>
        <v>0</v>
      </c>
      <c r="Z34" s="104">
        <f>INDEX(Input!$C$33:$BJ$45,MATCH($A34,Input!$A$33:$A$45,0),MATCH(Z$13,Input!$C$32:$BJ$32,0))</f>
        <v>0</v>
      </c>
      <c r="AA34" s="24">
        <f>IF(VLOOKUP($A34,Input!$A$33:$B$45,2,FALSE)="Percentage",AB$22,IF(VLOOKUP($A34,Input!$A$33:$B$45,2,FALSE)="Fixed","Fixed",(AA$22)))</f>
        <v>6</v>
      </c>
      <c r="AB34" s="15">
        <f t="shared" si="18"/>
        <v>0</v>
      </c>
      <c r="AD34" s="104">
        <f>INDEX(Input!$C$33:$BJ$45,MATCH($A34,Input!$A$33:$A$45,0),MATCH(AD$13,Input!$C$32:$BJ$32,0))</f>
        <v>0</v>
      </c>
      <c r="AE34" s="24">
        <f>IF(VLOOKUP($A34,Input!$A$33:$B$45,2,FALSE)="Percentage",AF$22,IF(VLOOKUP($A34,Input!$A$33:$B$45,2,FALSE)="Fixed","Fixed",(AE$22)))</f>
        <v>6</v>
      </c>
      <c r="AF34" s="15">
        <f t="shared" si="19"/>
        <v>0</v>
      </c>
      <c r="AH34" s="104">
        <f>INDEX(Input!$C$33:$BJ$45,MATCH($A34,Input!$A$33:$A$45,0),MATCH(AH$13,Input!$C$32:$BJ$32,0))</f>
        <v>0</v>
      </c>
      <c r="AI34" s="24">
        <f>IF(VLOOKUP($A34,Input!$A$33:$B$45,2,FALSE)="Percentage",AJ$22,IF(VLOOKUP($A34,Input!$A$33:$B$45,2,FALSE)="Fixed","Fixed",(AI$22)))</f>
        <v>6</v>
      </c>
      <c r="AJ34" s="15">
        <f t="shared" si="20"/>
        <v>0</v>
      </c>
      <c r="AL34" s="104">
        <f>INDEX(Input!$C$33:$BJ$45,MATCH($A34,Input!$A$33:$A$45,0),MATCH(AL$13,Input!$C$32:$BJ$32,0))</f>
        <v>0</v>
      </c>
      <c r="AM34" s="24">
        <f>IF(VLOOKUP($A34,Input!$A$33:$B$45,2,FALSE)="Percentage",AN$22,IF(VLOOKUP($A34,Input!$A$33:$B$45,2,FALSE)="Fixed","Fixed",(AM$22)))</f>
        <v>6</v>
      </c>
      <c r="AN34" s="15">
        <f t="shared" si="21"/>
        <v>0</v>
      </c>
      <c r="AP34" s="104">
        <f>INDEX(Input!$C$33:$BJ$45,MATCH($A34,Input!$A$33:$A$45,0),MATCH(AP$13,Input!$C$32:$BJ$32,0))</f>
        <v>0</v>
      </c>
      <c r="AQ34" s="24">
        <f>IF(VLOOKUP($A34,Input!$A$33:$B$45,2,FALSE)="Percentage",AR$22,IF(VLOOKUP($A34,Input!$A$33:$B$45,2,FALSE)="Fixed","Fixed",(AQ$22)))</f>
        <v>6</v>
      </c>
      <c r="AR34" s="15">
        <f t="shared" si="22"/>
        <v>0</v>
      </c>
      <c r="AS34" s="7"/>
      <c r="AT34" s="104">
        <f>INDEX(Input!$C$33:$BJ$45,MATCH($A34,Input!$A$33:$A$45,0),MATCH(AT$13,Input!$C$32:$BJ$32,0))</f>
        <v>0</v>
      </c>
      <c r="AU34" s="24">
        <f>IF(VLOOKUP($A34,Input!$A$33:$B$45,2,FALSE)="Percentage",AV$22,IF(VLOOKUP($A34,Input!$A$33:$B$45,2,FALSE)="Fixed","Fixed",(AU$22)))</f>
        <v>6</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6</v>
      </c>
      <c r="D37" s="15">
        <f t="shared" si="12"/>
        <v>0</v>
      </c>
      <c r="F37" s="104">
        <f>INDEX(Input!$C$33:$BJ$45,MATCH($A37,Input!$A$33:$A$45,0),MATCH(F$13,Input!$C$32:$BJ$32,0))</f>
        <v>0</v>
      </c>
      <c r="G37" s="24">
        <f>IF(VLOOKUP($A37,Input!$A$33:$B$45,2,FALSE)="Percentage",H$22,IF(VLOOKUP($A37,Input!$A$33:$B$45,2,FALSE)="Fixed","Fixed",(G$22)))</f>
        <v>6</v>
      </c>
      <c r="H37" s="15">
        <f t="shared" si="13"/>
        <v>0</v>
      </c>
      <c r="J37" s="104">
        <f>INDEX(Input!$C$33:$BJ$45,MATCH($A37,Input!$A$33:$A$45,0),MATCH(J$13,Input!$C$32:$BJ$32,0))</f>
        <v>0</v>
      </c>
      <c r="K37" s="24">
        <f>IF(VLOOKUP($A37,Input!$A$33:$B$45,2,FALSE)="Percentage",L$22,IF(VLOOKUP($A37,Input!$A$33:$B$45,2,FALSE)="Fixed","Fixed",(K$22)))</f>
        <v>6</v>
      </c>
      <c r="L37" s="15">
        <f t="shared" si="14"/>
        <v>0</v>
      </c>
      <c r="N37" s="104">
        <f>INDEX(Input!$C$33:$BJ$45,MATCH($A37,Input!$A$33:$A$45,0),MATCH(N$13,Input!$C$32:$BJ$32,0))</f>
        <v>0</v>
      </c>
      <c r="O37" s="24">
        <f>IF(VLOOKUP($A37,Input!$A$33:$B$45,2,FALSE)="Percentage",P$22,IF(VLOOKUP($A37,Input!$A$33:$B$45,2,FALSE)="Fixed","Fixed",(O$22)))</f>
        <v>6</v>
      </c>
      <c r="P37" s="15">
        <f t="shared" si="15"/>
        <v>0</v>
      </c>
      <c r="R37" s="104">
        <f>INDEX(Input!$C$33:$BJ$45,MATCH($A37,Input!$A$33:$A$45,0),MATCH(R$13,Input!$C$32:$BJ$32,0))</f>
        <v>0</v>
      </c>
      <c r="S37" s="24">
        <f>IF(VLOOKUP($A37,Input!$A$33:$B$45,2,FALSE)="Percentage",T$22,IF(VLOOKUP($A37,Input!$A$33:$B$45,2,FALSE)="Fixed","Fixed",(S$22)))</f>
        <v>6</v>
      </c>
      <c r="T37" s="15">
        <f t="shared" si="16"/>
        <v>0</v>
      </c>
      <c r="V37" s="104">
        <f>INDEX(Input!$C$33:$BJ$45,MATCH($A37,Input!$A$33:$A$45,0),MATCH(V$13,Input!$C$32:$BJ$32,0))</f>
        <v>0</v>
      </c>
      <c r="W37" s="24">
        <f>IF(VLOOKUP($A37,Input!$A$33:$B$45,2,FALSE)="Percentage",X$22,IF(VLOOKUP($A37,Input!$A$33:$B$45,2,FALSE)="Fixed","Fixed",(W$22)))</f>
        <v>6</v>
      </c>
      <c r="X37" s="15">
        <f t="shared" si="17"/>
        <v>0</v>
      </c>
      <c r="Z37" s="104">
        <f>INDEX(Input!$C$33:$BJ$45,MATCH($A37,Input!$A$33:$A$45,0),MATCH(Z$13,Input!$C$32:$BJ$32,0))</f>
        <v>0</v>
      </c>
      <c r="AA37" s="24">
        <f>IF(VLOOKUP($A37,Input!$A$33:$B$45,2,FALSE)="Percentage",AB$22,IF(VLOOKUP($A37,Input!$A$33:$B$45,2,FALSE)="Fixed","Fixed",(AA$22)))</f>
        <v>6</v>
      </c>
      <c r="AB37" s="15">
        <f t="shared" si="18"/>
        <v>0</v>
      </c>
      <c r="AD37" s="104">
        <f>INDEX(Input!$C$33:$BJ$45,MATCH($A37,Input!$A$33:$A$45,0),MATCH(AD$13,Input!$C$32:$BJ$32,0))</f>
        <v>0</v>
      </c>
      <c r="AE37" s="24">
        <f>IF(VLOOKUP($A37,Input!$A$33:$B$45,2,FALSE)="Percentage",AF$22,IF(VLOOKUP($A37,Input!$A$33:$B$45,2,FALSE)="Fixed","Fixed",(AE$22)))</f>
        <v>6</v>
      </c>
      <c r="AF37" s="15">
        <f t="shared" si="19"/>
        <v>0</v>
      </c>
      <c r="AH37" s="104">
        <f>INDEX(Input!$C$33:$BJ$45,MATCH($A37,Input!$A$33:$A$45,0),MATCH(AH$13,Input!$C$32:$BJ$32,0))</f>
        <v>0</v>
      </c>
      <c r="AI37" s="24">
        <f>IF(VLOOKUP($A37,Input!$A$33:$B$45,2,FALSE)="Percentage",AJ$22,IF(VLOOKUP($A37,Input!$A$33:$B$45,2,FALSE)="Fixed","Fixed",(AI$22)))</f>
        <v>6</v>
      </c>
      <c r="AJ37" s="15">
        <f t="shared" si="20"/>
        <v>0</v>
      </c>
      <c r="AL37" s="104">
        <f>INDEX(Input!$C$33:$BJ$45,MATCH($A37,Input!$A$33:$A$45,0),MATCH(AL$13,Input!$C$32:$BJ$32,0))</f>
        <v>0</v>
      </c>
      <c r="AM37" s="24">
        <f>IF(VLOOKUP($A37,Input!$A$33:$B$45,2,FALSE)="Percentage",AN$22,IF(VLOOKUP($A37,Input!$A$33:$B$45,2,FALSE)="Fixed","Fixed",(AM$22)))</f>
        <v>6</v>
      </c>
      <c r="AN37" s="15">
        <f t="shared" si="21"/>
        <v>0</v>
      </c>
      <c r="AP37" s="104">
        <f>INDEX(Input!$C$33:$BJ$45,MATCH($A37,Input!$A$33:$A$45,0),MATCH(AP$13,Input!$C$32:$BJ$32,0))</f>
        <v>0</v>
      </c>
      <c r="AQ37" s="24">
        <f>IF(VLOOKUP($A37,Input!$A$33:$B$45,2,FALSE)="Percentage",AR$22,IF(VLOOKUP($A37,Input!$A$33:$B$45,2,FALSE)="Fixed","Fixed",(AQ$22)))</f>
        <v>6</v>
      </c>
      <c r="AR37" s="15">
        <f t="shared" si="22"/>
        <v>0</v>
      </c>
      <c r="AS37" s="7"/>
      <c r="AT37" s="104">
        <f>INDEX(Input!$C$33:$BJ$45,MATCH($A37,Input!$A$33:$A$45,0),MATCH(AT$13,Input!$C$32:$BJ$32,0))</f>
        <v>0</v>
      </c>
      <c r="AU37" s="24">
        <f>IF(VLOOKUP($A37,Input!$A$33:$B$45,2,FALSE)="Percentage",AV$22,IF(VLOOKUP($A37,Input!$A$33:$B$45,2,FALSE)="Fixed","Fixed",(AU$22)))</f>
        <v>6</v>
      </c>
      <c r="AV37" s="15">
        <f t="shared" si="23"/>
        <v>0</v>
      </c>
    </row>
    <row r="38" spans="1:48" x14ac:dyDescent="0.3">
      <c r="A38" t="s">
        <v>27</v>
      </c>
      <c r="B38" s="14"/>
      <c r="D38" s="20">
        <f>SUM(D25:D37)</f>
        <v>1.1100000000000001</v>
      </c>
      <c r="F38" s="14"/>
      <c r="H38" s="20">
        <f>SUM(H25:H37)</f>
        <v>1.1100000000000001</v>
      </c>
      <c r="J38" s="14"/>
      <c r="L38" s="20">
        <f>SUM(L25:L37)</f>
        <v>1.1100000000000001</v>
      </c>
      <c r="N38" s="14"/>
      <c r="P38" s="20">
        <f>SUM(P25:P37)</f>
        <v>1.1100000000000001</v>
      </c>
      <c r="R38" s="14"/>
      <c r="T38" s="20">
        <f>SUM(T25:T37)</f>
        <v>1.1100000000000001</v>
      </c>
      <c r="V38" s="14"/>
      <c r="X38" s="20">
        <f>SUM(X25:X37)</f>
        <v>1.1100000000000001</v>
      </c>
      <c r="Z38" s="14"/>
      <c r="AB38" s="20">
        <f>SUM(AB25:AB37)</f>
        <v>1.1599999999999999</v>
      </c>
      <c r="AD38" s="14"/>
      <c r="AF38" s="20">
        <f>SUM(AF25:AF37)</f>
        <v>1.1599999999999999</v>
      </c>
      <c r="AH38" s="14"/>
      <c r="AJ38" s="20">
        <f>SUM(AJ25:AJ37)</f>
        <v>1.1599999999999999</v>
      </c>
      <c r="AL38" s="14"/>
      <c r="AN38" s="20">
        <f>SUM(AN25:AN37)</f>
        <v>1.1599999999999999</v>
      </c>
      <c r="AP38" s="14"/>
      <c r="AR38" s="20">
        <f>SUM(AR25:AR37)</f>
        <v>1.1599999999999999</v>
      </c>
      <c r="AS38" s="46"/>
      <c r="AT38" s="14"/>
      <c r="AV38" s="20">
        <f>SUM(AV25:AV37)</f>
        <v>1.1599999999999999</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43.22</v>
      </c>
      <c r="D41" s="15">
        <f>ROUND(B41*C41,2)</f>
        <v>0.28999999999999998</v>
      </c>
      <c r="F41" s="23" cm="1">
        <f t="array" ref="F41">SUMPRODUCT(($A41=Input!$A$64:$A$69)*(F$13=Input!$B$63:$BI$63)*(Input!$B$64:$BI$69))</f>
        <v>6.7999999999999996E-3</v>
      </c>
      <c r="G41" s="7">
        <f>H38+H22</f>
        <v>43.22</v>
      </c>
      <c r="H41" s="15">
        <f>ROUND(F41*G41,2)</f>
        <v>0.28999999999999998</v>
      </c>
      <c r="J41" s="23" cm="1">
        <f t="array" ref="J41">SUMPRODUCT(($A41=Input!$A$64:$A$69)*(J$13=Input!$B$63:$BI$63)*(Input!$B$64:$BI$69))</f>
        <v>6.7999999999999996E-3</v>
      </c>
      <c r="K41" s="7">
        <f>L38+L22</f>
        <v>43.22</v>
      </c>
      <c r="L41" s="15">
        <f>ROUND(J41*K41,2)</f>
        <v>0.28999999999999998</v>
      </c>
      <c r="N41" s="23" cm="1">
        <f t="array" ref="N41">SUMPRODUCT(($A41=Input!$A$64:$A$69)*(N$13=Input!$B$63:$BI$63)*(Input!$B$64:$BI$69))</f>
        <v>6.7999999999999996E-3</v>
      </c>
      <c r="O41" s="7">
        <f>P38+P22</f>
        <v>43.22</v>
      </c>
      <c r="P41" s="15">
        <f>ROUND(N41*O41,2)</f>
        <v>0.28999999999999998</v>
      </c>
      <c r="R41" s="23" cm="1">
        <f t="array" ref="R41">SUMPRODUCT(($A41=Input!$A$64:$A$69)*(R$13=Input!$B$63:$BI$63)*(Input!$B$64:$BI$69))</f>
        <v>6.7999999999999996E-3</v>
      </c>
      <c r="S41" s="7">
        <f>T38+T22</f>
        <v>43.22</v>
      </c>
      <c r="T41" s="15">
        <f>ROUND(R41*S41,2)</f>
        <v>0.28999999999999998</v>
      </c>
      <c r="V41" s="23" cm="1">
        <f t="array" ref="V41">SUMPRODUCT(($A41=Input!$A$64:$A$69)*(V$13=Input!$B$63:$BI$63)*(Input!$B$64:$BI$69))</f>
        <v>6.7999999999999996E-3</v>
      </c>
      <c r="W41" s="7">
        <f>X38+X22</f>
        <v>43.22</v>
      </c>
      <c r="X41" s="15">
        <f>ROUND(V41*W41,2)</f>
        <v>0.28999999999999998</v>
      </c>
      <c r="Z41" s="23" cm="1">
        <f t="array" ref="Z41">SUMPRODUCT(($A41=Input!$A$64:$A$69)*(Z$13=Input!$B$63:$BI$63)*(Input!$B$64:$BI$69))</f>
        <v>6.7999999999999996E-3</v>
      </c>
      <c r="AA41" s="7">
        <f>AB38+AB22</f>
        <v>47.480000000000004</v>
      </c>
      <c r="AB41" s="15">
        <f>ROUND(Z41*AA41,2)</f>
        <v>0.32</v>
      </c>
      <c r="AD41" s="23" cm="1">
        <f t="array" ref="AD41">SUMPRODUCT(($A41=Input!$A$64:$A$69)*(AD$13=Input!$B$63:$BI$63)*(Input!$B$64:$BI$69))</f>
        <v>6.7999999999999996E-3</v>
      </c>
      <c r="AE41" s="7">
        <f>AF38+AF22</f>
        <v>47.480000000000004</v>
      </c>
      <c r="AF41" s="15">
        <f>ROUND(AD41*AE41,2)</f>
        <v>0.32</v>
      </c>
      <c r="AH41" s="23" cm="1">
        <f t="array" ref="AH41">SUMPRODUCT(($A41=Input!$A$64:$A$69)*(AH$13=Input!$B$63:$BI$63)*(Input!$B$64:$BI$69))</f>
        <v>6.7999999999999996E-3</v>
      </c>
      <c r="AI41" s="7">
        <f>AJ38+AJ22</f>
        <v>47.480000000000004</v>
      </c>
      <c r="AJ41" s="15">
        <f>ROUND(AH41*AI41,2)</f>
        <v>0.32</v>
      </c>
      <c r="AL41" s="23" cm="1">
        <f t="array" ref="AL41">SUMPRODUCT(($A41=Input!$A$64:$A$69)*(AL$13=Input!$B$63:$BI$63)*(Input!$B$64:$BI$69))</f>
        <v>6.7999999999999996E-3</v>
      </c>
      <c r="AM41" s="7">
        <f>AN38+AN22</f>
        <v>47.480000000000004</v>
      </c>
      <c r="AN41" s="15">
        <f>ROUND(AL41*AM41,2)</f>
        <v>0.32</v>
      </c>
      <c r="AP41" s="23" cm="1">
        <f t="array" ref="AP41">SUMPRODUCT(($A41=Input!$A$64:$A$69)*(AP$13=Input!$B$63:$BI$63)*(Input!$B$64:$BI$69))</f>
        <v>6.7999999999999996E-3</v>
      </c>
      <c r="AQ41" s="7">
        <f>AR38+AR22</f>
        <v>47.480000000000004</v>
      </c>
      <c r="AR41" s="15">
        <f>ROUND(AP41*AQ41,2)</f>
        <v>0.32</v>
      </c>
      <c r="AS41" s="7"/>
      <c r="AT41" s="23" cm="1">
        <f t="array" ref="AT41">SUMPRODUCT(($A41=Input!$A$64:$A$69)*(AT$13=Input!$B$63:$BI$63)*(Input!$B$64:$BI$69))</f>
        <v>6.7999999999999996E-3</v>
      </c>
      <c r="AU41" s="7">
        <f>AV38+AV22</f>
        <v>47.480000000000004</v>
      </c>
      <c r="AV41" s="15">
        <f>ROUND(AT41*AU41,2)</f>
        <v>0.32</v>
      </c>
    </row>
    <row r="42" spans="1:48" ht="14.4" hidden="1" customHeight="1" x14ac:dyDescent="0.3">
      <c r="A42" t="str">
        <f>+Input!A65</f>
        <v>Reserved</v>
      </c>
      <c r="B42" s="23" cm="1">
        <f t="array" ref="B42">SUMPRODUCT(($A42=Input!$A$64:$A$69)*(B$13=Input!$B$63:$BI$63)*(Input!$B$64:$BI$69))</f>
        <v>0</v>
      </c>
      <c r="C42" s="7">
        <f>C41</f>
        <v>43.22</v>
      </c>
      <c r="D42" s="15">
        <f t="shared" ref="D42:D46" si="24">ROUND(B42*C42,2)</f>
        <v>0</v>
      </c>
      <c r="F42" s="23" cm="1">
        <f t="array" ref="F42">SUMPRODUCT(($A42=Input!$A$64:$A$69)*(F$13=Input!$B$63:$BI$63)*(Input!$B$64:$BI$69))</f>
        <v>0</v>
      </c>
      <c r="G42" s="7">
        <f>G41</f>
        <v>43.22</v>
      </c>
      <c r="H42" s="15">
        <f t="shared" ref="H42:H46" si="25">ROUND(F42*G42,2)</f>
        <v>0</v>
      </c>
      <c r="J42" s="23" cm="1">
        <f t="array" ref="J42">SUMPRODUCT(($A42=Input!$A$64:$A$69)*(J$13=Input!$B$63:$BI$63)*(Input!$B$64:$BI$69))</f>
        <v>0</v>
      </c>
      <c r="K42" s="7">
        <f>K41</f>
        <v>43.22</v>
      </c>
      <c r="L42" s="15">
        <f t="shared" ref="L42:L46" si="26">ROUND(J42*K42,2)</f>
        <v>0</v>
      </c>
      <c r="N42" s="23" cm="1">
        <f t="array" ref="N42">SUMPRODUCT(($A42=Input!$A$64:$A$69)*(N$13=Input!$B$63:$BI$63)*(Input!$B$64:$BI$69))</f>
        <v>0</v>
      </c>
      <c r="O42" s="7">
        <f>O41</f>
        <v>43.22</v>
      </c>
      <c r="P42" s="15">
        <f t="shared" ref="P42:P46" si="27">ROUND(N42*O42,2)</f>
        <v>0</v>
      </c>
      <c r="R42" s="23" cm="1">
        <f t="array" ref="R42">SUMPRODUCT(($A42=Input!$A$64:$A$69)*(R$13=Input!$B$63:$BI$63)*(Input!$B$64:$BI$69))</f>
        <v>0</v>
      </c>
      <c r="S42" s="7">
        <f>S41</f>
        <v>43.22</v>
      </c>
      <c r="T42" s="15">
        <f t="shared" ref="T42:T46" si="28">ROUND(R42*S42,2)</f>
        <v>0</v>
      </c>
      <c r="V42" s="23" cm="1">
        <f t="array" ref="V42">SUMPRODUCT(($A42=Input!$A$64:$A$69)*(V$13=Input!$B$63:$BI$63)*(Input!$B$64:$BI$69))</f>
        <v>0</v>
      </c>
      <c r="W42" s="7">
        <f>W41</f>
        <v>43.22</v>
      </c>
      <c r="X42" s="15">
        <f t="shared" ref="X42:X46" si="29">ROUND(V42*W42,2)</f>
        <v>0</v>
      </c>
      <c r="Z42" s="23" cm="1">
        <f t="array" ref="Z42">SUMPRODUCT(($A42=Input!$A$64:$A$69)*(Z$13=Input!$B$63:$BI$63)*(Input!$B$64:$BI$69))</f>
        <v>0</v>
      </c>
      <c r="AA42" s="7">
        <f>AA41</f>
        <v>47.480000000000004</v>
      </c>
      <c r="AB42" s="15">
        <f t="shared" ref="AB42:AB46" si="30">ROUND(Z42*AA42,2)</f>
        <v>0</v>
      </c>
      <c r="AD42" s="23" cm="1">
        <f t="array" ref="AD42">SUMPRODUCT(($A42=Input!$A$64:$A$69)*(AD$13=Input!$B$63:$BI$63)*(Input!$B$64:$BI$69))</f>
        <v>0</v>
      </c>
      <c r="AE42" s="7">
        <f>AE41</f>
        <v>47.480000000000004</v>
      </c>
      <c r="AF42" s="15">
        <f t="shared" ref="AF42:AF46" si="31">ROUND(AD42*AE42,2)</f>
        <v>0</v>
      </c>
      <c r="AH42" s="23" cm="1">
        <f t="array" ref="AH42">SUMPRODUCT(($A42=Input!$A$64:$A$69)*(AH$13=Input!$B$63:$BI$63)*(Input!$B$64:$BI$69))</f>
        <v>0</v>
      </c>
      <c r="AI42" s="7">
        <f>AI41</f>
        <v>47.480000000000004</v>
      </c>
      <c r="AJ42" s="15">
        <f t="shared" ref="AJ42:AJ46" si="32">ROUND(AH42*AI42,2)</f>
        <v>0</v>
      </c>
      <c r="AL42" s="23" cm="1">
        <f t="array" ref="AL42">SUMPRODUCT(($A42=Input!$A$64:$A$69)*(AL$13=Input!$B$63:$BI$63)*(Input!$B$64:$BI$69))</f>
        <v>0</v>
      </c>
      <c r="AM42" s="7">
        <f>AM41</f>
        <v>47.480000000000004</v>
      </c>
      <c r="AN42" s="15">
        <f t="shared" ref="AN42:AN46" si="33">ROUND(AL42*AM42,2)</f>
        <v>0</v>
      </c>
      <c r="AP42" s="23" cm="1">
        <f t="array" ref="AP42">SUMPRODUCT(($A42=Input!$A$64:$A$69)*(AP$13=Input!$B$63:$BI$63)*(Input!$B$64:$BI$69))</f>
        <v>0</v>
      </c>
      <c r="AQ42" s="7">
        <f>AQ41</f>
        <v>47.480000000000004</v>
      </c>
      <c r="AR42" s="15">
        <f t="shared" ref="AR42:AR46" si="34">ROUND(AP42*AQ42,2)</f>
        <v>0</v>
      </c>
      <c r="AT42" s="23" cm="1">
        <f t="array" ref="AT42">SUMPRODUCT(($A42=Input!$A$64:$A$69)*(AT$13=Input!$B$63:$BI$63)*(Input!$B$64:$BI$69))</f>
        <v>0</v>
      </c>
      <c r="AU42" s="7">
        <f>AU41</f>
        <v>47.480000000000004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43.22</v>
      </c>
      <c r="D43" s="15">
        <f t="shared" si="24"/>
        <v>0</v>
      </c>
      <c r="F43" s="23" cm="1">
        <f t="array" ref="F43">SUMPRODUCT(($A43=Input!$A$64:$A$69)*(F$13=Input!$B$63:$BI$63)*(Input!$B$64:$BI$69))</f>
        <v>0</v>
      </c>
      <c r="G43" s="7">
        <f t="shared" ref="G43:G46" si="37">G42</f>
        <v>43.22</v>
      </c>
      <c r="H43" s="15">
        <f t="shared" si="25"/>
        <v>0</v>
      </c>
      <c r="J43" s="23" cm="1">
        <f t="array" ref="J43">SUMPRODUCT(($A43=Input!$A$64:$A$69)*(J$13=Input!$B$63:$BI$63)*(Input!$B$64:$BI$69))</f>
        <v>0</v>
      </c>
      <c r="K43" s="7">
        <f t="shared" ref="K43:K46" si="38">K42</f>
        <v>43.22</v>
      </c>
      <c r="L43" s="15">
        <f t="shared" si="26"/>
        <v>0</v>
      </c>
      <c r="N43" s="23" cm="1">
        <f t="array" ref="N43">SUMPRODUCT(($A43=Input!$A$64:$A$69)*(N$13=Input!$B$63:$BI$63)*(Input!$B$64:$BI$69))</f>
        <v>0</v>
      </c>
      <c r="O43" s="7">
        <f t="shared" ref="O43:O46" si="39">O42</f>
        <v>43.22</v>
      </c>
      <c r="P43" s="15">
        <f t="shared" si="27"/>
        <v>0</v>
      </c>
      <c r="R43" s="23" cm="1">
        <f t="array" ref="R43">SUMPRODUCT(($A43=Input!$A$64:$A$69)*(R$13=Input!$B$63:$BI$63)*(Input!$B$64:$BI$69))</f>
        <v>0</v>
      </c>
      <c r="S43" s="7">
        <f t="shared" ref="S43:S46" si="40">S42</f>
        <v>43.22</v>
      </c>
      <c r="T43" s="15">
        <f t="shared" si="28"/>
        <v>0</v>
      </c>
      <c r="V43" s="23" cm="1">
        <f t="array" ref="V43">SUMPRODUCT(($A43=Input!$A$64:$A$69)*(V$13=Input!$B$63:$BI$63)*(Input!$B$64:$BI$69))</f>
        <v>0</v>
      </c>
      <c r="W43" s="7">
        <f t="shared" ref="W43:W46" si="41">W42</f>
        <v>43.22</v>
      </c>
      <c r="X43" s="15">
        <f t="shared" si="29"/>
        <v>0</v>
      </c>
      <c r="Z43" s="23" cm="1">
        <f t="array" ref="Z43">SUMPRODUCT(($A43=Input!$A$64:$A$69)*(Z$13=Input!$B$63:$BI$63)*(Input!$B$64:$BI$69))</f>
        <v>0</v>
      </c>
      <c r="AA43" s="7">
        <f t="shared" ref="AA43:AA46" si="42">AA42</f>
        <v>47.480000000000004</v>
      </c>
      <c r="AB43" s="15">
        <f t="shared" si="30"/>
        <v>0</v>
      </c>
      <c r="AD43" s="23" cm="1">
        <f t="array" ref="AD43">SUMPRODUCT(($A43=Input!$A$64:$A$69)*(AD$13=Input!$B$63:$BI$63)*(Input!$B$64:$BI$69))</f>
        <v>0</v>
      </c>
      <c r="AE43" s="7">
        <f t="shared" ref="AE43:AE46" si="43">AE42</f>
        <v>47.480000000000004</v>
      </c>
      <c r="AF43" s="15">
        <f t="shared" si="31"/>
        <v>0</v>
      </c>
      <c r="AH43" s="23" cm="1">
        <f t="array" ref="AH43">SUMPRODUCT(($A43=Input!$A$64:$A$69)*(AH$13=Input!$B$63:$BI$63)*(Input!$B$64:$BI$69))</f>
        <v>0</v>
      </c>
      <c r="AI43" s="7">
        <f t="shared" ref="AI43:AI46" si="44">AI42</f>
        <v>47.480000000000004</v>
      </c>
      <c r="AJ43" s="15">
        <f t="shared" si="32"/>
        <v>0</v>
      </c>
      <c r="AL43" s="23" cm="1">
        <f t="array" ref="AL43">SUMPRODUCT(($A43=Input!$A$64:$A$69)*(AL$13=Input!$B$63:$BI$63)*(Input!$B$64:$BI$69))</f>
        <v>0</v>
      </c>
      <c r="AM43" s="7">
        <f t="shared" ref="AM43:AM46" si="45">AM42</f>
        <v>47.480000000000004</v>
      </c>
      <c r="AN43" s="15">
        <f t="shared" si="33"/>
        <v>0</v>
      </c>
      <c r="AP43" s="23" cm="1">
        <f t="array" ref="AP43">SUMPRODUCT(($A43=Input!$A$64:$A$69)*(AP$13=Input!$B$63:$BI$63)*(Input!$B$64:$BI$69))</f>
        <v>0</v>
      </c>
      <c r="AQ43" s="7">
        <f t="shared" ref="AQ43:AQ46" si="46">AQ42</f>
        <v>47.480000000000004</v>
      </c>
      <c r="AR43" s="15">
        <f t="shared" si="34"/>
        <v>0</v>
      </c>
      <c r="AT43" s="23" cm="1">
        <f t="array" ref="AT43">SUMPRODUCT(($A43=Input!$A$64:$A$69)*(AT$13=Input!$B$63:$BI$63)*(Input!$B$64:$BI$69))</f>
        <v>0</v>
      </c>
      <c r="AU43" s="7">
        <f t="shared" ref="AU43:AU46" si="47">AU42</f>
        <v>47.480000000000004</v>
      </c>
      <c r="AV43" s="15">
        <f t="shared" si="35"/>
        <v>0</v>
      </c>
    </row>
    <row r="44" spans="1:48" ht="14.4" hidden="1" customHeight="1" x14ac:dyDescent="0.3">
      <c r="A44" t="str">
        <f>+Input!A67</f>
        <v>Reserved</v>
      </c>
      <c r="B44" s="23" cm="1">
        <f t="array" ref="B44">SUMPRODUCT(($A44=Input!$A$64:$A$69)*(B$13=Input!$B$63:$BI$63)*(Input!$B$64:$BI$69))</f>
        <v>0</v>
      </c>
      <c r="C44" s="7">
        <f t="shared" si="36"/>
        <v>43.22</v>
      </c>
      <c r="D44" s="15">
        <f t="shared" si="24"/>
        <v>0</v>
      </c>
      <c r="F44" s="23" cm="1">
        <f t="array" ref="F44">SUMPRODUCT(($A44=Input!$A$64:$A$69)*(F$13=Input!$B$63:$BI$63)*(Input!$B$64:$BI$69))</f>
        <v>0</v>
      </c>
      <c r="G44" s="7">
        <f t="shared" si="37"/>
        <v>43.22</v>
      </c>
      <c r="H44" s="15">
        <f t="shared" si="25"/>
        <v>0</v>
      </c>
      <c r="J44" s="23" cm="1">
        <f t="array" ref="J44">SUMPRODUCT(($A44=Input!$A$64:$A$69)*(J$13=Input!$B$63:$BI$63)*(Input!$B$64:$BI$69))</f>
        <v>0</v>
      </c>
      <c r="K44" s="7">
        <f t="shared" si="38"/>
        <v>43.22</v>
      </c>
      <c r="L44" s="15">
        <f t="shared" si="26"/>
        <v>0</v>
      </c>
      <c r="N44" s="23" cm="1">
        <f t="array" ref="N44">SUMPRODUCT(($A44=Input!$A$64:$A$69)*(N$13=Input!$B$63:$BI$63)*(Input!$B$64:$BI$69))</f>
        <v>0</v>
      </c>
      <c r="O44" s="7">
        <f t="shared" si="39"/>
        <v>43.22</v>
      </c>
      <c r="P44" s="15">
        <f t="shared" si="27"/>
        <v>0</v>
      </c>
      <c r="R44" s="23" cm="1">
        <f t="array" ref="R44">SUMPRODUCT(($A44=Input!$A$64:$A$69)*(R$13=Input!$B$63:$BI$63)*(Input!$B$64:$BI$69))</f>
        <v>0</v>
      </c>
      <c r="S44" s="7">
        <f t="shared" si="40"/>
        <v>43.22</v>
      </c>
      <c r="T44" s="15">
        <f t="shared" si="28"/>
        <v>0</v>
      </c>
      <c r="V44" s="23" cm="1">
        <f t="array" ref="V44">SUMPRODUCT(($A44=Input!$A$64:$A$69)*(V$13=Input!$B$63:$BI$63)*(Input!$B$64:$BI$69))</f>
        <v>0</v>
      </c>
      <c r="W44" s="7">
        <f t="shared" si="41"/>
        <v>43.22</v>
      </c>
      <c r="X44" s="15">
        <f t="shared" si="29"/>
        <v>0</v>
      </c>
      <c r="Z44" s="23" cm="1">
        <f t="array" ref="Z44">SUMPRODUCT(($A44=Input!$A$64:$A$69)*(Z$13=Input!$B$63:$BI$63)*(Input!$B$64:$BI$69))</f>
        <v>0</v>
      </c>
      <c r="AA44" s="7">
        <f t="shared" si="42"/>
        <v>47.480000000000004</v>
      </c>
      <c r="AB44" s="15">
        <f t="shared" si="30"/>
        <v>0</v>
      </c>
      <c r="AD44" s="23" cm="1">
        <f t="array" ref="AD44">SUMPRODUCT(($A44=Input!$A$64:$A$69)*(AD$13=Input!$B$63:$BI$63)*(Input!$B$64:$BI$69))</f>
        <v>0</v>
      </c>
      <c r="AE44" s="7">
        <f t="shared" si="43"/>
        <v>47.480000000000004</v>
      </c>
      <c r="AF44" s="15">
        <f t="shared" si="31"/>
        <v>0</v>
      </c>
      <c r="AH44" s="23" cm="1">
        <f t="array" ref="AH44">SUMPRODUCT(($A44=Input!$A$64:$A$69)*(AH$13=Input!$B$63:$BI$63)*(Input!$B$64:$BI$69))</f>
        <v>0</v>
      </c>
      <c r="AI44" s="7">
        <f t="shared" si="44"/>
        <v>47.480000000000004</v>
      </c>
      <c r="AJ44" s="15">
        <f t="shared" si="32"/>
        <v>0</v>
      </c>
      <c r="AL44" s="23" cm="1">
        <f t="array" ref="AL44">SUMPRODUCT(($A44=Input!$A$64:$A$69)*(AL$13=Input!$B$63:$BI$63)*(Input!$B$64:$BI$69))</f>
        <v>0</v>
      </c>
      <c r="AM44" s="7">
        <f t="shared" si="45"/>
        <v>47.480000000000004</v>
      </c>
      <c r="AN44" s="15">
        <f t="shared" si="33"/>
        <v>0</v>
      </c>
      <c r="AP44" s="23" cm="1">
        <f t="array" ref="AP44">SUMPRODUCT(($A44=Input!$A$64:$A$69)*(AP$13=Input!$B$63:$BI$63)*(Input!$B$64:$BI$69))</f>
        <v>0</v>
      </c>
      <c r="AQ44" s="7">
        <f t="shared" si="46"/>
        <v>47.480000000000004</v>
      </c>
      <c r="AR44" s="15">
        <f t="shared" si="34"/>
        <v>0</v>
      </c>
      <c r="AT44" s="23" cm="1">
        <f t="array" ref="AT44">SUMPRODUCT(($A44=Input!$A$64:$A$69)*(AT$13=Input!$B$63:$BI$63)*(Input!$B$64:$BI$69))</f>
        <v>0</v>
      </c>
      <c r="AU44" s="7">
        <f t="shared" si="47"/>
        <v>47.480000000000004</v>
      </c>
      <c r="AV44" s="15">
        <f t="shared" si="35"/>
        <v>0</v>
      </c>
    </row>
    <row r="45" spans="1:48" ht="14.4" hidden="1" customHeight="1" x14ac:dyDescent="0.3">
      <c r="A45" t="str">
        <f>+Input!A68</f>
        <v>Reserved</v>
      </c>
      <c r="B45" s="23" cm="1">
        <f t="array" ref="B45">SUMPRODUCT(($A45=Input!$A$64:$A$69)*(B$13=Input!$B$63:$BI$63)*(Input!$B$64:$BI$69))</f>
        <v>0</v>
      </c>
      <c r="C45" s="7">
        <f t="shared" si="36"/>
        <v>43.22</v>
      </c>
      <c r="D45" s="15">
        <f t="shared" si="24"/>
        <v>0</v>
      </c>
      <c r="F45" s="23" cm="1">
        <f t="array" ref="F45">SUMPRODUCT(($A45=Input!$A$64:$A$69)*(F$13=Input!$B$63:$BI$63)*(Input!$B$64:$BI$69))</f>
        <v>0</v>
      </c>
      <c r="G45" s="7">
        <f t="shared" si="37"/>
        <v>43.22</v>
      </c>
      <c r="H45" s="15">
        <f t="shared" si="25"/>
        <v>0</v>
      </c>
      <c r="J45" s="23" cm="1">
        <f t="array" ref="J45">SUMPRODUCT(($A45=Input!$A$64:$A$69)*(J$13=Input!$B$63:$BI$63)*(Input!$B$64:$BI$69))</f>
        <v>0</v>
      </c>
      <c r="K45" s="7">
        <f t="shared" si="38"/>
        <v>43.22</v>
      </c>
      <c r="L45" s="15">
        <f t="shared" si="26"/>
        <v>0</v>
      </c>
      <c r="N45" s="23" cm="1">
        <f t="array" ref="N45">SUMPRODUCT(($A45=Input!$A$64:$A$69)*(N$13=Input!$B$63:$BI$63)*(Input!$B$64:$BI$69))</f>
        <v>0</v>
      </c>
      <c r="O45" s="7">
        <f t="shared" si="39"/>
        <v>43.22</v>
      </c>
      <c r="P45" s="15">
        <f t="shared" si="27"/>
        <v>0</v>
      </c>
      <c r="R45" s="23" cm="1">
        <f t="array" ref="R45">SUMPRODUCT(($A45=Input!$A$64:$A$69)*(R$13=Input!$B$63:$BI$63)*(Input!$B$64:$BI$69))</f>
        <v>0</v>
      </c>
      <c r="S45" s="7">
        <f t="shared" si="40"/>
        <v>43.22</v>
      </c>
      <c r="T45" s="15">
        <f t="shared" si="28"/>
        <v>0</v>
      </c>
      <c r="V45" s="23" cm="1">
        <f t="array" ref="V45">SUMPRODUCT(($A45=Input!$A$64:$A$69)*(V$13=Input!$B$63:$BI$63)*(Input!$B$64:$BI$69))</f>
        <v>0</v>
      </c>
      <c r="W45" s="7">
        <f t="shared" si="41"/>
        <v>43.22</v>
      </c>
      <c r="X45" s="15">
        <f t="shared" si="29"/>
        <v>0</v>
      </c>
      <c r="Z45" s="23" cm="1">
        <f t="array" ref="Z45">SUMPRODUCT(($A45=Input!$A$64:$A$69)*(Z$13=Input!$B$63:$BI$63)*(Input!$B$64:$BI$69))</f>
        <v>0</v>
      </c>
      <c r="AA45" s="7">
        <f t="shared" si="42"/>
        <v>47.480000000000004</v>
      </c>
      <c r="AB45" s="15">
        <f t="shared" si="30"/>
        <v>0</v>
      </c>
      <c r="AD45" s="23" cm="1">
        <f t="array" ref="AD45">SUMPRODUCT(($A45=Input!$A$64:$A$69)*(AD$13=Input!$B$63:$BI$63)*(Input!$B$64:$BI$69))</f>
        <v>0</v>
      </c>
      <c r="AE45" s="7">
        <f t="shared" si="43"/>
        <v>47.480000000000004</v>
      </c>
      <c r="AF45" s="15">
        <f t="shared" si="31"/>
        <v>0</v>
      </c>
      <c r="AH45" s="23" cm="1">
        <f t="array" ref="AH45">SUMPRODUCT(($A45=Input!$A$64:$A$69)*(AH$13=Input!$B$63:$BI$63)*(Input!$B$64:$BI$69))</f>
        <v>0</v>
      </c>
      <c r="AI45" s="7">
        <f t="shared" si="44"/>
        <v>47.480000000000004</v>
      </c>
      <c r="AJ45" s="15">
        <f t="shared" si="32"/>
        <v>0</v>
      </c>
      <c r="AL45" s="23" cm="1">
        <f t="array" ref="AL45">SUMPRODUCT(($A45=Input!$A$64:$A$69)*(AL$13=Input!$B$63:$BI$63)*(Input!$B$64:$BI$69))</f>
        <v>0</v>
      </c>
      <c r="AM45" s="7">
        <f t="shared" si="45"/>
        <v>47.480000000000004</v>
      </c>
      <c r="AN45" s="15">
        <f t="shared" si="33"/>
        <v>0</v>
      </c>
      <c r="AP45" s="23" cm="1">
        <f t="array" ref="AP45">SUMPRODUCT(($A45=Input!$A$64:$A$69)*(AP$13=Input!$B$63:$BI$63)*(Input!$B$64:$BI$69))</f>
        <v>0</v>
      </c>
      <c r="AQ45" s="7">
        <f t="shared" si="46"/>
        <v>47.480000000000004</v>
      </c>
      <c r="AR45" s="15">
        <f t="shared" si="34"/>
        <v>0</v>
      </c>
      <c r="AT45" s="23" cm="1">
        <f t="array" ref="AT45">SUMPRODUCT(($A45=Input!$A$64:$A$69)*(AT$13=Input!$B$63:$BI$63)*(Input!$B$64:$BI$69))</f>
        <v>0</v>
      </c>
      <c r="AU45" s="7">
        <f t="shared" si="47"/>
        <v>47.480000000000004</v>
      </c>
      <c r="AV45" s="15">
        <f t="shared" si="35"/>
        <v>0</v>
      </c>
    </row>
    <row r="46" spans="1:48" ht="14.4" hidden="1" customHeight="1" x14ac:dyDescent="0.3">
      <c r="A46" t="str">
        <f>+Input!A69</f>
        <v>Reserved</v>
      </c>
      <c r="B46" s="23" cm="1">
        <f t="array" ref="B46">SUMPRODUCT(($A46=Input!$A$64:$A$69)*(B$13=Input!$B$63:$BI$63)*(Input!$B$64:$BI$69))</f>
        <v>0</v>
      </c>
      <c r="C46" s="7">
        <f t="shared" si="36"/>
        <v>43.22</v>
      </c>
      <c r="D46" s="15">
        <f t="shared" si="24"/>
        <v>0</v>
      </c>
      <c r="F46" s="23" cm="1">
        <f t="array" ref="F46">SUMPRODUCT(($A46=Input!$A$64:$A$69)*(F$13=Input!$B$63:$BI$63)*(Input!$B$64:$BI$69))</f>
        <v>0</v>
      </c>
      <c r="G46" s="7">
        <f t="shared" si="37"/>
        <v>43.22</v>
      </c>
      <c r="H46" s="15">
        <f t="shared" si="25"/>
        <v>0</v>
      </c>
      <c r="J46" s="23" cm="1">
        <f t="array" ref="J46">SUMPRODUCT(($A46=Input!$A$64:$A$69)*(J$13=Input!$B$63:$BI$63)*(Input!$B$64:$BI$69))</f>
        <v>0</v>
      </c>
      <c r="K46" s="7">
        <f t="shared" si="38"/>
        <v>43.22</v>
      </c>
      <c r="L46" s="15">
        <f t="shared" si="26"/>
        <v>0</v>
      </c>
      <c r="N46" s="23" cm="1">
        <f t="array" ref="N46">SUMPRODUCT(($A46=Input!$A$64:$A$69)*(N$13=Input!$B$63:$BI$63)*(Input!$B$64:$BI$69))</f>
        <v>0</v>
      </c>
      <c r="O46" s="7">
        <f t="shared" si="39"/>
        <v>43.22</v>
      </c>
      <c r="P46" s="15">
        <f t="shared" si="27"/>
        <v>0</v>
      </c>
      <c r="R46" s="23" cm="1">
        <f t="array" ref="R46">SUMPRODUCT(($A46=Input!$A$64:$A$69)*(R$13=Input!$B$63:$BI$63)*(Input!$B$64:$BI$69))</f>
        <v>0</v>
      </c>
      <c r="S46" s="7">
        <f t="shared" si="40"/>
        <v>43.22</v>
      </c>
      <c r="T46" s="15">
        <f t="shared" si="28"/>
        <v>0</v>
      </c>
      <c r="V46" s="23" cm="1">
        <f t="array" ref="V46">SUMPRODUCT(($A46=Input!$A$64:$A$69)*(V$13=Input!$B$63:$BI$63)*(Input!$B$64:$BI$69))</f>
        <v>0</v>
      </c>
      <c r="W46" s="7">
        <f t="shared" si="41"/>
        <v>43.22</v>
      </c>
      <c r="X46" s="15">
        <f t="shared" si="29"/>
        <v>0</v>
      </c>
      <c r="Z46" s="23" cm="1">
        <f t="array" ref="Z46">SUMPRODUCT(($A46=Input!$A$64:$A$69)*(Z$13=Input!$B$63:$BI$63)*(Input!$B$64:$BI$69))</f>
        <v>0</v>
      </c>
      <c r="AA46" s="7">
        <f t="shared" si="42"/>
        <v>47.480000000000004</v>
      </c>
      <c r="AB46" s="15">
        <f t="shared" si="30"/>
        <v>0</v>
      </c>
      <c r="AD46" s="23" cm="1">
        <f t="array" ref="AD46">SUMPRODUCT(($A46=Input!$A$64:$A$69)*(AD$13=Input!$B$63:$BI$63)*(Input!$B$64:$BI$69))</f>
        <v>0</v>
      </c>
      <c r="AE46" s="7">
        <f t="shared" si="43"/>
        <v>47.480000000000004</v>
      </c>
      <c r="AF46" s="15">
        <f t="shared" si="31"/>
        <v>0</v>
      </c>
      <c r="AH46" s="23" cm="1">
        <f t="array" ref="AH46">SUMPRODUCT(($A46=Input!$A$64:$A$69)*(AH$13=Input!$B$63:$BI$63)*(Input!$B$64:$BI$69))</f>
        <v>0</v>
      </c>
      <c r="AI46" s="7">
        <f t="shared" si="44"/>
        <v>47.480000000000004</v>
      </c>
      <c r="AJ46" s="15">
        <f t="shared" si="32"/>
        <v>0</v>
      </c>
      <c r="AL46" s="23" cm="1">
        <f t="array" ref="AL46">SUMPRODUCT(($A46=Input!$A$64:$A$69)*(AL$13=Input!$B$63:$BI$63)*(Input!$B$64:$BI$69))</f>
        <v>0</v>
      </c>
      <c r="AM46" s="7">
        <f t="shared" si="45"/>
        <v>47.480000000000004</v>
      </c>
      <c r="AN46" s="15">
        <f t="shared" si="33"/>
        <v>0</v>
      </c>
      <c r="AP46" s="23" cm="1">
        <f t="array" ref="AP46">SUMPRODUCT(($A46=Input!$A$64:$A$69)*(AP$13=Input!$B$63:$BI$63)*(Input!$B$64:$BI$69))</f>
        <v>0</v>
      </c>
      <c r="AQ46" s="7">
        <f t="shared" si="46"/>
        <v>47.480000000000004</v>
      </c>
      <c r="AR46" s="15">
        <f t="shared" si="34"/>
        <v>0</v>
      </c>
      <c r="AT46" s="23" cm="1">
        <f t="array" ref="AT46">SUMPRODUCT(($A46=Input!$A$64:$A$69)*(AT$13=Input!$B$63:$BI$63)*(Input!$B$64:$BI$69))</f>
        <v>0</v>
      </c>
      <c r="AU46" s="7">
        <f t="shared" si="47"/>
        <v>47.480000000000004</v>
      </c>
      <c r="AV46" s="15">
        <f t="shared" si="35"/>
        <v>0</v>
      </c>
    </row>
    <row r="47" spans="1:48" x14ac:dyDescent="0.3">
      <c r="A47" t="s">
        <v>27</v>
      </c>
      <c r="B47" s="14"/>
      <c r="D47" s="20">
        <f>SUM(D41:D46)</f>
        <v>0.28999999999999998</v>
      </c>
      <c r="F47" s="14"/>
      <c r="H47" s="20">
        <f>SUM(H41:H46)</f>
        <v>0.28999999999999998</v>
      </c>
      <c r="J47" s="14"/>
      <c r="L47" s="20">
        <f>SUM(L41:L46)</f>
        <v>0.28999999999999998</v>
      </c>
      <c r="N47" s="14"/>
      <c r="P47" s="20">
        <f>SUM(P41:P46)</f>
        <v>0.28999999999999998</v>
      </c>
      <c r="R47" s="14"/>
      <c r="T47" s="20">
        <f>SUM(T41:T46)</f>
        <v>0.28999999999999998</v>
      </c>
      <c r="V47" s="14"/>
      <c r="X47" s="20">
        <f>SUM(X41:X46)</f>
        <v>0.28999999999999998</v>
      </c>
      <c r="Z47" s="14"/>
      <c r="AB47" s="20">
        <f>SUM(AB41:AB46)</f>
        <v>0.32</v>
      </c>
      <c r="AD47" s="14"/>
      <c r="AF47" s="20">
        <f>SUM(AF41:AF46)</f>
        <v>0.32</v>
      </c>
      <c r="AH47" s="14"/>
      <c r="AJ47" s="20">
        <f>SUM(AJ41:AJ46)</f>
        <v>0.32</v>
      </c>
      <c r="AL47" s="14"/>
      <c r="AN47" s="20">
        <f>SUM(AN41:AN46)</f>
        <v>0.32</v>
      </c>
      <c r="AP47" s="14"/>
      <c r="AR47" s="20">
        <f>SUM(AR41:AR46)</f>
        <v>0.32</v>
      </c>
      <c r="AT47" s="14"/>
      <c r="AV47" s="20">
        <f>SUM(AV41:AV46)</f>
        <v>0.32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43.51</v>
      </c>
      <c r="F49" s="21"/>
      <c r="G49" s="22"/>
      <c r="H49" s="25">
        <f>H22+H38+H41</f>
        <v>43.51</v>
      </c>
      <c r="J49" s="21"/>
      <c r="K49" s="22"/>
      <c r="L49" s="25">
        <f>L22+L38+L41</f>
        <v>43.51</v>
      </c>
      <c r="N49" s="21"/>
      <c r="O49" s="22"/>
      <c r="P49" s="25">
        <f>P22+P38+P41</f>
        <v>43.51</v>
      </c>
      <c r="R49" s="21"/>
      <c r="S49" s="22"/>
      <c r="T49" s="25">
        <f>T22+T38+T41</f>
        <v>43.51</v>
      </c>
      <c r="V49" s="21"/>
      <c r="W49" s="22"/>
      <c r="X49" s="25">
        <f>X22+X38+X41</f>
        <v>43.51</v>
      </c>
      <c r="Z49" s="21"/>
      <c r="AA49" s="22"/>
      <c r="AB49" s="25">
        <f>AB22+AB38+AB41</f>
        <v>47.800000000000004</v>
      </c>
      <c r="AD49" s="21"/>
      <c r="AE49" s="22"/>
      <c r="AF49" s="25">
        <f>AF22+AF38+AF41</f>
        <v>47.800000000000004</v>
      </c>
      <c r="AH49" s="21"/>
      <c r="AI49" s="22"/>
      <c r="AJ49" s="25">
        <f>AJ22+AJ38+AJ41</f>
        <v>47.800000000000004</v>
      </c>
      <c r="AL49" s="21"/>
      <c r="AM49" s="22"/>
      <c r="AN49" s="25">
        <f>AN22+AN38+AN41</f>
        <v>47.800000000000004</v>
      </c>
      <c r="AP49" s="21"/>
      <c r="AQ49" s="22"/>
      <c r="AR49" s="25">
        <f>AR22+AR38+AR41</f>
        <v>47.800000000000004</v>
      </c>
      <c r="AS49" s="106"/>
      <c r="AT49" s="21"/>
      <c r="AU49" s="22"/>
      <c r="AV49" s="25">
        <f>AV22+AV38+AV41</f>
        <v>47.800000000000004</v>
      </c>
    </row>
    <row r="51" spans="1:48" x14ac:dyDescent="0.3">
      <c r="A51" t="s">
        <v>62</v>
      </c>
    </row>
    <row r="52" spans="1:48" ht="15" thickBot="1" x14ac:dyDescent="0.35"/>
    <row r="53" spans="1:48" x14ac:dyDescent="0.3">
      <c r="A53" s="9" t="s">
        <v>64</v>
      </c>
      <c r="B53" s="10">
        <f>B5</f>
        <v>2028</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2" t="str">
        <f>CONCATENATE("January"," ",$B$5)</f>
        <v>January 2028</v>
      </c>
      <c r="C61" s="143"/>
      <c r="D61" s="144"/>
      <c r="F61" s="142" t="str">
        <f>CONCATENATE("February"," ",$B$5)</f>
        <v>February 2028</v>
      </c>
      <c r="G61" s="143"/>
      <c r="H61" s="144"/>
      <c r="J61" s="142" t="str">
        <f>CONCATENATE("March"," ",$B$5)</f>
        <v>March 2028</v>
      </c>
      <c r="K61" s="143"/>
      <c r="L61" s="144"/>
      <c r="N61" s="142" t="str">
        <f>CONCATENATE("April"," ",$B$5)</f>
        <v>April 2028</v>
      </c>
      <c r="O61" s="143"/>
      <c r="P61" s="144"/>
      <c r="R61" s="142" t="str">
        <f>CONCATENATE("May"," ",$B$5)</f>
        <v>May 2028</v>
      </c>
      <c r="S61" s="143"/>
      <c r="T61" s="144"/>
      <c r="V61" s="142" t="str">
        <f>CONCATENATE("June"," ",$B$5)</f>
        <v>June 2028</v>
      </c>
      <c r="W61" s="143"/>
      <c r="X61" s="144"/>
      <c r="Z61" s="142" t="str">
        <f>CONCATENATE("July"," ",$B$5)</f>
        <v>July 2028</v>
      </c>
      <c r="AA61" s="143"/>
      <c r="AB61" s="144"/>
      <c r="AD61" s="142" t="str">
        <f>CONCATENATE("August"," ",$B$5)</f>
        <v>August 2028</v>
      </c>
      <c r="AE61" s="143"/>
      <c r="AF61" s="144"/>
      <c r="AH61" s="142" t="str">
        <f>CONCATENATE("September"," ",$B$5)</f>
        <v>September 2028</v>
      </c>
      <c r="AI61" s="143"/>
      <c r="AJ61" s="144"/>
      <c r="AL61" s="142" t="str">
        <f>CONCATENATE("October"," ",$B$5)</f>
        <v>October 2028</v>
      </c>
      <c r="AM61" s="143"/>
      <c r="AN61" s="144"/>
      <c r="AP61" s="142" t="str">
        <f>CONCATENATE("November"," ",$B$5)</f>
        <v>November 2028</v>
      </c>
      <c r="AQ61" s="143"/>
      <c r="AR61" s="144"/>
      <c r="AS61" s="102"/>
      <c r="AT61" s="142" t="str">
        <f>CONCATENATE("December"," ",$B$5)</f>
        <v>December 2028</v>
      </c>
      <c r="AU61" s="143"/>
      <c r="AV61" s="144"/>
    </row>
    <row r="62" spans="1:48" x14ac:dyDescent="0.3">
      <c r="A62" s="1" t="s">
        <v>4</v>
      </c>
      <c r="B62" s="14"/>
      <c r="D62" s="15">
        <f>INDEX(Input!$B$29:$BI$29,MATCH('Residential Bills_Yr 4_6 Units'!$B$54,Input!$A$29:$A$29,0),MATCH('Residential Bills_Yr 4_6 Units'!B$61,Input!$B$28:$BI$28,0))</f>
        <v>22</v>
      </c>
      <c r="F62" s="14"/>
      <c r="H62" s="15">
        <f>INDEX(Input!$B$29:$BI$29,MATCH('Residential Bills_Yr 4_6 Units'!$B$54,Input!$A$29:$A$29,0),MATCH('Residential Bills_Yr 4_6 Units'!F$61,Input!$B$28:$BI$28,0))</f>
        <v>22</v>
      </c>
      <c r="J62" s="14"/>
      <c r="L62" s="15">
        <f>INDEX(Input!$B$29:$BI$29,MATCH('Residential Bills_Yr 4_6 Units'!$B$54,Input!$A$29:$A$29,0),MATCH('Residential Bills_Yr 4_6 Units'!J$61,Input!$B$28:$BI$28,0))</f>
        <v>22</v>
      </c>
      <c r="N62" s="14"/>
      <c r="P62" s="15">
        <f>INDEX(Input!$B$29:$BI$29,MATCH('Residential Bills_Yr 4_6 Units'!$B$54,Input!$A$29:$A$29,0),MATCH('Residential Bills_Yr 4_6 Units'!N$61,Input!$B$28:$BI$28,0))</f>
        <v>22</v>
      </c>
      <c r="R62" s="14"/>
      <c r="T62" s="15">
        <f>INDEX(Input!$B$29:$BI$29,MATCH('Residential Bills_Yr 4_6 Units'!$B$54,Input!$A$29:$A$29,0),MATCH('Residential Bills_Yr 4_6 Units'!R$61,Input!$B$28:$BI$28,0))</f>
        <v>22</v>
      </c>
      <c r="V62" s="14"/>
      <c r="X62" s="15">
        <f>INDEX(Input!$B$29:$BI$29,MATCH('Residential Bills_Yr 4_6 Units'!$B$54,Input!$A$29:$A$29,0),MATCH('Residential Bills_Yr 4_6 Units'!V$61,Input!$B$28:$BI$28,0))</f>
        <v>22</v>
      </c>
      <c r="Z62" s="14"/>
      <c r="AB62" s="15">
        <f>INDEX(Input!$B$29:$BI$29,MATCH('Residential Bills_Yr 4_6 Units'!$B$54,Input!$A$29:$A$29,0),MATCH('Residential Bills_Yr 4_6 Units'!Z$61,Input!$B$28:$BI$28,0))</f>
        <v>24.200000000000003</v>
      </c>
      <c r="AD62" s="14"/>
      <c r="AF62" s="15">
        <f>INDEX(Input!$B$29:$BI$29,MATCH('Residential Bills_Yr 4_6 Units'!$B$54,Input!$A$29:$A$29,0),MATCH('Residential Bills_Yr 4_6 Units'!AD$61,Input!$B$28:$BI$28,0))</f>
        <v>24.200000000000003</v>
      </c>
      <c r="AH62" s="14"/>
      <c r="AJ62" s="15">
        <f>INDEX(Input!$B$29:$BI$29,MATCH('Residential Bills_Yr 4_6 Units'!$B$54,Input!$A$29:$A$29,0),MATCH('Residential Bills_Yr 4_6 Units'!AH$61,Input!$B$28:$BI$28,0))</f>
        <v>24.200000000000003</v>
      </c>
      <c r="AL62" s="14"/>
      <c r="AN62" s="15">
        <f>INDEX(Input!$B$29:$BI$29,MATCH('Residential Bills_Yr 4_6 Units'!$B$54,Input!$A$29:$A$29,0),MATCH('Residential Bills_Yr 4_6 Units'!AL$61,Input!$B$28:$BI$28,0))</f>
        <v>24.200000000000003</v>
      </c>
      <c r="AP62" s="14"/>
      <c r="AR62" s="15">
        <f>INDEX(Input!$B$29:$BI$29,MATCH('Residential Bills_Yr 4_6 Units'!$B$54,Input!$A$29:$A$29,0),MATCH('Residential Bills_Yr 4_6 Units'!AP$61,Input!$B$28:$BI$28,0))</f>
        <v>24.200000000000003</v>
      </c>
      <c r="AS62" s="7"/>
      <c r="AT62" s="14"/>
      <c r="AV62" s="15">
        <f>INDEX(Input!$B$29:$BI$29,MATCH('Residential Bills_Yr 4_6 Units'!$B$54,Input!$A$29:$A$29,0),MATCH('Residential Bills_Yr 4_6 Units'!AT$61,Input!$B$28:$BI$28,0))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4_6 Units'!$A65,Input!$A$22:$A$26,0),MATCH('Residential Bills_Yr 4_6 Units'!B$61,Input!$B$21:$BI$21,0))</f>
        <v>3.3512</v>
      </c>
      <c r="C65" s="3">
        <f>IF($B$55&gt;Input!F102,Input!F102,'Residential Bills_Yr 4_6 Units'!$B$55)</f>
        <v>6</v>
      </c>
      <c r="D65" s="15">
        <f>ROUND(IFERROR(B65*C65," "),2)</f>
        <v>20.11</v>
      </c>
      <c r="F65" s="19">
        <f>INDEX(Input!$B$22:$BI$26,MATCH('Residential Bills_Yr 4_6 Units'!$A65,Input!$A$22:$A$26,0),MATCH('Residential Bills_Yr 4_6 Units'!F$61,Input!$B$21:$BI$21,0))</f>
        <v>3.3512</v>
      </c>
      <c r="G65" s="3">
        <f>IF($B$55&gt;Input!G102,Input!G102,'Residential Bills_Yr 4_6 Units'!$B$55)</f>
        <v>6</v>
      </c>
      <c r="H65" s="15">
        <f>ROUND(IFERROR(F65*G65," "),2)</f>
        <v>20.11</v>
      </c>
      <c r="J65" s="19">
        <f>INDEX(Input!$B$22:$BI$26,MATCH('Residential Bills_Yr 4_6 Units'!$A65,Input!$A$22:$A$26,0),MATCH('Residential Bills_Yr 4_6 Units'!J$61,Input!$B$21:$BI$21,0))</f>
        <v>3.3512</v>
      </c>
      <c r="K65" s="3">
        <f>IF($B$55&gt;Input!H102,Input!H102,'Residential Bills_Yr 4_6 Units'!$B$55)</f>
        <v>6</v>
      </c>
      <c r="L65" s="15">
        <f>ROUND(IFERROR(J65*K65," "),2)</f>
        <v>20.11</v>
      </c>
      <c r="N65" s="19">
        <f>INDEX(Input!$B$22:$BI$26,MATCH('Residential Bills_Yr 4_6 Units'!$A65,Input!$A$22:$A$26,0),MATCH('Residential Bills_Yr 4_6 Units'!N$61,Input!$B$21:$BI$21,0))</f>
        <v>3.3512</v>
      </c>
      <c r="O65" s="3">
        <f>IF($B$55&gt;Input!I102,Input!I102,'Residential Bills_Yr 4_6 Units'!$B$55)</f>
        <v>6</v>
      </c>
      <c r="P65" s="15">
        <f>ROUND(IFERROR(N65*O65," "),2)</f>
        <v>20.11</v>
      </c>
      <c r="R65" s="19">
        <f>INDEX(Input!$B$22:$BI$26,MATCH('Residential Bills_Yr 4_6 Units'!$A65,Input!$A$22:$A$26,0),MATCH('Residential Bills_Yr 4_6 Units'!R$61,Input!$B$21:$BI$21,0))</f>
        <v>3.3512</v>
      </c>
      <c r="S65" s="3">
        <f>IF($B$55&gt;Input!J102,Input!J102,'Residential Bills_Yr 4_6 Units'!$B$55)</f>
        <v>6</v>
      </c>
      <c r="T65" s="15">
        <f>ROUND(IFERROR(R65*S65," "),2)</f>
        <v>20.11</v>
      </c>
      <c r="V65" s="19">
        <f>INDEX(Input!$B$22:$BI$26,MATCH('Residential Bills_Yr 4_6 Units'!$A65,Input!$A$22:$A$26,0),MATCH('Residential Bills_Yr 4_6 Units'!V$61,Input!$B$21:$BI$21,0))</f>
        <v>3.3512</v>
      </c>
      <c r="W65" s="3">
        <f>IF($B$55&gt;Input!K102,Input!K102,'Residential Bills_Yr 4_6 Units'!$B$55)</f>
        <v>6</v>
      </c>
      <c r="X65" s="15">
        <f>ROUND(IFERROR(V65*W65," "),2)</f>
        <v>20.11</v>
      </c>
      <c r="Z65" s="19">
        <f>INDEX(Input!$B$22:$BI$26,MATCH('Residential Bills_Yr 4_6 Units'!$A65,Input!$A$22:$A$26,0),MATCH('Residential Bills_Yr 4_6 Units'!Z$61,Input!$B$21:$BI$21,0))</f>
        <v>3.6863200000000003</v>
      </c>
      <c r="AA65" s="3">
        <f>IF($B$55&gt;Input!L102,Input!L102,'Residential Bills_Yr 4_6 Units'!$B$55)</f>
        <v>6</v>
      </c>
      <c r="AB65" s="15">
        <f>ROUND(IFERROR(Z65*AA65," "),2)</f>
        <v>22.12</v>
      </c>
      <c r="AD65" s="19">
        <f>INDEX(Input!$B$22:$BI$26,MATCH('Residential Bills_Yr 4_6 Units'!$A65,Input!$A$22:$A$26,0),MATCH('Residential Bills_Yr 4_6 Units'!AD$61,Input!$B$21:$BI$21,0))</f>
        <v>3.6863200000000003</v>
      </c>
      <c r="AE65" s="3">
        <f>IF($B$55&gt;Input!M102,Input!M102,'Residential Bills_Yr 4_6 Units'!$B$55)</f>
        <v>6</v>
      </c>
      <c r="AF65" s="15">
        <f>ROUND(IFERROR(AD65*AE65," "),2)</f>
        <v>22.12</v>
      </c>
      <c r="AH65" s="19">
        <f>INDEX(Input!$B$22:$BI$26,MATCH('Residential Bills_Yr 4_6 Units'!$A65,Input!$A$22:$A$26,0),MATCH('Residential Bills_Yr 4_6 Units'!AH$61,Input!$B$21:$BI$21,0))</f>
        <v>3.6863200000000003</v>
      </c>
      <c r="AI65" s="3">
        <f>IF($B$55&gt;Input!N102,Input!N102,'Residential Bills_Yr 4_6 Units'!$B$55)</f>
        <v>6</v>
      </c>
      <c r="AJ65" s="15">
        <f>ROUND(IFERROR(AH65*AI65," "),2)</f>
        <v>22.12</v>
      </c>
      <c r="AL65" s="19">
        <f>INDEX(Input!$B$22:$BI$26,MATCH('Residential Bills_Yr 4_6 Units'!$A65,Input!$A$22:$A$26,0),MATCH('Residential Bills_Yr 4_6 Units'!AL$61,Input!$B$21:$BI$21,0))</f>
        <v>3.6863200000000003</v>
      </c>
      <c r="AM65" s="3">
        <f>IF($B$55&gt;Input!O102,Input!O102,'Residential Bills_Yr 4_6 Units'!$B$55)</f>
        <v>6</v>
      </c>
      <c r="AN65" s="15">
        <f>ROUND(IFERROR(AL65*AM65," "),2)</f>
        <v>22.12</v>
      </c>
      <c r="AP65" s="19">
        <f>INDEX(Input!$B$22:$BI$26,MATCH('Residential Bills_Yr 4_6 Units'!$A65,Input!$A$22:$A$26,0),MATCH('Residential Bills_Yr 4_6 Units'!AP$61,Input!$B$21:$BI$21,0))</f>
        <v>3.6863200000000003</v>
      </c>
      <c r="AQ65" s="3">
        <f>IF($B$55&gt;Input!P102,Input!P102,'Residential Bills_Yr 4_6 Units'!$B$55)</f>
        <v>6</v>
      </c>
      <c r="AR65" s="15">
        <f>ROUND(IFERROR(AP65*AQ65," "),2)</f>
        <v>22.12</v>
      </c>
      <c r="AS65" s="7"/>
      <c r="AT65" s="19">
        <f>INDEX(Input!$B$22:$BI$26,MATCH('Residential Bills_Yr 4_6 Units'!$A65,Input!$A$22:$A$26,0),MATCH('Residential Bills_Yr 4_6 Units'!AT$61,Input!$B$21:$BI$21,0))</f>
        <v>3.6863200000000003</v>
      </c>
      <c r="AU65" s="3">
        <f>IF($B$55&gt;Input!Q102,Input!Q102,'Residential Bills_Yr 4_6 Units'!$B$55)</f>
        <v>6</v>
      </c>
      <c r="AV65" s="15">
        <f>ROUND(IFERROR(AT65*AU65," "),2)</f>
        <v>22.12</v>
      </c>
    </row>
    <row r="66" spans="1:48" x14ac:dyDescent="0.3">
      <c r="A66" t="str">
        <f>A18</f>
        <v>Tier 2</v>
      </c>
      <c r="B66" s="19">
        <f>INDEX(Input!$B$22:$BI$26,MATCH('Residential Bills_Yr 4_6 Units'!$A66,Input!$A$22:$A$26,0),MATCH('Residential Bills_Yr 4_6 Units'!B$61,Input!$B$21:$BI$21,0))</f>
        <v>5.7832999999999997</v>
      </c>
      <c r="C66" s="3">
        <f>IF(($B$55-C65)&gt;Input!F103,Input!F103,($B$55-C65))</f>
        <v>0</v>
      </c>
      <c r="D66" s="15">
        <f>ROUND(IFERROR(B66*C66," "),2)</f>
        <v>0</v>
      </c>
      <c r="F66" s="19">
        <f>INDEX(Input!$B$22:$BI$26,MATCH('Residential Bills_Yr 4_6 Units'!$A66,Input!$A$22:$A$26,0),MATCH('Residential Bills_Yr 4_6 Units'!F$61,Input!$B$21:$BI$21,0))</f>
        <v>5.7832999999999997</v>
      </c>
      <c r="G66" s="3">
        <f>IF(($B$55-G65)&gt;Input!G103,Input!G103,($B$55-G65))</f>
        <v>0</v>
      </c>
      <c r="H66" s="15">
        <f>ROUND(IFERROR(F66*G66," "),2)</f>
        <v>0</v>
      </c>
      <c r="J66" s="19">
        <f>INDEX(Input!$B$22:$BI$26,MATCH('Residential Bills_Yr 4_6 Units'!$A66,Input!$A$22:$A$26,0),MATCH('Residential Bills_Yr 4_6 Units'!J$61,Input!$B$21:$BI$21,0))</f>
        <v>5.7832999999999997</v>
      </c>
      <c r="K66" s="3">
        <f>IF(($B$55-K65)&gt;Input!H103,Input!H103,($B$55-K65))</f>
        <v>0</v>
      </c>
      <c r="L66" s="15">
        <f>ROUND(IFERROR(J66*K66," "),2)</f>
        <v>0</v>
      </c>
      <c r="N66" s="19">
        <f>INDEX(Input!$B$22:$BI$26,MATCH('Residential Bills_Yr 4_6 Units'!$A66,Input!$A$22:$A$26,0),MATCH('Residential Bills_Yr 4_6 Units'!N$61,Input!$B$21:$BI$21,0))</f>
        <v>5.7832999999999997</v>
      </c>
      <c r="O66" s="3">
        <f>IF(($B$55-O65)&gt;Input!I103,Input!I103,($B$55-O65))</f>
        <v>0</v>
      </c>
      <c r="P66" s="15">
        <f>ROUND(IFERROR(N66*O66," "),2)</f>
        <v>0</v>
      </c>
      <c r="R66" s="19">
        <f>INDEX(Input!$B$22:$BI$26,MATCH('Residential Bills_Yr 4_6 Units'!$A66,Input!$A$22:$A$26,0),MATCH('Residential Bills_Yr 4_6 Units'!R$61,Input!$B$21:$BI$21,0))</f>
        <v>5.7832999999999997</v>
      </c>
      <c r="S66" s="3">
        <f>IF(($B$55-S65)&gt;Input!J103,Input!J103,($B$55-S65))</f>
        <v>0</v>
      </c>
      <c r="T66" s="15">
        <f>ROUND(IFERROR(R66*S66," "),2)</f>
        <v>0</v>
      </c>
      <c r="V66" s="19">
        <f>INDEX(Input!$B$22:$BI$26,MATCH('Residential Bills_Yr 4_6 Units'!$A66,Input!$A$22:$A$26,0),MATCH('Residential Bills_Yr 4_6 Units'!V$61,Input!$B$21:$BI$21,0))</f>
        <v>5.7832999999999997</v>
      </c>
      <c r="W66" s="3">
        <f>IF(($B$55-W65)&gt;Input!K103,Input!K103,($B$55-S65))</f>
        <v>0</v>
      </c>
      <c r="X66" s="15">
        <f>ROUND(IFERROR(V66*W66," "),2)</f>
        <v>0</v>
      </c>
      <c r="Z66" s="19">
        <f>INDEX(Input!$B$22:$BI$26,MATCH('Residential Bills_Yr 4_6 Units'!$A66,Input!$A$22:$A$26,0),MATCH('Residential Bills_Yr 4_6 Units'!Z$61,Input!$B$21:$BI$21,0))</f>
        <v>6.3616299999999999</v>
      </c>
      <c r="AA66" s="3">
        <f>IF(($B$55-AA65)&gt;Input!L103,Input!L103,($B$55-AA65))</f>
        <v>0</v>
      </c>
      <c r="AB66" s="15">
        <f>ROUND(IFERROR(Z66*AA66," "),2)</f>
        <v>0</v>
      </c>
      <c r="AD66" s="19">
        <f>INDEX(Input!$B$22:$BI$26,MATCH('Residential Bills_Yr 4_6 Units'!$A66,Input!$A$22:$A$26,0),MATCH('Residential Bills_Yr 4_6 Units'!AD$61,Input!$B$21:$BI$21,0))</f>
        <v>6.3616299999999999</v>
      </c>
      <c r="AE66" s="3">
        <f>IF(($B$55-AE65)&gt;Input!M103,Input!M103,($B$55-AE65))</f>
        <v>0</v>
      </c>
      <c r="AF66" s="15">
        <f>ROUND(IFERROR(AD66*AE66," "),2)</f>
        <v>0</v>
      </c>
      <c r="AH66" s="19">
        <f>INDEX(Input!$B$22:$BI$26,MATCH('Residential Bills_Yr 4_6 Units'!$A66,Input!$A$22:$A$26,0),MATCH('Residential Bills_Yr 4_6 Units'!AH$61,Input!$B$21:$BI$21,0))</f>
        <v>6.3616299999999999</v>
      </c>
      <c r="AI66" s="3">
        <f>IF(($B$55-AI65)&gt;Input!N103,Input!N103,($B$55-AI65))</f>
        <v>0</v>
      </c>
      <c r="AJ66" s="15">
        <f>ROUND(IFERROR(AH66*AI66," "),2)</f>
        <v>0</v>
      </c>
      <c r="AL66" s="19">
        <f>INDEX(Input!$B$22:$BI$26,MATCH('Residential Bills_Yr 4_6 Units'!$A66,Input!$A$22:$A$26,0),MATCH('Residential Bills_Yr 4_6 Units'!AL$61,Input!$B$21:$BI$21,0))</f>
        <v>6.3616299999999999</v>
      </c>
      <c r="AM66" s="3">
        <f>IF(($B$55-AM65)&gt;Input!O103,Input!O103,($B$55-AM65))</f>
        <v>0</v>
      </c>
      <c r="AN66" s="15">
        <f>ROUND(IFERROR(AL66*AM66," "),2)</f>
        <v>0</v>
      </c>
      <c r="AP66" s="19">
        <f>INDEX(Input!$B$22:$BI$26,MATCH('Residential Bills_Yr 4_6 Units'!$A66,Input!$A$22:$A$26,0),MATCH('Residential Bills_Yr 4_6 Units'!AP$61,Input!$B$21:$BI$21,0))</f>
        <v>6.3616299999999999</v>
      </c>
      <c r="AQ66" s="3">
        <f>IF(($B$55-AQ65)&gt;Input!P103,Input!P103,($B$55-AQ65))</f>
        <v>0</v>
      </c>
      <c r="AR66" s="15">
        <f>ROUND(IFERROR(AP66*AQ66," "),2)</f>
        <v>0</v>
      </c>
      <c r="AS66" s="7"/>
      <c r="AT66" s="19">
        <f>INDEX(Input!$B$22:$BI$26,MATCH('Residential Bills_Yr 4_6 Units'!$A66,Input!$A$22:$A$26,0),MATCH('Residential Bills_Yr 4_6 Units'!AT$61,Input!$B$21:$BI$21,0))</f>
        <v>6.3616299999999999</v>
      </c>
      <c r="AU66" s="3">
        <f>IF(($B$55-AU65)&gt;Input!Q103,Input!Q103,($B$55-AU65))</f>
        <v>0</v>
      </c>
      <c r="AV66" s="15">
        <f>ROUND(IFERROR(AT66*AU66," "),2)</f>
        <v>0</v>
      </c>
    </row>
    <row r="67" spans="1:48" x14ac:dyDescent="0.3">
      <c r="A67" t="str">
        <f>A19</f>
        <v>Tier 3</v>
      </c>
      <c r="B67" s="19">
        <f>INDEX(Input!$B$22:$BI$26,MATCH('Residential Bills_Yr 4_6 Units'!$A67,Input!$A$22:$A$26,0),MATCH('Residential Bills_Yr 4_6 Units'!B$61,Input!$B$21:$BI$21,0))</f>
        <v>7.9844999999999997</v>
      </c>
      <c r="C67" s="3">
        <f>IF(OR(Input!F$100="Tier 4",Input!F$100="Tier 5"),IF(('Residential Bills_Yr 4_6 Units'!$B$55-'Residential Bills_Yr 4_6 Units'!C65-'Residential Bills_Yr 4_6 Units'!C66)&gt;Input!F104,Input!F104,('Residential Bills_Yr 4_6 Units'!$B$55-'Residential Bills_Yr 4_6 Units'!C65-'Residential Bills_Yr 4_6 Units'!C66)),('Residential Bills_Yr 4_6 Units'!$B$55-'Residential Bills_Yr 4_6 Units'!C65-'Residential Bills_Yr 4_6 Units'!C66))</f>
        <v>0</v>
      </c>
      <c r="D67" s="15">
        <f>ROUND(IFERROR(B67*C67," "),2)</f>
        <v>0</v>
      </c>
      <c r="F67" s="19">
        <f>INDEX(Input!$B$22:$BI$26,MATCH('Residential Bills_Yr 4_6 Units'!$A67,Input!$A$22:$A$26,0),MATCH('Residential Bills_Yr 4_6 Units'!F$61,Input!$B$21:$BI$21,0))</f>
        <v>7.9844999999999997</v>
      </c>
      <c r="G67" s="3">
        <f>IF(OR(Input!G$100="Tier 4",Input!G$100="Tier 5"),IF(('Residential Bills_Yr 4_6 Units'!$B$55-'Residential Bills_Yr 4_6 Units'!G65-'Residential Bills_Yr 4_6 Units'!G66)&gt;Input!G104,Input!G104,('Residential Bills_Yr 4_6 Units'!$B$55-'Residential Bills_Yr 4_6 Units'!G65-'Residential Bills_Yr 4_6 Units'!G66)),('Residential Bills_Yr 4_6 Units'!$B$55-'Residential Bills_Yr 4_6 Units'!G65-'Residential Bills_Yr 4_6 Units'!G66))</f>
        <v>0</v>
      </c>
      <c r="H67" s="15">
        <f>ROUND(IFERROR(F67*G67," "),2)</f>
        <v>0</v>
      </c>
      <c r="J67" s="19">
        <f>INDEX(Input!$B$22:$BI$26,MATCH('Residential Bills_Yr 4_6 Units'!$A67,Input!$A$22:$A$26,0),MATCH('Residential Bills_Yr 4_6 Units'!J$61,Input!$B$21:$BI$21,0))</f>
        <v>7.9844999999999997</v>
      </c>
      <c r="K67" s="3">
        <f>IF(OR(Input!H$100="Tier 4",Input!H$100="Tier 5"),IF(('Residential Bills_Yr 4_6 Units'!$B$55-'Residential Bills_Yr 4_6 Units'!K65-'Residential Bills_Yr 4_6 Units'!K66)&gt;Input!H104,Input!H104,('Residential Bills_Yr 4_6 Units'!$B$55-'Residential Bills_Yr 4_6 Units'!K65-'Residential Bills_Yr 4_6 Units'!K66)),('Residential Bills_Yr 4_6 Units'!$B$55-'Residential Bills_Yr 4_6 Units'!K65-'Residential Bills_Yr 4_6 Units'!K66))</f>
        <v>0</v>
      </c>
      <c r="L67" s="15">
        <f>ROUND(IFERROR(J67*K67," "),2)</f>
        <v>0</v>
      </c>
      <c r="N67" s="19">
        <f>INDEX(Input!$B$22:$BI$26,MATCH('Residential Bills_Yr 4_6 Units'!$A67,Input!$A$22:$A$26,0),MATCH('Residential Bills_Yr 4_6 Units'!N$61,Input!$B$21:$BI$21,0))</f>
        <v>7.9844999999999997</v>
      </c>
      <c r="O67" s="3">
        <f>IF(OR(Input!I$100="Tier 4",Input!I$100="Tier 5"),IF(('Residential Bills_Yr 4_6 Units'!$B$55-'Residential Bills_Yr 4_6 Units'!O65-'Residential Bills_Yr 4_6 Units'!O66)&gt;Input!I104,Input!I104,('Residential Bills_Yr 4_6 Units'!$B$55-'Residential Bills_Yr 4_6 Units'!O65-'Residential Bills_Yr 4_6 Units'!O66)),('Residential Bills_Yr 4_6 Units'!$B$55-'Residential Bills_Yr 4_6 Units'!O65-'Residential Bills_Yr 4_6 Units'!O66))</f>
        <v>0</v>
      </c>
      <c r="P67" s="15">
        <f>ROUND(IFERROR(N67*O67," "),2)</f>
        <v>0</v>
      </c>
      <c r="R67" s="19">
        <f>INDEX(Input!$B$22:$BI$26,MATCH('Residential Bills_Yr 4_6 Units'!$A67,Input!$A$22:$A$26,0),MATCH('Residential Bills_Yr 4_6 Units'!R$61,Input!$B$21:$BI$21,0))</f>
        <v>7.9844999999999997</v>
      </c>
      <c r="S67" s="3">
        <f>IF(OR(Input!J$100="Tier 4",Input!J$100="Tier 5"),IF(('Residential Bills_Yr 4_6 Units'!$B$55-'Residential Bills_Yr 4_6 Units'!S65-'Residential Bills_Yr 4_6 Units'!S66)&gt;Input!J104,Input!J104,('Residential Bills_Yr 4_6 Units'!$B$55-'Residential Bills_Yr 4_6 Units'!S65-'Residential Bills_Yr 4_6 Units'!S66)),('Residential Bills_Yr 4_6 Units'!$B$55-'Residential Bills_Yr 4_6 Units'!S65-'Residential Bills_Yr 4_6 Units'!S66))</f>
        <v>0</v>
      </c>
      <c r="T67" s="15">
        <f>ROUND(IFERROR(R67*S67," "),2)</f>
        <v>0</v>
      </c>
      <c r="V67" s="19">
        <f>INDEX(Input!$B$22:$BI$26,MATCH('Residential Bills_Yr 4_6 Units'!$A67,Input!$A$22:$A$26,0),MATCH('Residential Bills_Yr 4_6 Units'!V$61,Input!$B$21:$BI$21,0))</f>
        <v>7.9844999999999997</v>
      </c>
      <c r="W67" s="3">
        <f>IF(OR(Input!K$100="Tier 4",Input!K$100="Tier 5"),IF(('Residential Bills_Yr 4_6 Units'!$B$55-'Residential Bills_Yr 4_6 Units'!W65-'Residential Bills_Yr 4_6 Units'!W66)&gt;Input!K104,Input!K104,('Residential Bills_Yr 4_6 Units'!$B$55-'Residential Bills_Yr 4_6 Units'!W65-'Residential Bills_Yr 4_6 Units'!W66)),('Residential Bills_Yr 4_6 Units'!$B$55-'Residential Bills_Yr 4_6 Units'!W65-'Residential Bills_Yr 4_6 Units'!W66))</f>
        <v>0</v>
      </c>
      <c r="X67" s="15">
        <f>ROUND(IFERROR(V67*W67," "),2)</f>
        <v>0</v>
      </c>
      <c r="Z67" s="19">
        <f>INDEX(Input!$B$22:$BI$26,MATCH('Residential Bills_Yr 4_6 Units'!$A67,Input!$A$22:$A$26,0),MATCH('Residential Bills_Yr 4_6 Units'!Z$61,Input!$B$21:$BI$21,0))</f>
        <v>8.7829499999999996</v>
      </c>
      <c r="AA67" s="3">
        <f>IF(OR(Input!L$100="Tier 4",Input!L$100="Tier 5"),IF(('Residential Bills_Yr 4_6 Units'!$B$55-'Residential Bills_Yr 4_6 Units'!AA65-'Residential Bills_Yr 4_6 Units'!AA66)&gt;Input!L104,Input!L104,('Residential Bills_Yr 4_6 Units'!$B$55-'Residential Bills_Yr 4_6 Units'!AA65-'Residential Bills_Yr 4_6 Units'!AA66)),('Residential Bills_Yr 4_6 Units'!$B$55-'Residential Bills_Yr 4_6 Units'!AA65-'Residential Bills_Yr 4_6 Units'!AA66))</f>
        <v>0</v>
      </c>
      <c r="AB67" s="15">
        <f>ROUND(IFERROR(Z67*AA67," "),2)</f>
        <v>0</v>
      </c>
      <c r="AD67" s="19">
        <f>INDEX(Input!$B$22:$BI$26,MATCH('Residential Bills_Yr 4_6 Units'!$A67,Input!$A$22:$A$26,0),MATCH('Residential Bills_Yr 4_6 Units'!AD$61,Input!$B$21:$BI$21,0))</f>
        <v>8.7829499999999996</v>
      </c>
      <c r="AE67" s="3">
        <f>IF(OR(Input!M$100="Tier 4",Input!M$100="Tier 5"),IF(('Residential Bills_Yr 4_6 Units'!$B$55-'Residential Bills_Yr 4_6 Units'!AE65-'Residential Bills_Yr 4_6 Units'!AE66)&gt;Input!M104,Input!M104,('Residential Bills_Yr 4_6 Units'!$B$55-'Residential Bills_Yr 4_6 Units'!AE65-'Residential Bills_Yr 4_6 Units'!AE66)),('Residential Bills_Yr 4_6 Units'!$B$55-'Residential Bills_Yr 4_6 Units'!AE65-'Residential Bills_Yr 4_6 Units'!AE66))</f>
        <v>0</v>
      </c>
      <c r="AF67" s="15">
        <f>ROUND(IFERROR(AD67*AE67," "),2)</f>
        <v>0</v>
      </c>
      <c r="AH67" s="19">
        <f>INDEX(Input!$B$22:$BI$26,MATCH('Residential Bills_Yr 4_6 Units'!$A67,Input!$A$22:$A$26,0),MATCH('Residential Bills_Yr 4_6 Units'!AH$61,Input!$B$21:$BI$21,0))</f>
        <v>8.7829499999999996</v>
      </c>
      <c r="AI67" s="3">
        <f>IF(OR(Input!N$100="Tier 4",Input!N$100="Tier 5"),IF(('Residential Bills_Yr 4_6 Units'!$B$55-'Residential Bills_Yr 4_6 Units'!AI65-'Residential Bills_Yr 4_6 Units'!AI66)&gt;Input!N104,Input!N104,('Residential Bills_Yr 4_6 Units'!$B$55-'Residential Bills_Yr 4_6 Units'!AI65-'Residential Bills_Yr 4_6 Units'!AI66)),('Residential Bills_Yr 4_6 Units'!$B$55-'Residential Bills_Yr 4_6 Units'!AI65-'Residential Bills_Yr 4_6 Units'!AI66))</f>
        <v>0</v>
      </c>
      <c r="AJ67" s="15">
        <f>ROUND(IFERROR(AH67*AI67," "),2)</f>
        <v>0</v>
      </c>
      <c r="AL67" s="19">
        <f>INDEX(Input!$B$22:$BI$26,MATCH('Residential Bills_Yr 4_6 Units'!$A67,Input!$A$22:$A$26,0),MATCH('Residential Bills_Yr 4_6 Units'!AL$61,Input!$B$21:$BI$21,0))</f>
        <v>8.7829499999999996</v>
      </c>
      <c r="AM67" s="3">
        <f>IF(OR(Input!O$100="Tier 4",Input!O$100="Tier 5"),IF(('Residential Bills_Yr 4_6 Units'!$B$55-'Residential Bills_Yr 4_6 Units'!AM65-'Residential Bills_Yr 4_6 Units'!AM66)&gt;Input!O104,Input!O104,('Residential Bills_Yr 4_6 Units'!$B$55-'Residential Bills_Yr 4_6 Units'!AM65-'Residential Bills_Yr 4_6 Units'!AM66)),('Residential Bills_Yr 4_6 Units'!$B$55-'Residential Bills_Yr 4_6 Units'!AM65-'Residential Bills_Yr 4_6 Units'!AM66))</f>
        <v>0</v>
      </c>
      <c r="AN67" s="15">
        <f>ROUND(IFERROR(AL67*AM67," "),2)</f>
        <v>0</v>
      </c>
      <c r="AP67" s="19">
        <f>INDEX(Input!$B$22:$BI$26,MATCH('Residential Bills_Yr 4_6 Units'!$A67,Input!$A$22:$A$26,0),MATCH('Residential Bills_Yr 4_6 Units'!AP$61,Input!$B$21:$BI$21,0))</f>
        <v>8.7829499999999996</v>
      </c>
      <c r="AQ67" s="3">
        <f>IF(OR(Input!P$100="Tier 4",Input!P$100="Tier 5"),IF(('Residential Bills_Yr 4_6 Units'!$B$55-'Residential Bills_Yr 4_6 Units'!AQ65-'Residential Bills_Yr 4_6 Units'!AQ66)&gt;Input!P104,Input!P104,('Residential Bills_Yr 4_6 Units'!$B$55-'Residential Bills_Yr 4_6 Units'!AQ65-'Residential Bills_Yr 4_6 Units'!AQ66)),('Residential Bills_Yr 4_6 Units'!$B$55-'Residential Bills_Yr 4_6 Units'!AQ65-'Residential Bills_Yr 4_6 Units'!AQ66))</f>
        <v>0</v>
      </c>
      <c r="AR67" s="15">
        <f>ROUND(IFERROR(AP67*AQ67," "),2)</f>
        <v>0</v>
      </c>
      <c r="AS67" s="7"/>
      <c r="AT67" s="19">
        <f>INDEX(Input!$B$22:$BI$26,MATCH('Residential Bills_Yr 4_6 Units'!$A67,Input!$A$22:$A$26,0),MATCH('Residential Bills_Yr 4_6 Units'!AT$61,Input!$B$21:$BI$21,0))</f>
        <v>8.7829499999999996</v>
      </c>
      <c r="AU67" s="3">
        <f>IF(OR(Input!Q$100="Tier 4",Input!Q$100="Tier 5"),IF(('Residential Bills_Yr 4_6 Units'!$B$55-'Residential Bills_Yr 4_6 Units'!AU65-'Residential Bills_Yr 4_6 Units'!AU66)&gt;Input!Q104,Input!Q104,('Residential Bills_Yr 4_6 Units'!$B$55-'Residential Bills_Yr 4_6 Units'!AU65-'Residential Bills_Yr 4_6 Units'!AU66)),('Residential Bills_Yr 4_6 Units'!$B$55-'Residential Bills_Yr 4_6 Units'!AU65-'Residential Bills_Yr 4_6 Units'!AU66))</f>
        <v>0</v>
      </c>
      <c r="AV67" s="15">
        <f>ROUND(IFERROR(AT67*AU67," "),2)</f>
        <v>0</v>
      </c>
    </row>
    <row r="68" spans="1:48" ht="14.4" hidden="1" customHeight="1" x14ac:dyDescent="0.3">
      <c r="A68" t="str">
        <f>A20</f>
        <v>Tier 4</v>
      </c>
      <c r="B68" s="19">
        <f>INDEX(Input!$B$22:$BI$26,MATCH('Residential Bills_Yr 4_6 Units'!$A68,Input!$A$22:$A$26,0),MATCH('Residential Bills_Yr 4_6 Units'!B$61,Input!$B$21:$BI$21,0))</f>
        <v>0</v>
      </c>
      <c r="C68" s="3" t="str">
        <f>IF(Input!F$100="Tier 4",($B$55-C65-C66-C67),IF(Input!F$100="Tier 5",IF(('Residential Bills_Yr 4_6 Units'!$B$55-'Residential Bills_Yr 4_6 Units'!C65-'Residential Bills_Yr 4_6 Units'!C66-'Residential Bills_Yr 4_6 Units'!C67)&gt;Input!F127,Input!F127,('Residential Bills_Yr 4_6 Units'!$B$55-'Residential Bills_Yr 4_6 Units'!C65-'Residential Bills_Yr 4_6 Units'!C66-'Residential Bills_Yr 4_6 Units'!C67))," "))</f>
        <v xml:space="preserve"> </v>
      </c>
      <c r="D68" s="15" t="str">
        <f t="shared" ref="D68:D69" si="48">IFERROR(B68*C68," ")</f>
        <v xml:space="preserve"> </v>
      </c>
      <c r="F68" s="19">
        <f>INDEX(Input!$B$22:$BI$26,MATCH('Residential Bills_Yr 4_6 Units'!$A68,Input!$A$22:$A$26,0),MATCH('Residential Bills_Yr 4_6 Units'!F$61,Input!$B$21:$BI$21,0))</f>
        <v>0</v>
      </c>
      <c r="G68" s="3" t="str">
        <f>IF(Input!G$100="Tier 4",($B$55-G65-G66-G67),IF(Input!G$100="Tier 5",IF(('Residential Bills_Yr 4_6 Units'!$B$55-'Residential Bills_Yr 4_6 Units'!G65-'Residential Bills_Yr 4_6 Units'!G66-'Residential Bills_Yr 4_6 Units'!G67)&gt;Input!G127,Input!G127,('Residential Bills_Yr 4_6 Units'!$B$55-'Residential Bills_Yr 4_6 Units'!G65-'Residential Bills_Yr 4_6 Units'!G66-'Residential Bills_Yr 4_6 Units'!G67))," "))</f>
        <v xml:space="preserve"> </v>
      </c>
      <c r="H68" s="15" t="str">
        <f t="shared" ref="H68:H69" si="49">IFERROR(F68*G68," ")</f>
        <v xml:space="preserve"> </v>
      </c>
      <c r="J68" s="19">
        <f>INDEX(Input!$B$22:$BI$26,MATCH('Residential Bills_Yr 4_6 Units'!$A68,Input!$A$22:$A$26,0),MATCH('Residential Bills_Yr 4_6 Units'!J$61,Input!$B$21:$BI$21,0))</f>
        <v>0</v>
      </c>
      <c r="K68" s="3" t="str">
        <f>IF(Input!H$100="Tier 4",($B$55-K65-K66-K67),IF(Input!H$100="Tier 5",IF(('Residential Bills_Yr 4_6 Units'!$B$55-'Residential Bills_Yr 4_6 Units'!K65-'Residential Bills_Yr 4_6 Units'!K66-'Residential Bills_Yr 4_6 Units'!K67)&gt;Input!H127,Input!H127,('Residential Bills_Yr 4_6 Units'!$B$55-'Residential Bills_Yr 4_6 Units'!K65-'Residential Bills_Yr 4_6 Units'!K66-'Residential Bills_Yr 4_6 Units'!K67))," "))</f>
        <v xml:space="preserve"> </v>
      </c>
      <c r="L68" s="15" t="str">
        <f t="shared" ref="L68:L69" si="50">IFERROR(J68*K68," ")</f>
        <v xml:space="preserve"> </v>
      </c>
      <c r="N68" s="19">
        <f>INDEX(Input!$B$22:$BI$26,MATCH('Residential Bills_Yr 4_6 Units'!$A68,Input!$A$22:$A$26,0),MATCH('Residential Bills_Yr 4_6 Units'!N$61,Input!$B$21:$BI$21,0))</f>
        <v>0</v>
      </c>
      <c r="O68" s="3" t="str">
        <f>IF(Input!I$100="Tier 4",($B$55-O65-O66-O67),IF(Input!I$100="Tier 5",IF(('Residential Bills_Yr 4_6 Units'!$B$55-'Residential Bills_Yr 4_6 Units'!O65-'Residential Bills_Yr 4_6 Units'!O66-'Residential Bills_Yr 4_6 Units'!O67)&gt;Input!I127,Input!I127,('Residential Bills_Yr 4_6 Units'!$B$55-'Residential Bills_Yr 4_6 Units'!O65-'Residential Bills_Yr 4_6 Units'!O66-'Residential Bills_Yr 4_6 Units'!O67))," "))</f>
        <v xml:space="preserve"> </v>
      </c>
      <c r="P68" s="15" t="str">
        <f t="shared" ref="P68:P69" si="51">IFERROR(N68*O68," ")</f>
        <v xml:space="preserve"> </v>
      </c>
      <c r="R68" s="19">
        <f>INDEX(Input!$B$22:$BI$26,MATCH('Residential Bills_Yr 4_6 Units'!$A68,Input!$A$22:$A$26,0),MATCH('Residential Bills_Yr 4_6 Units'!R$61,Input!$B$21:$BI$21,0))</f>
        <v>0</v>
      </c>
      <c r="S68" s="3" t="str">
        <f>IF(Input!J$100="Tier 4",($B$55-S65-S66-S67),IF(Input!J$100="Tier 5",IF(('Residential Bills_Yr 4_6 Units'!$B$55-'Residential Bills_Yr 4_6 Units'!S65-'Residential Bills_Yr 4_6 Units'!S66-'Residential Bills_Yr 4_6 Units'!S67)&gt;Input!J127,Input!J127,('Residential Bills_Yr 4_6 Units'!$B$55-'Residential Bills_Yr 4_6 Units'!S65-'Residential Bills_Yr 4_6 Units'!S66-'Residential Bills_Yr 4_6 Units'!S67))," "))</f>
        <v xml:space="preserve"> </v>
      </c>
      <c r="T68" s="15" t="str">
        <f t="shared" ref="T68:T69" si="52">IFERROR(R68*S68," ")</f>
        <v xml:space="preserve"> </v>
      </c>
      <c r="V68" s="19">
        <f>INDEX(Input!$B$22:$BI$26,MATCH('Residential Bills_Yr 4_6 Units'!$A68,Input!$A$22:$A$26,0),MATCH('Residential Bills_Yr 4_6 Units'!V$61,Input!$B$21:$BI$21,0))</f>
        <v>0</v>
      </c>
      <c r="W68" s="3" t="str">
        <f>IF(Input!K$100="Tier 4",($B$55-W65-W66-W67),IF(Input!K$100="Tier 5",IF(('Residential Bills_Yr 4_6 Units'!$B$55-'Residential Bills_Yr 4_6 Units'!W65-'Residential Bills_Yr 4_6 Units'!W66-'Residential Bills_Yr 4_6 Units'!W67)&gt;Input!K127,Input!K127,('Residential Bills_Yr 4_6 Units'!$B$55-'Residential Bills_Yr 4_6 Units'!W65-'Residential Bills_Yr 4_6 Units'!W66-'Residential Bills_Yr 4_6 Units'!W67))," "))</f>
        <v xml:space="preserve"> </v>
      </c>
      <c r="X68" s="15" t="str">
        <f t="shared" ref="X68:X69" si="53">IFERROR(V68*W68," ")</f>
        <v xml:space="preserve"> </v>
      </c>
      <c r="Z68" s="19">
        <f>INDEX(Input!$B$22:$BI$26,MATCH('Residential Bills_Yr 4_6 Units'!$A68,Input!$A$22:$A$26,0),MATCH('Residential Bills_Yr 4_6 Units'!Z$61,Input!$B$21:$BI$21,0))</f>
        <v>0</v>
      </c>
      <c r="AA68" s="3" t="str">
        <f>IF(Input!L$100="Tier 4",($B$55-AA65-AA66-AA67),IF(Input!L$100="Tier 5",IF(('Residential Bills_Yr 4_6 Units'!$B$55-'Residential Bills_Yr 4_6 Units'!AA65-'Residential Bills_Yr 4_6 Units'!AA66-'Residential Bills_Yr 4_6 Units'!AA67)&gt;Input!L127,Input!L127,('Residential Bills_Yr 4_6 Units'!$B$55-'Residential Bills_Yr 4_6 Units'!AA65-'Residential Bills_Yr 4_6 Units'!AA66-'Residential Bills_Yr 4_6 Units'!AA67))," "))</f>
        <v xml:space="preserve"> </v>
      </c>
      <c r="AB68" s="15" t="str">
        <f t="shared" ref="AB68:AB69" si="54">IFERROR(Z68*AA68," ")</f>
        <v xml:space="preserve"> </v>
      </c>
      <c r="AD68" s="19">
        <f>INDEX(Input!$B$22:$BI$26,MATCH('Residential Bills_Yr 4_6 Units'!$A68,Input!$A$22:$A$26,0),MATCH('Residential Bills_Yr 4_6 Units'!AD$61,Input!$B$21:$BI$21,0))</f>
        <v>0</v>
      </c>
      <c r="AE68" s="3" t="str">
        <f>IF(Input!M$100="Tier 4",($B$55-AE65-AE66-AE67),IF(Input!M$100="Tier 5",IF(('Residential Bills_Yr 4_6 Units'!$B$55-'Residential Bills_Yr 4_6 Units'!AE65-'Residential Bills_Yr 4_6 Units'!AE66-'Residential Bills_Yr 4_6 Units'!AE67)&gt;Input!M127,Input!M127,('Residential Bills_Yr 4_6 Units'!$B$55-'Residential Bills_Yr 4_6 Units'!AE65-'Residential Bills_Yr 4_6 Units'!AE66-'Residential Bills_Yr 4_6 Units'!AE67))," "))</f>
        <v xml:space="preserve"> </v>
      </c>
      <c r="AF68" s="15" t="str">
        <f t="shared" ref="AF68:AF69" si="55">IFERROR(AD68*AE68," ")</f>
        <v xml:space="preserve"> </v>
      </c>
      <c r="AH68" s="19">
        <f>INDEX(Input!$B$22:$BI$26,MATCH('Residential Bills_Yr 4_6 Units'!$A68,Input!$A$22:$A$26,0),MATCH('Residential Bills_Yr 4_6 Units'!AH$61,Input!$B$21:$BI$21,0))</f>
        <v>0</v>
      </c>
      <c r="AI68" s="3" t="str">
        <f>IF(Input!N$100="Tier 4",($B$55-AI65-AI66-AI67),IF(Input!N$100="Tier 5",IF(('Residential Bills_Yr 4_6 Units'!$B$55-'Residential Bills_Yr 4_6 Units'!AI65-'Residential Bills_Yr 4_6 Units'!AI66-'Residential Bills_Yr 4_6 Units'!AI67)&gt;Input!N127,Input!N127,('Residential Bills_Yr 4_6 Units'!$B$55-'Residential Bills_Yr 4_6 Units'!AI65-'Residential Bills_Yr 4_6 Units'!AI66-'Residential Bills_Yr 4_6 Units'!AI67))," "))</f>
        <v xml:space="preserve"> </v>
      </c>
      <c r="AJ68" s="15" t="str">
        <f t="shared" ref="AJ68:AJ69" si="56">IFERROR(AH68*AI68," ")</f>
        <v xml:space="preserve"> </v>
      </c>
      <c r="AL68" s="19">
        <f>INDEX(Input!$B$22:$BI$26,MATCH('Residential Bills_Yr 4_6 Units'!$A68,Input!$A$22:$A$26,0),MATCH('Residential Bills_Yr 4_6 Units'!AL$61,Input!$B$21:$BI$21,0))</f>
        <v>0</v>
      </c>
      <c r="AM68" s="3" t="str">
        <f>IF(Input!O$100="Tier 4",($B$55-AM65-AM66-AM67),IF(Input!O$100="Tier 5",IF(('Residential Bills_Yr 4_6 Units'!$B$55-'Residential Bills_Yr 4_6 Units'!AM65-'Residential Bills_Yr 4_6 Units'!AM66-'Residential Bills_Yr 4_6 Units'!AM67)&gt;Input!O127,Input!O127,('Residential Bills_Yr 4_6 Units'!$B$55-'Residential Bills_Yr 4_6 Units'!AM65-'Residential Bills_Yr 4_6 Units'!AM66-'Residential Bills_Yr 4_6 Units'!AM67))," "))</f>
        <v xml:space="preserve"> </v>
      </c>
      <c r="AN68" s="15" t="str">
        <f t="shared" ref="AN68:AN69" si="57">IFERROR(AL68*AM68," ")</f>
        <v xml:space="preserve"> </v>
      </c>
      <c r="AP68" s="19">
        <f>INDEX(Input!$B$22:$BI$26,MATCH('Residential Bills_Yr 4_6 Units'!$A68,Input!$A$22:$A$26,0),MATCH('Residential Bills_Yr 4_6 Units'!AP$61,Input!$B$21:$BI$21,0))</f>
        <v>0</v>
      </c>
      <c r="AQ68" s="3" t="str">
        <f>IF(Input!P$100="Tier 4",($B$55-AQ65-AQ66-AQ67),IF(Input!P$100="Tier 5",IF(('Residential Bills_Yr 4_6 Units'!$B$55-'Residential Bills_Yr 4_6 Units'!AQ65-'Residential Bills_Yr 4_6 Units'!AQ66-'Residential Bills_Yr 4_6 Units'!AQ67)&gt;Input!P127,Input!P127,('Residential Bills_Yr 4_6 Units'!$B$55-'Residential Bills_Yr 4_6 Units'!AQ65-'Residential Bills_Yr 4_6 Units'!AQ66-'Residential Bills_Yr 4_6 Units'!AQ67))," "))</f>
        <v xml:space="preserve"> </v>
      </c>
      <c r="AR68" s="15" t="str">
        <f t="shared" ref="AR68:AR69" si="58">IFERROR(AP68*AQ68," ")</f>
        <v xml:space="preserve"> </v>
      </c>
      <c r="AS68" s="7"/>
      <c r="AT68" s="19">
        <f>INDEX(Input!$B$22:$BI$26,MATCH('Residential Bills_Yr 4_6 Units'!$A68,Input!$A$22:$A$26,0),MATCH('Residential Bills_Yr 4_6 Units'!AT$61,Input!$B$21:$BI$21,0))</f>
        <v>0</v>
      </c>
      <c r="AU68" s="3" t="str">
        <f>IF(Input!Q$100="Tier 4",($B$55-AU65-AU66-AU67),IF(Input!Q$100="Tier 5",IF(('Residential Bills_Yr 4_6 Units'!$B$55-'Residential Bills_Yr 4_6 Units'!AU65-'Residential Bills_Yr 4_6 Units'!AU66-'Residential Bills_Yr 4_6 Units'!AU67)&gt;Input!Q127,Input!Q127,('Residential Bills_Yr 4_6 Units'!$B$55-'Residential Bills_Yr 4_6 Units'!AU65-'Residential Bills_Yr 4_6 Units'!AU66-'Residential Bills_Yr 4_6 Units'!AU67))," "))</f>
        <v xml:space="preserve"> </v>
      </c>
      <c r="AV68" s="15" t="str">
        <f t="shared" ref="AV68:AV69" si="59">IFERROR(AT68*AU68," ")</f>
        <v xml:space="preserve"> </v>
      </c>
    </row>
    <row r="69" spans="1:48" ht="14.4" hidden="1" customHeight="1" x14ac:dyDescent="0.3">
      <c r="A69" t="str">
        <f>A21</f>
        <v>Tier 5</v>
      </c>
      <c r="B69" s="19">
        <f>INDEX(Input!$B$22:$BI$26,MATCH('Residential Bills_Yr 4_6 Units'!$A69,Input!$A$22:$A$26,0),MATCH('Residential Bills_Yr 4_6 Units'!B$61,Input!$B$21:$BI$21,0))</f>
        <v>0</v>
      </c>
      <c r="C69" s="3" t="str">
        <f>IF(Input!F$100="Tier 5",('Residential Bills_Yr 4_6 Units'!$B$55-'Residential Bills_Yr 4_6 Units'!C65-'Residential Bills_Yr 4_6 Units'!C66-'Residential Bills_Yr 4_6 Units'!C67-'Residential Bills_Yr 4_6 Units'!C68)," ")</f>
        <v xml:space="preserve"> </v>
      </c>
      <c r="D69" s="15" t="str">
        <f t="shared" si="48"/>
        <v xml:space="preserve"> </v>
      </c>
      <c r="F69" s="19">
        <f>INDEX(Input!$B$22:$BI$26,MATCH('Residential Bills_Yr 4_6 Units'!$A69,Input!$A$22:$A$26,0),MATCH('Residential Bills_Yr 4_6 Units'!F$61,Input!$B$21:$BI$21,0))</f>
        <v>0</v>
      </c>
      <c r="G69" s="3" t="str">
        <f>IF(Input!G$100="Tier 5",('Residential Bills_Yr 4_6 Units'!$B$55-'Residential Bills_Yr 4_6 Units'!G65-'Residential Bills_Yr 4_6 Units'!G66-'Residential Bills_Yr 4_6 Units'!G67-'Residential Bills_Yr 4_6 Units'!G68)," ")</f>
        <v xml:space="preserve"> </v>
      </c>
      <c r="H69" s="15" t="str">
        <f t="shared" si="49"/>
        <v xml:space="preserve"> </v>
      </c>
      <c r="J69" s="19">
        <f>INDEX(Input!$B$22:$BI$26,MATCH('Residential Bills_Yr 4_6 Units'!$A69,Input!$A$22:$A$26,0),MATCH('Residential Bills_Yr 4_6 Units'!J$61,Input!$B$21:$BI$21,0))</f>
        <v>0</v>
      </c>
      <c r="K69" s="3" t="str">
        <f>IF(Input!H$100="Tier 5",('Residential Bills_Yr 4_6 Units'!$B$55-'Residential Bills_Yr 4_6 Units'!K$17-'Residential Bills_Yr 4_6 Units'!K$18-'Residential Bills_Yr 4_6 Units'!K$19-'Residential Bills_Yr 4_6 Units'!K$20)," ")</f>
        <v xml:space="preserve"> </v>
      </c>
      <c r="L69" s="15" t="str">
        <f t="shared" si="50"/>
        <v xml:space="preserve"> </v>
      </c>
      <c r="N69" s="19">
        <f>INDEX(Input!$B$22:$BI$26,MATCH('Residential Bills_Yr 4_6 Units'!$A69,Input!$A$22:$A$26,0),MATCH('Residential Bills_Yr 4_6 Units'!N$61,Input!$B$21:$BI$21,0))</f>
        <v>0</v>
      </c>
      <c r="O69" s="3" t="str">
        <f>IF(Input!I$100="Tier 5",('Residential Bills_Yr 4_6 Units'!$B$55-'Residential Bills_Yr 4_6 Units'!O$17-'Residential Bills_Yr 4_6 Units'!O$18-'Residential Bills_Yr 4_6 Units'!O$19-'Residential Bills_Yr 4_6 Units'!O$20)," ")</f>
        <v xml:space="preserve"> </v>
      </c>
      <c r="P69" s="15" t="str">
        <f t="shared" si="51"/>
        <v xml:space="preserve"> </v>
      </c>
      <c r="R69" s="19">
        <f>INDEX(Input!$B$22:$BI$26,MATCH('Residential Bills_Yr 4_6 Units'!$A69,Input!$A$22:$A$26,0),MATCH('Residential Bills_Yr 4_6 Units'!R$61,Input!$B$21:$BI$21,0))</f>
        <v>0</v>
      </c>
      <c r="S69" s="3" t="str">
        <f>IF(Input!J$100="Tier 5",('Residential Bills_Yr 4_6 Units'!$B$55-'Residential Bills_Yr 4_6 Units'!S$17-'Residential Bills_Yr 4_6 Units'!S$18-'Residential Bills_Yr 4_6 Units'!S$19-'Residential Bills_Yr 4_6 Units'!S$20)," ")</f>
        <v xml:space="preserve"> </v>
      </c>
      <c r="T69" s="15" t="str">
        <f t="shared" si="52"/>
        <v xml:space="preserve"> </v>
      </c>
      <c r="V69" s="19">
        <f>INDEX(Input!$B$22:$BI$26,MATCH('Residential Bills_Yr 4_6 Units'!$A69,Input!$A$22:$A$26,0),MATCH('Residential Bills_Yr 4_6 Units'!V$61,Input!$B$21:$BI$21,0))</f>
        <v>0</v>
      </c>
      <c r="W69" s="3" t="str">
        <f>IF(Input!K$100="Tier 5",('Residential Bills_Yr 4_6 Units'!$B$55-'Residential Bills_Yr 4_6 Units'!W$17-'Residential Bills_Yr 4_6 Units'!W$18-'Residential Bills_Yr 4_6 Units'!W$19-'Residential Bills_Yr 4_6 Units'!W$20)," ")</f>
        <v xml:space="preserve"> </v>
      </c>
      <c r="X69" s="15" t="str">
        <f t="shared" si="53"/>
        <v xml:space="preserve"> </v>
      </c>
      <c r="Z69" s="19">
        <f>INDEX(Input!$B$22:$BI$26,MATCH('Residential Bills_Yr 4_6 Units'!$A69,Input!$A$22:$A$26,0),MATCH('Residential Bills_Yr 4_6 Units'!Z$61,Input!$B$21:$BI$21,0))</f>
        <v>0</v>
      </c>
      <c r="AA69" s="3" t="str">
        <f>IF(Input!L$100="Tier 5",('Residential Bills_Yr 4_6 Units'!$B$55-'Residential Bills_Yr 4_6 Units'!AA$17-'Residential Bills_Yr 4_6 Units'!AA$18-'Residential Bills_Yr 4_6 Units'!AA$19-'Residential Bills_Yr 4_6 Units'!AA$20)," ")</f>
        <v xml:space="preserve"> </v>
      </c>
      <c r="AB69" s="15" t="str">
        <f t="shared" si="54"/>
        <v xml:space="preserve"> </v>
      </c>
      <c r="AD69" s="19">
        <f>INDEX(Input!$B$22:$BI$26,MATCH('Residential Bills_Yr 4_6 Units'!$A69,Input!$A$22:$A$26,0),MATCH('Residential Bills_Yr 4_6 Units'!AD$61,Input!$B$21:$BI$21,0))</f>
        <v>0</v>
      </c>
      <c r="AE69" s="3" t="str">
        <f>IF(Input!M$100="Tier 5",('Residential Bills_Yr 4_6 Units'!$B$55-'Residential Bills_Yr 4_6 Units'!AE$17-'Residential Bills_Yr 4_6 Units'!AE$18-'Residential Bills_Yr 4_6 Units'!AE$19-'Residential Bills_Yr 4_6 Units'!AE$20)," ")</f>
        <v xml:space="preserve"> </v>
      </c>
      <c r="AF69" s="15" t="str">
        <f t="shared" si="55"/>
        <v xml:space="preserve"> </v>
      </c>
      <c r="AH69" s="19">
        <f>INDEX(Input!$B$22:$BI$26,MATCH('Residential Bills_Yr 4_6 Units'!$A69,Input!$A$22:$A$26,0),MATCH('Residential Bills_Yr 4_6 Units'!AH$61,Input!$B$21:$BI$21,0))</f>
        <v>0</v>
      </c>
      <c r="AI69" s="3" t="str">
        <f>IF(Input!N$100="Tier 5",('Residential Bills_Yr 4_6 Units'!$B$55-'Residential Bills_Yr 4_6 Units'!AI$17-'Residential Bills_Yr 4_6 Units'!AI$18-'Residential Bills_Yr 4_6 Units'!AI$19-'Residential Bills_Yr 4_6 Units'!AI$20)," ")</f>
        <v xml:space="preserve"> </v>
      </c>
      <c r="AJ69" s="15" t="str">
        <f t="shared" si="56"/>
        <v xml:space="preserve"> </v>
      </c>
      <c r="AL69" s="19">
        <f>INDEX(Input!$B$22:$BI$26,MATCH('Residential Bills_Yr 4_6 Units'!$A69,Input!$A$22:$A$26,0),MATCH('Residential Bills_Yr 4_6 Units'!AL$61,Input!$B$21:$BI$21,0))</f>
        <v>0</v>
      </c>
      <c r="AM69" s="3" t="str">
        <f>IF(Input!O$100="Tier 5",('Residential Bills_Yr 4_6 Units'!$B$55-'Residential Bills_Yr 4_6 Units'!AM$17-'Residential Bills_Yr 4_6 Units'!AM$18-'Residential Bills_Yr 4_6 Units'!AM$19-'Residential Bills_Yr 4_6 Units'!AM$20)," ")</f>
        <v xml:space="preserve"> </v>
      </c>
      <c r="AN69" s="15" t="str">
        <f t="shared" si="57"/>
        <v xml:space="preserve"> </v>
      </c>
      <c r="AP69" s="19">
        <f>INDEX(Input!$B$22:$BI$26,MATCH('Residential Bills_Yr 4_6 Units'!$A69,Input!$A$22:$A$26,0),MATCH('Residential Bills_Yr 4_6 Units'!AP$61,Input!$B$21:$BI$21,0))</f>
        <v>0</v>
      </c>
      <c r="AQ69" s="3" t="str">
        <f>IF(Input!P$100="Tier 5",('Residential Bills_Yr 4_6 Units'!$B$55-'Residential Bills_Yr 4_6 Units'!AQ$17-'Residential Bills_Yr 4_6 Units'!AQ$18-'Residential Bills_Yr 4_6 Units'!AQ$19-'Residential Bills_Yr 4_6 Units'!AQ$20)," ")</f>
        <v xml:space="preserve"> </v>
      </c>
      <c r="AR69" s="15" t="str">
        <f t="shared" si="58"/>
        <v xml:space="preserve"> </v>
      </c>
      <c r="AS69" s="7"/>
      <c r="AT69" s="19">
        <f>INDEX(Input!$B$22:$BI$26,MATCH('Residential Bills_Yr 4_6 Units'!$A69,Input!$A$22:$A$26,0),MATCH('Residential Bills_Yr 4_6 Units'!AT$61,Input!$B$21:$BI$21,0))</f>
        <v>0</v>
      </c>
      <c r="AU69" s="3" t="str">
        <f>IF(Input!Q$100="Tier 5",('Residential Bills_Yr 4_6 Units'!$B$55-'Residential Bills_Yr 4_6 Units'!AU$17-'Residential Bills_Yr 4_6 Units'!AU$18-'Residential Bills_Yr 4_6 Units'!AU$19-'Residential Bills_Yr 4_6 Units'!AU$20)," ")</f>
        <v xml:space="preserve"> </v>
      </c>
      <c r="AV69" s="15" t="str">
        <f t="shared" si="59"/>
        <v xml:space="preserve"> </v>
      </c>
    </row>
    <row r="70" spans="1:48" x14ac:dyDescent="0.3">
      <c r="A70" t="s">
        <v>27</v>
      </c>
      <c r="B70" s="14"/>
      <c r="C70" s="3">
        <f>SUM(C65:C69)</f>
        <v>6</v>
      </c>
      <c r="D70" s="20">
        <f>SUM(D65:D69)+D62</f>
        <v>42.11</v>
      </c>
      <c r="F70" s="14"/>
      <c r="G70" s="3">
        <f>SUM(G65:G69)</f>
        <v>6</v>
      </c>
      <c r="H70" s="20">
        <f>SUM(H65:H69)+H62</f>
        <v>42.11</v>
      </c>
      <c r="J70" s="14"/>
      <c r="K70" s="3">
        <f>SUM(K65:K69)</f>
        <v>6</v>
      </c>
      <c r="L70" s="20">
        <f>SUM(L65:L69)+L62</f>
        <v>42.11</v>
      </c>
      <c r="N70" s="14"/>
      <c r="O70" s="3">
        <f>SUM(O65:O69)</f>
        <v>6</v>
      </c>
      <c r="P70" s="20">
        <f>SUM(P65:P69)+P62</f>
        <v>42.11</v>
      </c>
      <c r="R70" s="14"/>
      <c r="S70" s="3">
        <f>SUM(S65:S69)</f>
        <v>6</v>
      </c>
      <c r="T70" s="20">
        <f>SUM(T65:T69)+T62</f>
        <v>42.11</v>
      </c>
      <c r="V70" s="14"/>
      <c r="W70" s="3">
        <f>SUM(W65:W69)</f>
        <v>6</v>
      </c>
      <c r="X70" s="20">
        <f>SUM(X65:X69)+X62</f>
        <v>42.11</v>
      </c>
      <c r="Z70" s="14"/>
      <c r="AA70" s="3">
        <f>SUM(AA65:AA69)</f>
        <v>6</v>
      </c>
      <c r="AB70" s="20">
        <f>SUM(AB65:AB69)+AB62</f>
        <v>46.320000000000007</v>
      </c>
      <c r="AD70" s="14"/>
      <c r="AE70" s="3">
        <f>SUM(AE65:AE69)</f>
        <v>6</v>
      </c>
      <c r="AF70" s="20">
        <f>SUM(AF65:AF69)+AF62</f>
        <v>46.320000000000007</v>
      </c>
      <c r="AH70" s="14"/>
      <c r="AI70" s="3">
        <f>SUM(AI65:AI69)</f>
        <v>6</v>
      </c>
      <c r="AJ70" s="20">
        <f>SUM(AJ65:AJ69)+AJ62</f>
        <v>46.320000000000007</v>
      </c>
      <c r="AL70" s="14"/>
      <c r="AM70" s="3">
        <f>SUM(AM65:AM69)</f>
        <v>6</v>
      </c>
      <c r="AN70" s="20">
        <f>SUM(AN65:AN69)+AN62</f>
        <v>46.320000000000007</v>
      </c>
      <c r="AP70" s="14"/>
      <c r="AQ70" s="3">
        <f>SUM(AQ65:AQ69)</f>
        <v>6</v>
      </c>
      <c r="AR70" s="20">
        <f>SUM(AR65:AR69)+AR62</f>
        <v>46.320000000000007</v>
      </c>
      <c r="AS70" s="46"/>
      <c r="AT70" s="14"/>
      <c r="AU70" s="3">
        <f>SUM(AU65:AU69)</f>
        <v>6</v>
      </c>
      <c r="AV70" s="20">
        <f>SUM(AV65:AV69)+AV62</f>
        <v>46.320000000000007</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INDEX(Input!$C$49:$BJ$61,MATCH($A73,Input!$A$49:$A$61,0),MATCH(B$61,Input!$C$48:$BJ$48,0))</f>
        <v>-11</v>
      </c>
      <c r="C73" s="24" t="str">
        <f>IF(VLOOKUP($A73,Input!$A$49:$B$61,2,FALSE)="Percentage",D$70,IF(VLOOKUP($A73,Input!$A$49:$B$61,2,FALSE)="Fixed","Fixed",(C$70)))</f>
        <v>Fixed</v>
      </c>
      <c r="D73" s="15">
        <f t="shared" ref="D73:D85" si="61">ROUND(IF(C73="Fixed",B73,(B73*C73)),2)</f>
        <v>-11</v>
      </c>
      <c r="F73" s="104">
        <f>INDEX(Input!$C$49:$BJ$61,MATCH($A73,Input!$A$49:$A$61,0),MATCH(F$61,Input!$C$48:$BJ$48,0))</f>
        <v>-11</v>
      </c>
      <c r="G73" s="24" t="str">
        <f>IF(VLOOKUP($A73,Input!$A$49:$B$61,2,FALSE)="Percentage",H$70,IF(VLOOKUP($A73,Input!$A$49:$B$61,2,FALSE)="Fixed","Fixed",(G$70)))</f>
        <v>Fixed</v>
      </c>
      <c r="H73" s="15">
        <f t="shared" ref="H73:H85" si="62">ROUND(IF(G73="Fixed",F73,(F73*G73)),2)</f>
        <v>-11</v>
      </c>
      <c r="J73" s="104">
        <f>INDEX(Input!$C$49:$BJ$61,MATCH($A73,Input!$A$49:$A$61,0),MATCH(J$61,Input!$C$48:$BJ$48,0))</f>
        <v>-11</v>
      </c>
      <c r="K73" s="24" t="str">
        <f>IF(VLOOKUP($A73,Input!$A$49:$B$61,2,FALSE)="Percentage",L$70,IF(VLOOKUP($A73,Input!$A$49:$B$61,2,FALSE)="Fixed","Fixed",(K$70)))</f>
        <v>Fixed</v>
      </c>
      <c r="L73" s="15">
        <f t="shared" ref="L73:L85" si="63">ROUND(IF(K73="Fixed",J73,(J73*K73)),2)</f>
        <v>-11</v>
      </c>
      <c r="N73" s="104">
        <f>INDEX(Input!$C$49:$BJ$61,MATCH($A73,Input!$A$49:$A$61,0),MATCH(N$61,Input!$C$48:$BJ$48,0))</f>
        <v>-11</v>
      </c>
      <c r="O73" s="24" t="str">
        <f>IF(VLOOKUP($A73,Input!$A$49:$B$61,2,FALSE)="Percentage",P$70,IF(VLOOKUP($A73,Input!$A$49:$B$61,2,FALSE)="Fixed","Fixed",(O$70)))</f>
        <v>Fixed</v>
      </c>
      <c r="P73" s="15">
        <f t="shared" ref="P73:P85" si="64">ROUND(IF(O73="Fixed",N73,(N73*O73)),2)</f>
        <v>-11</v>
      </c>
      <c r="R73" s="104">
        <f>INDEX(Input!$C$49:$BJ$61,MATCH($A73,Input!$A$49:$A$61,0),MATCH(R$61,Input!$C$48:$BJ$48,0))</f>
        <v>-11</v>
      </c>
      <c r="S73" s="24" t="str">
        <f>IF(VLOOKUP($A73,Input!$A$49:$B$61,2,FALSE)="Percentage",T$70,IF(VLOOKUP($A73,Input!$A$49:$B$61,2,FALSE)="Fixed","Fixed",(S$70)))</f>
        <v>Fixed</v>
      </c>
      <c r="T73" s="15">
        <f t="shared" ref="T73:T85" si="65">ROUND(IF(S73="Fixed",R73,(R73*S73)),2)</f>
        <v>-11</v>
      </c>
      <c r="V73" s="104">
        <f>INDEX(Input!$C$49:$BJ$61,MATCH($A73,Input!$A$49:$A$61,0),MATCH(V$61,Input!$C$48:$BJ$48,0))</f>
        <v>-11</v>
      </c>
      <c r="W73" s="24" t="str">
        <f>IF(VLOOKUP($A73,Input!$A$49:$B$61,2,FALSE)="Percentage",X$70,IF(VLOOKUP($A73,Input!$A$49:$B$61,2,FALSE)="Fixed","Fixed",(W$70)))</f>
        <v>Fixed</v>
      </c>
      <c r="X73" s="15">
        <f t="shared" ref="X73:X85" si="66">ROUND(IF(W73="Fixed",V73,(V73*W73)),2)</f>
        <v>-11</v>
      </c>
      <c r="Z73" s="104">
        <f>INDEX(Input!$C$49:$BJ$61,MATCH($A73,Input!$A$49:$A$61,0),MATCH(Z$61,Input!$C$48:$BJ$48,0))</f>
        <v>-11</v>
      </c>
      <c r="AA73" s="24" t="str">
        <f>IF(VLOOKUP($A73,Input!$A$49:$B$61,2,FALSE)="Percentage",AB$70,IF(VLOOKUP($A73,Input!$A$49:$B$61,2,FALSE)="Fixed","Fixed",(AA$70)))</f>
        <v>Fixed</v>
      </c>
      <c r="AB73" s="15">
        <f t="shared" ref="AB73:AB85" si="67">ROUND(IF(AA73="Fixed",Z73,(Z73*AA73)),2)</f>
        <v>-11</v>
      </c>
      <c r="AD73" s="104">
        <f>INDEX(Input!$C$49:$BJ$61,MATCH($A73,Input!$A$49:$A$61,0),MATCH(AD$61,Input!$C$48:$BJ$48,0))</f>
        <v>-11</v>
      </c>
      <c r="AE73" s="24" t="str">
        <f>IF(VLOOKUP($A73,Input!$A$49:$B$61,2,FALSE)="Percentage",AF$70,IF(VLOOKUP($A73,Input!$A$49:$B$61,2,FALSE)="Fixed","Fixed",(AE$70)))</f>
        <v>Fixed</v>
      </c>
      <c r="AF73" s="15">
        <f t="shared" ref="AF73:AF85" si="68">ROUND(IF(AE73="Fixed",AD73,(AD73*AE73)),2)</f>
        <v>-11</v>
      </c>
      <c r="AH73" s="104">
        <f>INDEX(Input!$C$49:$BJ$61,MATCH($A73,Input!$A$49:$A$61,0),MATCH(AH$61,Input!$C$48:$BJ$48,0))</f>
        <v>-11</v>
      </c>
      <c r="AI73" s="24" t="str">
        <f>IF(VLOOKUP($A73,Input!$A$49:$B$61,2,FALSE)="Percentage",AJ$70,IF(VLOOKUP($A73,Input!$A$49:$B$61,2,FALSE)="Fixed","Fixed",(AI$70)))</f>
        <v>Fixed</v>
      </c>
      <c r="AJ73" s="15">
        <f t="shared" ref="AJ73:AJ85" si="69">ROUND(IF(AI73="Fixed",AH73,(AH73*AI73)),2)</f>
        <v>-11</v>
      </c>
      <c r="AL73" s="104">
        <f>INDEX(Input!$C$49:$BJ$61,MATCH($A73,Input!$A$49:$A$61,0),MATCH(AL$61,Input!$C$48:$BJ$48,0))</f>
        <v>-11</v>
      </c>
      <c r="AM73" s="24" t="str">
        <f>IF(VLOOKUP($A73,Input!$A$49:$B$61,2,FALSE)="Percentage",AN$70,IF(VLOOKUP($A73,Input!$A$49:$B$61,2,FALSE)="Fixed","Fixed",(AM$70)))</f>
        <v>Fixed</v>
      </c>
      <c r="AN73" s="15">
        <f t="shared" ref="AN73:AN85" si="70">ROUND(IF(AM73="Fixed",AL73,(AL73*AM73)),2)</f>
        <v>-11</v>
      </c>
      <c r="AP73" s="104">
        <f>INDEX(Input!$C$49:$BJ$61,MATCH($A73,Input!$A$49:$A$61,0),MATCH(AP$61,Input!$C$48:$BJ$48,0))</f>
        <v>-11</v>
      </c>
      <c r="AQ73" s="24" t="str">
        <f>IF(VLOOKUP($A73,Input!$A$49:$B$61,2,FALSE)="Percentage",AR$70,IF(VLOOKUP($A73,Input!$A$49:$B$61,2,FALSE)="Fixed","Fixed",(AQ$70)))</f>
        <v>Fixed</v>
      </c>
      <c r="AR73" s="15">
        <f t="shared" ref="AR73:AR85" si="71">ROUND(IF(AQ73="Fixed",AP73,(AP73*AQ73)),2)</f>
        <v>-11</v>
      </c>
      <c r="AS73" s="7"/>
      <c r="AT73" s="104">
        <f>INDEX(Input!$C$49:$BJ$61,MATCH($A73,Input!$A$49:$A$61,0),MATCH(AT$61,Input!$C$48:$BJ$48,0))</f>
        <v>-11</v>
      </c>
      <c r="AU73" s="24" t="str">
        <f>IF(VLOOKUP($A73,Input!$A$49:$B$61,2,FALSE)="Percentage",AV$70,IF(VLOOKUP($A73,Input!$A$49:$B$61,2,FALSE)="Fixed","Fixed",(AU$70)))</f>
        <v>Fixed</v>
      </c>
      <c r="AV73" s="15">
        <f t="shared" ref="AV73:AV85" si="72">ROUND(IF(AU73="Fixed",AT73,(AT73*AU73)),2)</f>
        <v>-11</v>
      </c>
    </row>
    <row r="74" spans="1:48" x14ac:dyDescent="0.3">
      <c r="A74" t="str">
        <f t="shared" si="60"/>
        <v>WRAM/MCBA</v>
      </c>
      <c r="B74" s="104">
        <f>INDEX(Input!$C$49:$BJ$61,MATCH($A74,Input!$A$49:$A$61,0),MATCH(B$61,Input!$C$48:$BJ$48,0))</f>
        <v>0</v>
      </c>
      <c r="C74" s="24">
        <f>IF(VLOOKUP($A74,Input!$A$49:$B$61,2,FALSE)="Percentage",D$70,IF(VLOOKUP($A74,Input!$A$49:$B$61,2,FALSE)="Fixed","Fixed",(C$70)))</f>
        <v>6</v>
      </c>
      <c r="D74" s="15">
        <f t="shared" si="61"/>
        <v>0</v>
      </c>
      <c r="F74" s="104">
        <f>INDEX(Input!$C$49:$BJ$61,MATCH($A74,Input!$A$49:$A$61,0),MATCH(F$61,Input!$C$48:$BJ$48,0))</f>
        <v>0</v>
      </c>
      <c r="G74" s="24">
        <f>IF(VLOOKUP($A74,Input!$A$49:$B$61,2,FALSE)="Percentage",H$70,IF(VLOOKUP($A74,Input!$A$49:$B$61,2,FALSE)="Fixed","Fixed",(G$70)))</f>
        <v>6</v>
      </c>
      <c r="H74" s="15">
        <f t="shared" si="62"/>
        <v>0</v>
      </c>
      <c r="J74" s="104">
        <f>INDEX(Input!$C$49:$BJ$61,MATCH($A74,Input!$A$49:$A$61,0),MATCH(J$61,Input!$C$48:$BJ$48,0))</f>
        <v>0</v>
      </c>
      <c r="K74" s="24">
        <f>IF(VLOOKUP($A74,Input!$A$49:$B$61,2,FALSE)="Percentage",L$70,IF(VLOOKUP($A74,Input!$A$49:$B$61,2,FALSE)="Fixed","Fixed",(K$70)))</f>
        <v>6</v>
      </c>
      <c r="L74" s="15">
        <f t="shared" si="63"/>
        <v>0</v>
      </c>
      <c r="N74" s="104">
        <f>INDEX(Input!$C$49:$BJ$61,MATCH($A74,Input!$A$49:$A$61,0),MATCH(N$61,Input!$C$48:$BJ$48,0))</f>
        <v>0</v>
      </c>
      <c r="O74" s="24">
        <f>IF(VLOOKUP($A74,Input!$A$49:$B$61,2,FALSE)="Percentage",P$70,IF(VLOOKUP($A74,Input!$A$49:$B$61,2,FALSE)="Fixed","Fixed",(O$70)))</f>
        <v>6</v>
      </c>
      <c r="P74" s="15">
        <f t="shared" si="64"/>
        <v>0</v>
      </c>
      <c r="R74" s="104">
        <f>INDEX(Input!$C$49:$BJ$61,MATCH($A74,Input!$A$49:$A$61,0),MATCH(R$61,Input!$C$48:$BJ$48,0))</f>
        <v>0</v>
      </c>
      <c r="S74" s="24">
        <f>IF(VLOOKUP($A74,Input!$A$49:$B$61,2,FALSE)="Percentage",T$70,IF(VLOOKUP($A74,Input!$A$49:$B$61,2,FALSE)="Fixed","Fixed",(S$70)))</f>
        <v>6</v>
      </c>
      <c r="T74" s="15">
        <f t="shared" si="65"/>
        <v>0</v>
      </c>
      <c r="V74" s="104">
        <f>INDEX(Input!$C$49:$BJ$61,MATCH($A74,Input!$A$49:$A$61,0),MATCH(V$61,Input!$C$48:$BJ$48,0))</f>
        <v>0</v>
      </c>
      <c r="W74" s="24">
        <f>IF(VLOOKUP($A74,Input!$A$49:$B$61,2,FALSE)="Percentage",X$70,IF(VLOOKUP($A74,Input!$A$49:$B$61,2,FALSE)="Fixed","Fixed",(W$70)))</f>
        <v>6</v>
      </c>
      <c r="X74" s="15">
        <f t="shared" si="66"/>
        <v>0</v>
      </c>
      <c r="Z74" s="104">
        <f>INDEX(Input!$C$49:$BJ$61,MATCH($A74,Input!$A$49:$A$61,0),MATCH(Z$61,Input!$C$48:$BJ$48,0))</f>
        <v>0</v>
      </c>
      <c r="AA74" s="24">
        <f>IF(VLOOKUP($A74,Input!$A$49:$B$61,2,FALSE)="Percentage",AB$70,IF(VLOOKUP($A74,Input!$A$49:$B$61,2,FALSE)="Fixed","Fixed",(AA$70)))</f>
        <v>6</v>
      </c>
      <c r="AB74" s="15">
        <f t="shared" si="67"/>
        <v>0</v>
      </c>
      <c r="AD74" s="104">
        <f>INDEX(Input!$C$49:$BJ$61,MATCH($A74,Input!$A$49:$A$61,0),MATCH(AD$61,Input!$C$48:$BJ$48,0))</f>
        <v>0</v>
      </c>
      <c r="AE74" s="24">
        <f>IF(VLOOKUP($A74,Input!$A$49:$B$61,2,FALSE)="Percentage",AF$70,IF(VLOOKUP($A74,Input!$A$49:$B$61,2,FALSE)="Fixed","Fixed",(AE$70)))</f>
        <v>6</v>
      </c>
      <c r="AF74" s="15">
        <f t="shared" si="68"/>
        <v>0</v>
      </c>
      <c r="AH74" s="104">
        <f>INDEX(Input!$C$49:$BJ$61,MATCH($A74,Input!$A$49:$A$61,0),MATCH(AH$61,Input!$C$48:$BJ$48,0))</f>
        <v>0</v>
      </c>
      <c r="AI74" s="24">
        <f>IF(VLOOKUP($A74,Input!$A$49:$B$61,2,FALSE)="Percentage",AJ$70,IF(VLOOKUP($A74,Input!$A$49:$B$61,2,FALSE)="Fixed","Fixed",(AI$70)))</f>
        <v>6</v>
      </c>
      <c r="AJ74" s="15">
        <f t="shared" si="69"/>
        <v>0</v>
      </c>
      <c r="AL74" s="104">
        <f>INDEX(Input!$C$49:$BJ$61,MATCH($A74,Input!$A$49:$A$61,0),MATCH(AL$61,Input!$C$48:$BJ$48,0))</f>
        <v>0</v>
      </c>
      <c r="AM74" s="24">
        <f>IF(VLOOKUP($A74,Input!$A$49:$B$61,2,FALSE)="Percentage",AN$70,IF(VLOOKUP($A74,Input!$A$49:$B$61,2,FALSE)="Fixed","Fixed",(AM$70)))</f>
        <v>6</v>
      </c>
      <c r="AN74" s="15">
        <f t="shared" si="70"/>
        <v>0</v>
      </c>
      <c r="AP74" s="104">
        <f>INDEX(Input!$C$49:$BJ$61,MATCH($A74,Input!$A$49:$A$61,0),MATCH(AP$61,Input!$C$48:$BJ$48,0))</f>
        <v>0</v>
      </c>
      <c r="AQ74" s="24">
        <f>IF(VLOOKUP($A74,Input!$A$49:$B$61,2,FALSE)="Percentage",AR$70,IF(VLOOKUP($A74,Input!$A$49:$B$61,2,FALSE)="Fixed","Fixed",(AQ$70)))</f>
        <v>6</v>
      </c>
      <c r="AR74" s="15">
        <f t="shared" si="71"/>
        <v>0</v>
      </c>
      <c r="AS74" s="7"/>
      <c r="AT74" s="104">
        <f>INDEX(Input!$C$49:$BJ$61,MATCH($A74,Input!$A$49:$A$61,0),MATCH(AT$61,Input!$C$48:$BJ$48,0))</f>
        <v>0</v>
      </c>
      <c r="AU74" s="24">
        <f>IF(VLOOKUP($A74,Input!$A$49:$B$61,2,FALSE)="Percentage",AV$70,IF(VLOOKUP($A74,Input!$A$49:$B$61,2,FALSE)="Fixed","Fixed",(AU$70)))</f>
        <v>6</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42.11</v>
      </c>
      <c r="D75" s="15">
        <f t="shared" si="61"/>
        <v>0</v>
      </c>
      <c r="F75" s="104">
        <f>INDEX(Input!$C$49:$BJ$61,MATCH($A75,Input!$A$49:$A$61,0),MATCH(F$61,Input!$C$48:$BJ$48,0))</f>
        <v>0</v>
      </c>
      <c r="G75" s="24">
        <f>IF(VLOOKUP($A75,Input!$A$49:$B$61,2,FALSE)="Percentage",H$70,IF(VLOOKUP($A75,Input!$A$49:$B$61,2,FALSE)="Fixed","Fixed",(G$70)))</f>
        <v>42.11</v>
      </c>
      <c r="H75" s="15">
        <f t="shared" si="62"/>
        <v>0</v>
      </c>
      <c r="J75" s="104">
        <f>INDEX(Input!$C$49:$BJ$61,MATCH($A75,Input!$A$49:$A$61,0),MATCH(J$61,Input!$C$48:$BJ$48,0))</f>
        <v>0</v>
      </c>
      <c r="K75" s="24">
        <f>IF(VLOOKUP($A75,Input!$A$49:$B$61,2,FALSE)="Percentage",L$70,IF(VLOOKUP($A75,Input!$A$49:$B$61,2,FALSE)="Fixed","Fixed",(K$70)))</f>
        <v>42.11</v>
      </c>
      <c r="L75" s="15">
        <f t="shared" si="63"/>
        <v>0</v>
      </c>
      <c r="N75" s="104">
        <f>INDEX(Input!$C$49:$BJ$61,MATCH($A75,Input!$A$49:$A$61,0),MATCH(N$61,Input!$C$48:$BJ$48,0))</f>
        <v>0</v>
      </c>
      <c r="O75" s="24">
        <f>IF(VLOOKUP($A75,Input!$A$49:$B$61,2,FALSE)="Percentage",P$70,IF(VLOOKUP($A75,Input!$A$49:$B$61,2,FALSE)="Fixed","Fixed",(O$70)))</f>
        <v>42.11</v>
      </c>
      <c r="P75" s="15">
        <f t="shared" si="64"/>
        <v>0</v>
      </c>
      <c r="R75" s="104">
        <f>INDEX(Input!$C$49:$BJ$61,MATCH($A75,Input!$A$49:$A$61,0),MATCH(R$61,Input!$C$48:$BJ$48,0))</f>
        <v>0</v>
      </c>
      <c r="S75" s="24">
        <f>IF(VLOOKUP($A75,Input!$A$49:$B$61,2,FALSE)="Percentage",T$70,IF(VLOOKUP($A75,Input!$A$49:$B$61,2,FALSE)="Fixed","Fixed",(S$70)))</f>
        <v>42.11</v>
      </c>
      <c r="T75" s="15">
        <f t="shared" si="65"/>
        <v>0</v>
      </c>
      <c r="V75" s="104">
        <f>INDEX(Input!$C$49:$BJ$61,MATCH($A75,Input!$A$49:$A$61,0),MATCH(V$61,Input!$C$48:$BJ$48,0))</f>
        <v>0</v>
      </c>
      <c r="W75" s="24">
        <f>IF(VLOOKUP($A75,Input!$A$49:$B$61,2,FALSE)="Percentage",X$70,IF(VLOOKUP($A75,Input!$A$49:$B$61,2,FALSE)="Fixed","Fixed",(W$70)))</f>
        <v>42.11</v>
      </c>
      <c r="X75" s="15">
        <f t="shared" si="66"/>
        <v>0</v>
      </c>
      <c r="Z75" s="104">
        <f>INDEX(Input!$C$49:$BJ$61,MATCH($A75,Input!$A$49:$A$61,0),MATCH(Z$61,Input!$C$48:$BJ$48,0))</f>
        <v>0</v>
      </c>
      <c r="AA75" s="24">
        <f>IF(VLOOKUP($A75,Input!$A$49:$B$61,2,FALSE)="Percentage",AB$70,IF(VLOOKUP($A75,Input!$A$49:$B$61,2,FALSE)="Fixed","Fixed",(AA$70)))</f>
        <v>46.320000000000007</v>
      </c>
      <c r="AB75" s="15">
        <f t="shared" si="67"/>
        <v>0</v>
      </c>
      <c r="AD75" s="104">
        <f>INDEX(Input!$C$49:$BJ$61,MATCH($A75,Input!$A$49:$A$61,0),MATCH(AD$61,Input!$C$48:$BJ$48,0))</f>
        <v>0</v>
      </c>
      <c r="AE75" s="24">
        <f>IF(VLOOKUP($A75,Input!$A$49:$B$61,2,FALSE)="Percentage",AF$70,IF(VLOOKUP($A75,Input!$A$49:$B$61,2,FALSE)="Fixed","Fixed",(AE$70)))</f>
        <v>46.320000000000007</v>
      </c>
      <c r="AF75" s="15">
        <f t="shared" si="68"/>
        <v>0</v>
      </c>
      <c r="AH75" s="104">
        <f>INDEX(Input!$C$49:$BJ$61,MATCH($A75,Input!$A$49:$A$61,0),MATCH(AH$61,Input!$C$48:$BJ$48,0))</f>
        <v>0</v>
      </c>
      <c r="AI75" s="24">
        <f>IF(VLOOKUP($A75,Input!$A$49:$B$61,2,FALSE)="Percentage",AJ$70,IF(VLOOKUP($A75,Input!$A$49:$B$61,2,FALSE)="Fixed","Fixed",(AI$70)))</f>
        <v>46.320000000000007</v>
      </c>
      <c r="AJ75" s="15">
        <f t="shared" si="69"/>
        <v>0</v>
      </c>
      <c r="AL75" s="104">
        <f>INDEX(Input!$C$49:$BJ$61,MATCH($A75,Input!$A$49:$A$61,0),MATCH(AL$61,Input!$C$48:$BJ$48,0))</f>
        <v>0</v>
      </c>
      <c r="AM75" s="24">
        <f>IF(VLOOKUP($A75,Input!$A$49:$B$61,2,FALSE)="Percentage",AN$70,IF(VLOOKUP($A75,Input!$A$49:$B$61,2,FALSE)="Fixed","Fixed",(AM$70)))</f>
        <v>46.320000000000007</v>
      </c>
      <c r="AN75" s="15">
        <f t="shared" si="70"/>
        <v>0</v>
      </c>
      <c r="AP75" s="104">
        <f>INDEX(Input!$C$49:$BJ$61,MATCH($A75,Input!$A$49:$A$61,0),MATCH(AP$61,Input!$C$48:$BJ$48,0))</f>
        <v>0</v>
      </c>
      <c r="AQ75" s="24">
        <f>IF(VLOOKUP($A75,Input!$A$49:$B$61,2,FALSE)="Percentage",AR$70,IF(VLOOKUP($A75,Input!$A$49:$B$61,2,FALSE)="Fixed","Fixed",(AQ$70)))</f>
        <v>46.320000000000007</v>
      </c>
      <c r="AR75" s="15">
        <f t="shared" si="71"/>
        <v>0</v>
      </c>
      <c r="AS75" s="7"/>
      <c r="AT75" s="104">
        <f>INDEX(Input!$C$49:$BJ$61,MATCH($A75,Input!$A$49:$A$61,0),MATCH(AT$61,Input!$C$48:$BJ$48,0))</f>
        <v>0</v>
      </c>
      <c r="AU75" s="24">
        <f>IF(VLOOKUP($A75,Input!$A$49:$B$61,2,FALSE)="Percentage",AV$70,IF(VLOOKUP($A75,Input!$A$49:$B$61,2,FALSE)="Fixed","Fixed",(AU$70)))</f>
        <v>46.320000000000007</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6</v>
      </c>
      <c r="D77" s="15">
        <f t="shared" si="61"/>
        <v>0</v>
      </c>
      <c r="F77" s="104">
        <f>INDEX(Input!$C$49:$BJ$61,MATCH($A77,Input!$A$49:$A$61,0),MATCH(F$61,Input!$C$48:$BJ$48,0))</f>
        <v>0</v>
      </c>
      <c r="G77" s="24">
        <f>IF(VLOOKUP($A77,Input!$A$49:$B$61,2,FALSE)="Percentage",H$70,IF(VLOOKUP($A77,Input!$A$49:$B$61,2,FALSE)="Fixed","Fixed",(G$70)))</f>
        <v>6</v>
      </c>
      <c r="H77" s="15">
        <f t="shared" si="62"/>
        <v>0</v>
      </c>
      <c r="J77" s="104">
        <f>INDEX(Input!$C$49:$BJ$61,MATCH($A77,Input!$A$49:$A$61,0),MATCH(J$61,Input!$C$48:$BJ$48,0))</f>
        <v>0</v>
      </c>
      <c r="K77" s="24">
        <f>IF(VLOOKUP($A77,Input!$A$49:$B$61,2,FALSE)="Percentage",L$70,IF(VLOOKUP($A77,Input!$A$49:$B$61,2,FALSE)="Fixed","Fixed",(K$70)))</f>
        <v>6</v>
      </c>
      <c r="L77" s="15">
        <f t="shared" si="63"/>
        <v>0</v>
      </c>
      <c r="N77" s="104">
        <f>INDEX(Input!$C$49:$BJ$61,MATCH($A77,Input!$A$49:$A$61,0),MATCH(N$61,Input!$C$48:$BJ$48,0))</f>
        <v>0</v>
      </c>
      <c r="O77" s="24">
        <f>IF(VLOOKUP($A77,Input!$A$49:$B$61,2,FALSE)="Percentage",P$70,IF(VLOOKUP($A77,Input!$A$49:$B$61,2,FALSE)="Fixed","Fixed",(O$70)))</f>
        <v>6</v>
      </c>
      <c r="P77" s="15">
        <f t="shared" si="64"/>
        <v>0</v>
      </c>
      <c r="R77" s="104">
        <f>INDEX(Input!$C$49:$BJ$61,MATCH($A77,Input!$A$49:$A$61,0),MATCH(R$61,Input!$C$48:$BJ$48,0))</f>
        <v>0</v>
      </c>
      <c r="S77" s="24">
        <f>IF(VLOOKUP($A77,Input!$A$49:$B$61,2,FALSE)="Percentage",T$70,IF(VLOOKUP($A77,Input!$A$49:$B$61,2,FALSE)="Fixed","Fixed",(S$70)))</f>
        <v>6</v>
      </c>
      <c r="T77" s="15">
        <f t="shared" si="65"/>
        <v>0</v>
      </c>
      <c r="V77" s="104">
        <f>INDEX(Input!$C$49:$BJ$61,MATCH($A77,Input!$A$49:$A$61,0),MATCH(V$61,Input!$C$48:$BJ$48,0))</f>
        <v>0</v>
      </c>
      <c r="W77" s="24">
        <f>IF(VLOOKUP($A77,Input!$A$49:$B$61,2,FALSE)="Percentage",X$70,IF(VLOOKUP($A77,Input!$A$49:$B$61,2,FALSE)="Fixed","Fixed",(W$70)))</f>
        <v>6</v>
      </c>
      <c r="X77" s="15">
        <f t="shared" si="66"/>
        <v>0</v>
      </c>
      <c r="Z77" s="104">
        <f>INDEX(Input!$C$49:$BJ$61,MATCH($A77,Input!$A$49:$A$61,0),MATCH(Z$61,Input!$C$48:$BJ$48,0))</f>
        <v>0</v>
      </c>
      <c r="AA77" s="24">
        <f>IF(VLOOKUP($A77,Input!$A$49:$B$61,2,FALSE)="Percentage",AB$70,IF(VLOOKUP($A77,Input!$A$49:$B$61,2,FALSE)="Fixed","Fixed",(AA$70)))</f>
        <v>6</v>
      </c>
      <c r="AB77" s="15">
        <f t="shared" si="67"/>
        <v>0</v>
      </c>
      <c r="AD77" s="104">
        <f>INDEX(Input!$C$49:$BJ$61,MATCH($A77,Input!$A$49:$A$61,0),MATCH(AD$61,Input!$C$48:$BJ$48,0))</f>
        <v>0</v>
      </c>
      <c r="AE77" s="24">
        <f>IF(VLOOKUP($A77,Input!$A$49:$B$61,2,FALSE)="Percentage",AF$70,IF(VLOOKUP($A77,Input!$A$49:$B$61,2,FALSE)="Fixed","Fixed",(AE$70)))</f>
        <v>6</v>
      </c>
      <c r="AF77" s="15">
        <f t="shared" si="68"/>
        <v>0</v>
      </c>
      <c r="AH77" s="104">
        <f>INDEX(Input!$C$49:$BJ$61,MATCH($A77,Input!$A$49:$A$61,0),MATCH(AH$61,Input!$C$48:$BJ$48,0))</f>
        <v>0</v>
      </c>
      <c r="AI77" s="24">
        <f>IF(VLOOKUP($A77,Input!$A$49:$B$61,2,FALSE)="Percentage",AJ$70,IF(VLOOKUP($A77,Input!$A$49:$B$61,2,FALSE)="Fixed","Fixed",(AI$70)))</f>
        <v>6</v>
      </c>
      <c r="AJ77" s="15">
        <f t="shared" si="69"/>
        <v>0</v>
      </c>
      <c r="AL77" s="104">
        <f>INDEX(Input!$C$49:$BJ$61,MATCH($A77,Input!$A$49:$A$61,0),MATCH(AL$61,Input!$C$48:$BJ$48,0))</f>
        <v>0</v>
      </c>
      <c r="AM77" s="24">
        <f>IF(VLOOKUP($A77,Input!$A$49:$B$61,2,FALSE)="Percentage",AN$70,IF(VLOOKUP($A77,Input!$A$49:$B$61,2,FALSE)="Fixed","Fixed",(AM$70)))</f>
        <v>6</v>
      </c>
      <c r="AN77" s="15">
        <f t="shared" si="70"/>
        <v>0</v>
      </c>
      <c r="AP77" s="104">
        <f>INDEX(Input!$C$49:$BJ$61,MATCH($A77,Input!$A$49:$A$61,0),MATCH(AP$61,Input!$C$48:$BJ$48,0))</f>
        <v>0</v>
      </c>
      <c r="AQ77" s="24">
        <f>IF(VLOOKUP($A77,Input!$A$49:$B$61,2,FALSE)="Percentage",AR$70,IF(VLOOKUP($A77,Input!$A$49:$B$61,2,FALSE)="Fixed","Fixed",(AQ$70)))</f>
        <v>6</v>
      </c>
      <c r="AR77" s="15">
        <f t="shared" si="71"/>
        <v>0</v>
      </c>
      <c r="AS77" s="7"/>
      <c r="AT77" s="104">
        <f>INDEX(Input!$C$49:$BJ$61,MATCH($A77,Input!$A$49:$A$61,0),MATCH(AT$61,Input!$C$48:$BJ$48,0))</f>
        <v>0</v>
      </c>
      <c r="AU77" s="24">
        <f>IF(VLOOKUP($A77,Input!$A$49:$B$61,2,FALSE)="Percentage",AV$70,IF(VLOOKUP($A77,Input!$A$49:$B$61,2,FALSE)="Fixed","Fixed",(AU$70)))</f>
        <v>6</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6</v>
      </c>
      <c r="D80" s="15">
        <f t="shared" si="61"/>
        <v>0</v>
      </c>
      <c r="F80" s="104">
        <f>INDEX(Input!$C$49:$BJ$61,MATCH($A80,Input!$A$49:$A$61,0),MATCH(F$61,Input!$C$48:$BJ$48,0))</f>
        <v>0</v>
      </c>
      <c r="G80" s="24">
        <f>IF(VLOOKUP($A80,Input!$A$49:$B$61,2,FALSE)="Percentage",H$70,IF(VLOOKUP($A80,Input!$A$49:$B$61,2,FALSE)="Fixed","Fixed",(G$70)))</f>
        <v>6</v>
      </c>
      <c r="H80" s="15">
        <f t="shared" si="62"/>
        <v>0</v>
      </c>
      <c r="J80" s="104">
        <f>INDEX(Input!$C$49:$BJ$61,MATCH($A80,Input!$A$49:$A$61,0),MATCH(J$61,Input!$C$48:$BJ$48,0))</f>
        <v>0</v>
      </c>
      <c r="K80" s="24">
        <f>IF(VLOOKUP($A80,Input!$A$49:$B$61,2,FALSE)="Percentage",L$70,IF(VLOOKUP($A80,Input!$A$49:$B$61,2,FALSE)="Fixed","Fixed",(K$70)))</f>
        <v>6</v>
      </c>
      <c r="L80" s="15">
        <f t="shared" si="63"/>
        <v>0</v>
      </c>
      <c r="N80" s="104">
        <f>INDEX(Input!$C$49:$BJ$61,MATCH($A80,Input!$A$49:$A$61,0),MATCH(N$61,Input!$C$48:$BJ$48,0))</f>
        <v>0</v>
      </c>
      <c r="O80" s="24">
        <f>IF(VLOOKUP($A80,Input!$A$49:$B$61,2,FALSE)="Percentage",P$70,IF(VLOOKUP($A80,Input!$A$49:$B$61,2,FALSE)="Fixed","Fixed",(O$70)))</f>
        <v>6</v>
      </c>
      <c r="P80" s="15">
        <f t="shared" si="64"/>
        <v>0</v>
      </c>
      <c r="R80" s="104">
        <f>INDEX(Input!$C$49:$BJ$61,MATCH($A80,Input!$A$49:$A$61,0),MATCH(R$61,Input!$C$48:$BJ$48,0))</f>
        <v>0</v>
      </c>
      <c r="S80" s="24">
        <f>IF(VLOOKUP($A80,Input!$A$49:$B$61,2,FALSE)="Percentage",T$70,IF(VLOOKUP($A80,Input!$A$49:$B$61,2,FALSE)="Fixed","Fixed",(S$70)))</f>
        <v>6</v>
      </c>
      <c r="T80" s="15">
        <f t="shared" si="65"/>
        <v>0</v>
      </c>
      <c r="V80" s="104">
        <f>INDEX(Input!$C$49:$BJ$61,MATCH($A80,Input!$A$49:$A$61,0),MATCH(V$61,Input!$C$48:$BJ$48,0))</f>
        <v>0</v>
      </c>
      <c r="W80" s="24">
        <f>IF(VLOOKUP($A80,Input!$A$49:$B$61,2,FALSE)="Percentage",X$70,IF(VLOOKUP($A80,Input!$A$49:$B$61,2,FALSE)="Fixed","Fixed",(W$70)))</f>
        <v>6</v>
      </c>
      <c r="X80" s="15">
        <f t="shared" si="66"/>
        <v>0</v>
      </c>
      <c r="Z80" s="104">
        <f>INDEX(Input!$C$49:$BJ$61,MATCH($A80,Input!$A$49:$A$61,0),MATCH(Z$61,Input!$C$48:$BJ$48,0))</f>
        <v>0</v>
      </c>
      <c r="AA80" s="24">
        <f>IF(VLOOKUP($A80,Input!$A$49:$B$61,2,FALSE)="Percentage",AB$70,IF(VLOOKUP($A80,Input!$A$49:$B$61,2,FALSE)="Fixed","Fixed",(AA$70)))</f>
        <v>6</v>
      </c>
      <c r="AB80" s="15">
        <f t="shared" si="67"/>
        <v>0</v>
      </c>
      <c r="AD80" s="104">
        <f>INDEX(Input!$C$49:$BJ$61,MATCH($A80,Input!$A$49:$A$61,0),MATCH(AD$61,Input!$C$48:$BJ$48,0))</f>
        <v>0</v>
      </c>
      <c r="AE80" s="24">
        <f>IF(VLOOKUP($A80,Input!$A$49:$B$61,2,FALSE)="Percentage",AF$70,IF(VLOOKUP($A80,Input!$A$49:$B$61,2,FALSE)="Fixed","Fixed",(AE$70)))</f>
        <v>6</v>
      </c>
      <c r="AF80" s="15">
        <f t="shared" si="68"/>
        <v>0</v>
      </c>
      <c r="AH80" s="104">
        <f>INDEX(Input!$C$49:$BJ$61,MATCH($A80,Input!$A$49:$A$61,0),MATCH(AH$61,Input!$C$48:$BJ$48,0))</f>
        <v>0</v>
      </c>
      <c r="AI80" s="24">
        <f>IF(VLOOKUP($A80,Input!$A$49:$B$61,2,FALSE)="Percentage",AJ$70,IF(VLOOKUP($A80,Input!$A$49:$B$61,2,FALSE)="Fixed","Fixed",(AI$70)))</f>
        <v>6</v>
      </c>
      <c r="AJ80" s="15">
        <f t="shared" si="69"/>
        <v>0</v>
      </c>
      <c r="AL80" s="104">
        <f>INDEX(Input!$C$49:$BJ$61,MATCH($A80,Input!$A$49:$A$61,0),MATCH(AL$61,Input!$C$48:$BJ$48,0))</f>
        <v>0</v>
      </c>
      <c r="AM80" s="24">
        <f>IF(VLOOKUP($A80,Input!$A$49:$B$61,2,FALSE)="Percentage",AN$70,IF(VLOOKUP($A80,Input!$A$49:$B$61,2,FALSE)="Fixed","Fixed",(AM$70)))</f>
        <v>6</v>
      </c>
      <c r="AN80" s="15">
        <f t="shared" si="70"/>
        <v>0</v>
      </c>
      <c r="AP80" s="104">
        <f>INDEX(Input!$C$49:$BJ$61,MATCH($A80,Input!$A$49:$A$61,0),MATCH(AP$61,Input!$C$48:$BJ$48,0))</f>
        <v>0</v>
      </c>
      <c r="AQ80" s="24">
        <f>IF(VLOOKUP($A80,Input!$A$49:$B$61,2,FALSE)="Percentage",AR$70,IF(VLOOKUP($A80,Input!$A$49:$B$61,2,FALSE)="Fixed","Fixed",(AQ$70)))</f>
        <v>6</v>
      </c>
      <c r="AR80" s="15">
        <f t="shared" si="71"/>
        <v>0</v>
      </c>
      <c r="AS80" s="7"/>
      <c r="AT80" s="104">
        <f>INDEX(Input!$C$49:$BJ$61,MATCH($A80,Input!$A$49:$A$61,0),MATCH(AT$61,Input!$C$48:$BJ$48,0))</f>
        <v>0</v>
      </c>
      <c r="AU80" s="24">
        <f>IF(VLOOKUP($A80,Input!$A$49:$B$61,2,FALSE)="Percentage",AV$70,IF(VLOOKUP($A80,Input!$A$49:$B$61,2,FALSE)="Fixed","Fixed",(AU$70)))</f>
        <v>6</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6</v>
      </c>
      <c r="D82" s="15">
        <f t="shared" si="61"/>
        <v>0</v>
      </c>
      <c r="F82" s="104">
        <f>INDEX(Input!$C$49:$BJ$61,MATCH($A82,Input!$A$49:$A$61,0),MATCH(F$61,Input!$C$48:$BJ$48,0))</f>
        <v>0</v>
      </c>
      <c r="G82" s="24">
        <f>IF(VLOOKUP($A82,Input!$A$49:$B$61,2,FALSE)="Percentage",H$70,IF(VLOOKUP($A82,Input!$A$49:$B$61,2,FALSE)="Fixed","Fixed",(G$70)))</f>
        <v>6</v>
      </c>
      <c r="H82" s="15">
        <f t="shared" si="62"/>
        <v>0</v>
      </c>
      <c r="J82" s="104">
        <f>INDEX(Input!$C$49:$BJ$61,MATCH($A82,Input!$A$49:$A$61,0),MATCH(J$61,Input!$C$48:$BJ$48,0))</f>
        <v>0</v>
      </c>
      <c r="K82" s="24">
        <f>IF(VLOOKUP($A82,Input!$A$49:$B$61,2,FALSE)="Percentage",L$70,IF(VLOOKUP($A82,Input!$A$49:$B$61,2,FALSE)="Fixed","Fixed",(K$70)))</f>
        <v>6</v>
      </c>
      <c r="L82" s="15">
        <f t="shared" si="63"/>
        <v>0</v>
      </c>
      <c r="N82" s="104">
        <f>INDEX(Input!$C$49:$BJ$61,MATCH($A82,Input!$A$49:$A$61,0),MATCH(N$61,Input!$C$48:$BJ$48,0))</f>
        <v>0</v>
      </c>
      <c r="O82" s="24">
        <f>IF(VLOOKUP($A82,Input!$A$49:$B$61,2,FALSE)="Percentage",P$70,IF(VLOOKUP($A82,Input!$A$49:$B$61,2,FALSE)="Fixed","Fixed",(O$70)))</f>
        <v>6</v>
      </c>
      <c r="P82" s="15">
        <f t="shared" si="64"/>
        <v>0</v>
      </c>
      <c r="R82" s="104">
        <f>INDEX(Input!$C$49:$BJ$61,MATCH($A82,Input!$A$49:$A$61,0),MATCH(R$61,Input!$C$48:$BJ$48,0))</f>
        <v>0</v>
      </c>
      <c r="S82" s="24">
        <f>IF(VLOOKUP($A82,Input!$A$49:$B$61,2,FALSE)="Percentage",T$70,IF(VLOOKUP($A82,Input!$A$49:$B$61,2,FALSE)="Fixed","Fixed",(S$70)))</f>
        <v>6</v>
      </c>
      <c r="T82" s="15">
        <f t="shared" si="65"/>
        <v>0</v>
      </c>
      <c r="V82" s="104">
        <f>INDEX(Input!$C$49:$BJ$61,MATCH($A82,Input!$A$49:$A$61,0),MATCH(V$61,Input!$C$48:$BJ$48,0))</f>
        <v>0</v>
      </c>
      <c r="W82" s="24">
        <f>IF(VLOOKUP($A82,Input!$A$49:$B$61,2,FALSE)="Percentage",X$70,IF(VLOOKUP($A82,Input!$A$49:$B$61,2,FALSE)="Fixed","Fixed",(W$70)))</f>
        <v>6</v>
      </c>
      <c r="X82" s="15">
        <f t="shared" si="66"/>
        <v>0</v>
      </c>
      <c r="Z82" s="104">
        <f>INDEX(Input!$C$49:$BJ$61,MATCH($A82,Input!$A$49:$A$61,0),MATCH(Z$61,Input!$C$48:$BJ$48,0))</f>
        <v>0</v>
      </c>
      <c r="AA82" s="24">
        <f>IF(VLOOKUP($A82,Input!$A$49:$B$61,2,FALSE)="Percentage",AB$70,IF(VLOOKUP($A82,Input!$A$49:$B$61,2,FALSE)="Fixed","Fixed",(AA$70)))</f>
        <v>6</v>
      </c>
      <c r="AB82" s="15">
        <f t="shared" si="67"/>
        <v>0</v>
      </c>
      <c r="AD82" s="104">
        <f>INDEX(Input!$C$49:$BJ$61,MATCH($A82,Input!$A$49:$A$61,0),MATCH(AD$61,Input!$C$48:$BJ$48,0))</f>
        <v>0</v>
      </c>
      <c r="AE82" s="24">
        <f>IF(VLOOKUP($A82,Input!$A$49:$B$61,2,FALSE)="Percentage",AF$70,IF(VLOOKUP($A82,Input!$A$49:$B$61,2,FALSE)="Fixed","Fixed",(AE$70)))</f>
        <v>6</v>
      </c>
      <c r="AF82" s="15">
        <f t="shared" si="68"/>
        <v>0</v>
      </c>
      <c r="AH82" s="104">
        <f>INDEX(Input!$C$49:$BJ$61,MATCH($A82,Input!$A$49:$A$61,0),MATCH(AH$61,Input!$C$48:$BJ$48,0))</f>
        <v>0</v>
      </c>
      <c r="AI82" s="24">
        <f>IF(VLOOKUP($A82,Input!$A$49:$B$61,2,FALSE)="Percentage",AJ$70,IF(VLOOKUP($A82,Input!$A$49:$B$61,2,FALSE)="Fixed","Fixed",(AI$70)))</f>
        <v>6</v>
      </c>
      <c r="AJ82" s="15">
        <f t="shared" si="69"/>
        <v>0</v>
      </c>
      <c r="AL82" s="104">
        <f>INDEX(Input!$C$49:$BJ$61,MATCH($A82,Input!$A$49:$A$61,0),MATCH(AL$61,Input!$C$48:$BJ$48,0))</f>
        <v>0</v>
      </c>
      <c r="AM82" s="24">
        <f>IF(VLOOKUP($A82,Input!$A$49:$B$61,2,FALSE)="Percentage",AN$70,IF(VLOOKUP($A82,Input!$A$49:$B$61,2,FALSE)="Fixed","Fixed",(AM$70)))</f>
        <v>6</v>
      </c>
      <c r="AN82" s="15">
        <f t="shared" si="70"/>
        <v>0</v>
      </c>
      <c r="AP82" s="104">
        <f>INDEX(Input!$C$49:$BJ$61,MATCH($A82,Input!$A$49:$A$61,0),MATCH(AP$61,Input!$C$48:$BJ$48,0))</f>
        <v>0</v>
      </c>
      <c r="AQ82" s="24">
        <f>IF(VLOOKUP($A82,Input!$A$49:$B$61,2,FALSE)="Percentage",AR$70,IF(VLOOKUP($A82,Input!$A$49:$B$61,2,FALSE)="Fixed","Fixed",(AQ$70)))</f>
        <v>6</v>
      </c>
      <c r="AR82" s="15">
        <f t="shared" si="71"/>
        <v>0</v>
      </c>
      <c r="AS82" s="7"/>
      <c r="AT82" s="104">
        <f>INDEX(Input!$C$49:$BJ$61,MATCH($A82,Input!$A$49:$A$61,0),MATCH(AT$61,Input!$C$48:$BJ$48,0))</f>
        <v>0</v>
      </c>
      <c r="AU82" s="24">
        <f>IF(VLOOKUP($A82,Input!$A$49:$B$61,2,FALSE)="Percentage",AV$70,IF(VLOOKUP($A82,Input!$A$49:$B$61,2,FALSE)="Fixed","Fixed",(AU$70)))</f>
        <v>6</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6</v>
      </c>
      <c r="D85" s="15">
        <f t="shared" si="61"/>
        <v>0</v>
      </c>
      <c r="F85" s="104">
        <f>INDEX(Input!$C$49:$BJ$61,MATCH($A85,Input!$A$49:$A$61,0),MATCH(F$61,Input!$C$48:$BJ$48,0))</f>
        <v>0</v>
      </c>
      <c r="G85" s="24">
        <f>IF(VLOOKUP($A85,Input!$A$49:$B$61,2,FALSE)="Percentage",H$70,IF(VLOOKUP($A85,Input!$A$49:$B$61,2,FALSE)="Fixed","Fixed",(G$70)))</f>
        <v>6</v>
      </c>
      <c r="H85" s="15">
        <f t="shared" si="62"/>
        <v>0</v>
      </c>
      <c r="J85" s="104">
        <f>INDEX(Input!$C$49:$BJ$61,MATCH($A85,Input!$A$49:$A$61,0),MATCH(J$61,Input!$C$48:$BJ$48,0))</f>
        <v>0</v>
      </c>
      <c r="K85" s="24">
        <f>IF(VLOOKUP($A85,Input!$A$49:$B$61,2,FALSE)="Percentage",L$70,IF(VLOOKUP($A85,Input!$A$49:$B$61,2,FALSE)="Fixed","Fixed",(K$70)))</f>
        <v>6</v>
      </c>
      <c r="L85" s="15">
        <f t="shared" si="63"/>
        <v>0</v>
      </c>
      <c r="N85" s="104">
        <f>INDEX(Input!$C$49:$BJ$61,MATCH($A85,Input!$A$49:$A$61,0),MATCH(N$61,Input!$C$48:$BJ$48,0))</f>
        <v>0</v>
      </c>
      <c r="O85" s="24">
        <f>IF(VLOOKUP($A85,Input!$A$49:$B$61,2,FALSE)="Percentage",P$70,IF(VLOOKUP($A85,Input!$A$49:$B$61,2,FALSE)="Fixed","Fixed",(O$70)))</f>
        <v>6</v>
      </c>
      <c r="P85" s="15">
        <f t="shared" si="64"/>
        <v>0</v>
      </c>
      <c r="R85" s="104">
        <f>INDEX(Input!$C$49:$BJ$61,MATCH($A85,Input!$A$49:$A$61,0),MATCH(R$61,Input!$C$48:$BJ$48,0))</f>
        <v>0</v>
      </c>
      <c r="S85" s="24">
        <f>IF(VLOOKUP($A85,Input!$A$49:$B$61,2,FALSE)="Percentage",T$70,IF(VLOOKUP($A85,Input!$A$49:$B$61,2,FALSE)="Fixed","Fixed",(S$70)))</f>
        <v>6</v>
      </c>
      <c r="T85" s="15">
        <f t="shared" si="65"/>
        <v>0</v>
      </c>
      <c r="V85" s="104">
        <f>INDEX(Input!$C$49:$BJ$61,MATCH($A85,Input!$A$49:$A$61,0),MATCH(V$61,Input!$C$48:$BJ$48,0))</f>
        <v>0</v>
      </c>
      <c r="W85" s="24">
        <f>IF(VLOOKUP($A85,Input!$A$49:$B$61,2,FALSE)="Percentage",X$70,IF(VLOOKUP($A85,Input!$A$49:$B$61,2,FALSE)="Fixed","Fixed",(W$70)))</f>
        <v>6</v>
      </c>
      <c r="X85" s="15">
        <f t="shared" si="66"/>
        <v>0</v>
      </c>
      <c r="Z85" s="104">
        <f>INDEX(Input!$C$49:$BJ$61,MATCH($A85,Input!$A$49:$A$61,0),MATCH(Z$61,Input!$C$48:$BJ$48,0))</f>
        <v>0</v>
      </c>
      <c r="AA85" s="24">
        <f>IF(VLOOKUP($A85,Input!$A$49:$B$61,2,FALSE)="Percentage",AB$70,IF(VLOOKUP($A85,Input!$A$49:$B$61,2,FALSE)="Fixed","Fixed",(AA$70)))</f>
        <v>6</v>
      </c>
      <c r="AB85" s="15">
        <f t="shared" si="67"/>
        <v>0</v>
      </c>
      <c r="AD85" s="104">
        <f>INDEX(Input!$C$49:$BJ$61,MATCH($A85,Input!$A$49:$A$61,0),MATCH(AD$61,Input!$C$48:$BJ$48,0))</f>
        <v>0</v>
      </c>
      <c r="AE85" s="24">
        <f>IF(VLOOKUP($A85,Input!$A$49:$B$61,2,FALSE)="Percentage",AF$70,IF(VLOOKUP($A85,Input!$A$49:$B$61,2,FALSE)="Fixed","Fixed",(AE$70)))</f>
        <v>6</v>
      </c>
      <c r="AF85" s="15">
        <f t="shared" si="68"/>
        <v>0</v>
      </c>
      <c r="AH85" s="104">
        <f>INDEX(Input!$C$49:$BJ$61,MATCH($A85,Input!$A$49:$A$61,0),MATCH(AH$61,Input!$C$48:$BJ$48,0))</f>
        <v>0</v>
      </c>
      <c r="AI85" s="24">
        <f>IF(VLOOKUP($A85,Input!$A$49:$B$61,2,FALSE)="Percentage",AJ$70,IF(VLOOKUP($A85,Input!$A$49:$B$61,2,FALSE)="Fixed","Fixed",(AI$70)))</f>
        <v>6</v>
      </c>
      <c r="AJ85" s="15">
        <f t="shared" si="69"/>
        <v>0</v>
      </c>
      <c r="AL85" s="104">
        <f>INDEX(Input!$C$49:$BJ$61,MATCH($A85,Input!$A$49:$A$61,0),MATCH(AL$61,Input!$C$48:$BJ$48,0))</f>
        <v>0</v>
      </c>
      <c r="AM85" s="24">
        <f>IF(VLOOKUP($A85,Input!$A$49:$B$61,2,FALSE)="Percentage",AN$70,IF(VLOOKUP($A85,Input!$A$49:$B$61,2,FALSE)="Fixed","Fixed",(AM$70)))</f>
        <v>6</v>
      </c>
      <c r="AN85" s="15">
        <f t="shared" si="70"/>
        <v>0</v>
      </c>
      <c r="AP85" s="104">
        <f>INDEX(Input!$C$49:$BJ$61,MATCH($A85,Input!$A$49:$A$61,0),MATCH(AP$61,Input!$C$48:$BJ$48,0))</f>
        <v>0</v>
      </c>
      <c r="AQ85" s="24">
        <f>IF(VLOOKUP($A85,Input!$A$49:$B$61,2,FALSE)="Percentage",AR$70,IF(VLOOKUP($A85,Input!$A$49:$B$61,2,FALSE)="Fixed","Fixed",(AQ$70)))</f>
        <v>6</v>
      </c>
      <c r="AR85" s="15">
        <f t="shared" si="71"/>
        <v>0</v>
      </c>
      <c r="AS85" s="7"/>
      <c r="AT85" s="104">
        <f>INDEX(Input!$C$49:$BJ$61,MATCH($A85,Input!$A$49:$A$61,0),MATCH(AT$61,Input!$C$48:$BJ$48,0))</f>
        <v>0</v>
      </c>
      <c r="AU85" s="24">
        <f>IF(VLOOKUP($A85,Input!$A$49:$B$61,2,FALSE)="Percentage",AV$70,IF(VLOOKUP($A85,Input!$A$49:$B$61,2,FALSE)="Fixed","Fixed",(AU$70)))</f>
        <v>6</v>
      </c>
      <c r="AV85" s="15">
        <f t="shared" si="72"/>
        <v>0</v>
      </c>
    </row>
    <row r="86" spans="1:48" x14ac:dyDescent="0.3">
      <c r="A86" t="s">
        <v>27</v>
      </c>
      <c r="B86" s="14"/>
      <c r="D86" s="20">
        <f>SUM(D73:D85)</f>
        <v>-11</v>
      </c>
      <c r="F86" s="14"/>
      <c r="H86" s="20">
        <f>SUM(H73:H85)</f>
        <v>-11</v>
      </c>
      <c r="J86" s="14"/>
      <c r="L86" s="20">
        <f>SUM(L73:L85)</f>
        <v>-11</v>
      </c>
      <c r="N86" s="14"/>
      <c r="P86" s="20">
        <f>SUM(P73:P85)</f>
        <v>-11</v>
      </c>
      <c r="R86" s="14"/>
      <c r="T86" s="20">
        <f>SUM(T73:T85)</f>
        <v>-11</v>
      </c>
      <c r="V86" s="14"/>
      <c r="X86" s="20">
        <f>SUM(X73:X85)</f>
        <v>-11</v>
      </c>
      <c r="Z86" s="14"/>
      <c r="AB86" s="20">
        <f>SUM(AB73:AB85)</f>
        <v>-11</v>
      </c>
      <c r="AD86" s="14"/>
      <c r="AF86" s="20">
        <f>SUM(AF73:AF85)</f>
        <v>-11</v>
      </c>
      <c r="AH86" s="14"/>
      <c r="AJ86" s="20">
        <f>SUM(AJ73:AJ85)</f>
        <v>-11</v>
      </c>
      <c r="AL86" s="14"/>
      <c r="AN86" s="20">
        <f>SUM(AN73:AN85)</f>
        <v>-11</v>
      </c>
      <c r="AP86" s="14"/>
      <c r="AR86" s="20">
        <f>SUM(AR73:AR85)</f>
        <v>-11</v>
      </c>
      <c r="AS86" s="46"/>
      <c r="AT86" s="14"/>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31.11</v>
      </c>
      <c r="D89" s="15">
        <f>ROUND(B89*C89,2)</f>
        <v>0.21</v>
      </c>
      <c r="F89" s="23" cm="1">
        <f t="array" ref="F89">SUMPRODUCT(($A89=Input!$A$64:$A$69)*(F$13=Input!$B$63:$BI$63)*(Input!$B$64:$BI$69))</f>
        <v>6.7999999999999996E-3</v>
      </c>
      <c r="G89" s="7">
        <f>H86+H70</f>
        <v>31.11</v>
      </c>
      <c r="H89" s="15">
        <f>ROUND(F89*G89,2)</f>
        <v>0.21</v>
      </c>
      <c r="J89" s="23" cm="1">
        <f t="array" ref="J89">SUMPRODUCT(($A89=Input!$A$64:$A$69)*(J$13=Input!$B$63:$BI$63)*(Input!$B$64:$BI$69))</f>
        <v>6.7999999999999996E-3</v>
      </c>
      <c r="K89" s="7">
        <f>L86+L70</f>
        <v>31.11</v>
      </c>
      <c r="L89" s="15">
        <f>ROUND(J89*K89,2)</f>
        <v>0.21</v>
      </c>
      <c r="N89" s="23" cm="1">
        <f t="array" ref="N89">SUMPRODUCT(($A89=Input!$A$64:$A$69)*(N$13=Input!$B$63:$BI$63)*(Input!$B$64:$BI$69))</f>
        <v>6.7999999999999996E-3</v>
      </c>
      <c r="O89" s="7">
        <f>P86+P70</f>
        <v>31.11</v>
      </c>
      <c r="P89" s="15">
        <f>ROUND(N89*O89,2)</f>
        <v>0.21</v>
      </c>
      <c r="R89" s="23" cm="1">
        <f t="array" ref="R89">SUMPRODUCT(($A89=Input!$A$64:$A$69)*(R$13=Input!$B$63:$BI$63)*(Input!$B$64:$BI$69))</f>
        <v>6.7999999999999996E-3</v>
      </c>
      <c r="S89" s="7">
        <f>T86+T70</f>
        <v>31.11</v>
      </c>
      <c r="T89" s="15">
        <f>ROUND(R89*S89,2)</f>
        <v>0.21</v>
      </c>
      <c r="V89" s="23" cm="1">
        <f t="array" ref="V89">SUMPRODUCT(($A89=Input!$A$64:$A$69)*(V$13=Input!$B$63:$BI$63)*(Input!$B$64:$BI$69))</f>
        <v>6.7999999999999996E-3</v>
      </c>
      <c r="W89" s="7">
        <f>X86+X70</f>
        <v>31.11</v>
      </c>
      <c r="X89" s="15">
        <f>ROUND(V89*W89,2)</f>
        <v>0.21</v>
      </c>
      <c r="Z89" s="23" cm="1">
        <f t="array" ref="Z89">SUMPRODUCT(($A89=Input!$A$64:$A$69)*(Z$13=Input!$B$63:$BI$63)*(Input!$B$64:$BI$69))</f>
        <v>6.7999999999999996E-3</v>
      </c>
      <c r="AA89" s="7">
        <f>AB86+AB70</f>
        <v>35.320000000000007</v>
      </c>
      <c r="AB89" s="15">
        <f>ROUND(Z89*AA89,2)</f>
        <v>0.24</v>
      </c>
      <c r="AD89" s="23" cm="1">
        <f t="array" ref="AD89">SUMPRODUCT(($A89=Input!$A$64:$A$69)*(AD$13=Input!$B$63:$BI$63)*(Input!$B$64:$BI$69))</f>
        <v>6.7999999999999996E-3</v>
      </c>
      <c r="AE89" s="7">
        <f>AF86+AF70</f>
        <v>35.320000000000007</v>
      </c>
      <c r="AF89" s="15">
        <f>ROUND(AD89*AE89,2)</f>
        <v>0.24</v>
      </c>
      <c r="AH89" s="23" cm="1">
        <f t="array" ref="AH89">SUMPRODUCT(($A89=Input!$A$64:$A$69)*(AH$13=Input!$B$63:$BI$63)*(Input!$B$64:$BI$69))</f>
        <v>6.7999999999999996E-3</v>
      </c>
      <c r="AI89" s="7">
        <f>AJ86+AJ70</f>
        <v>35.320000000000007</v>
      </c>
      <c r="AJ89" s="15">
        <f>ROUND(AH89*AI89,2)</f>
        <v>0.24</v>
      </c>
      <c r="AL89" s="23" cm="1">
        <f t="array" ref="AL89">SUMPRODUCT(($A89=Input!$A$64:$A$69)*(AL$13=Input!$B$63:$BI$63)*(Input!$B$64:$BI$69))</f>
        <v>6.7999999999999996E-3</v>
      </c>
      <c r="AM89" s="7">
        <f>AN86+AN70</f>
        <v>35.320000000000007</v>
      </c>
      <c r="AN89" s="15">
        <f>ROUND(AL89*AM89,2)</f>
        <v>0.24</v>
      </c>
      <c r="AP89" s="23" cm="1">
        <f t="array" ref="AP89">SUMPRODUCT(($A89=Input!$A$64:$A$69)*(AP$13=Input!$B$63:$BI$63)*(Input!$B$64:$BI$69))</f>
        <v>6.7999999999999996E-3</v>
      </c>
      <c r="AQ89" s="7">
        <f>AR86+AR70</f>
        <v>35.320000000000007</v>
      </c>
      <c r="AR89" s="15">
        <f>ROUND(AP89*AQ89,2)</f>
        <v>0.24</v>
      </c>
      <c r="AS89" s="7"/>
      <c r="AT89" s="23" cm="1">
        <f t="array" ref="AT89">SUMPRODUCT(($A89=Input!$A$64:$A$69)*(AT$13=Input!$B$63:$BI$63)*(Input!$B$64:$BI$69))</f>
        <v>6.7999999999999996E-3</v>
      </c>
      <c r="AU89" s="7">
        <f>AV86+AV70</f>
        <v>35.320000000000007</v>
      </c>
      <c r="AV89" s="15">
        <f>ROUND(AT89*AU89,2)</f>
        <v>0.24</v>
      </c>
    </row>
    <row r="90" spans="1:48" ht="14.4" hidden="1" customHeight="1" x14ac:dyDescent="0.3">
      <c r="A90">
        <f>+Input!A109</f>
        <v>0</v>
      </c>
      <c r="B90" s="23" cm="1">
        <f t="array" ref="B90">SUMPRODUCT(($A90=Input!$A$64:$A$69)*(B$13=Input!$B$63:$BI$63)*(Input!$B$64:$BI$69))</f>
        <v>0</v>
      </c>
      <c r="C90" s="7">
        <f>C89</f>
        <v>31.11</v>
      </c>
      <c r="D90" s="15">
        <f t="shared" ref="D90:D94" si="73">ROUND(B90*C90,2)</f>
        <v>0</v>
      </c>
      <c r="F90" s="23" cm="1">
        <f t="array" ref="F90">SUMPRODUCT(($A90=Input!$A$64:$A$69)*(F$13=Input!$B$63:$BI$63)*(Input!$B$64:$BI$69))</f>
        <v>0</v>
      </c>
      <c r="G90" s="7">
        <f>G89</f>
        <v>31.11</v>
      </c>
      <c r="H90" s="15">
        <f t="shared" ref="H90:H94" si="74">ROUND(F90*G90,2)</f>
        <v>0</v>
      </c>
      <c r="J90" s="23" cm="1">
        <f t="array" ref="J90">SUMPRODUCT(($A90=Input!$A$64:$A$69)*(J$13=Input!$B$63:$BI$63)*(Input!$B$64:$BI$69))</f>
        <v>0</v>
      </c>
      <c r="K90" s="7">
        <f>K89</f>
        <v>31.11</v>
      </c>
      <c r="L90" s="15">
        <f t="shared" ref="L90:L94" si="75">ROUND(J90*K90,2)</f>
        <v>0</v>
      </c>
      <c r="N90" s="23" cm="1">
        <f t="array" ref="N90">SUMPRODUCT(($A90=Input!$A$64:$A$69)*(N$13=Input!$B$63:$BI$63)*(Input!$B$64:$BI$69))</f>
        <v>0</v>
      </c>
      <c r="O90" s="7">
        <f>O89</f>
        <v>31.11</v>
      </c>
      <c r="P90" s="15">
        <f t="shared" ref="P90:P94" si="76">ROUND(N90*O90,2)</f>
        <v>0</v>
      </c>
      <c r="R90" s="23" cm="1">
        <f t="array" ref="R90">SUMPRODUCT(($A90=Input!$A$64:$A$69)*(R$13=Input!$B$63:$BI$63)*(Input!$B$64:$BI$69))</f>
        <v>0</v>
      </c>
      <c r="S90" s="7">
        <f>S89</f>
        <v>31.11</v>
      </c>
      <c r="T90" s="15">
        <f t="shared" ref="T90:T94" si="77">ROUND(R90*S90,2)</f>
        <v>0</v>
      </c>
      <c r="V90" s="23" cm="1">
        <f t="array" ref="V90">SUMPRODUCT(($A90=Input!$A$64:$A$69)*(V$13=Input!$B$63:$BI$63)*(Input!$B$64:$BI$69))</f>
        <v>0</v>
      </c>
      <c r="W90" s="7">
        <f>W89</f>
        <v>31.11</v>
      </c>
      <c r="X90" s="15">
        <f t="shared" ref="X90:X94" si="78">ROUND(V90*W90,2)</f>
        <v>0</v>
      </c>
      <c r="Z90" s="23" cm="1">
        <f t="array" ref="Z90">SUMPRODUCT(($A90=Input!$A$64:$A$69)*(Z$13=Input!$B$63:$BI$63)*(Input!$B$64:$BI$69))</f>
        <v>0</v>
      </c>
      <c r="AA90" s="7">
        <f>AA89</f>
        <v>35.320000000000007</v>
      </c>
      <c r="AB90" s="15">
        <f t="shared" ref="AB90:AB94" si="79">ROUND(Z90*AA90,2)</f>
        <v>0</v>
      </c>
      <c r="AD90" s="23" cm="1">
        <f t="array" ref="AD90">SUMPRODUCT(($A90=Input!$A$64:$A$69)*(AD$13=Input!$B$63:$BI$63)*(Input!$B$64:$BI$69))</f>
        <v>0</v>
      </c>
      <c r="AE90" s="7">
        <f>AE89</f>
        <v>35.320000000000007</v>
      </c>
      <c r="AF90" s="15">
        <f t="shared" ref="AF90:AF94" si="80">ROUND(AD90*AE90,2)</f>
        <v>0</v>
      </c>
      <c r="AH90" s="23" cm="1">
        <f t="array" ref="AH90">SUMPRODUCT(($A90=Input!$A$64:$A$69)*(AH$13=Input!$B$63:$BI$63)*(Input!$B$64:$BI$69))</f>
        <v>0</v>
      </c>
      <c r="AI90" s="7">
        <f>AI89</f>
        <v>35.320000000000007</v>
      </c>
      <c r="AJ90" s="15">
        <f t="shared" ref="AJ90:AJ94" si="81">ROUND(AH90*AI90,2)</f>
        <v>0</v>
      </c>
      <c r="AL90" s="23" cm="1">
        <f t="array" ref="AL90">SUMPRODUCT(($A90=Input!$A$64:$A$69)*(AL$13=Input!$B$63:$BI$63)*(Input!$B$64:$BI$69))</f>
        <v>0</v>
      </c>
      <c r="AM90" s="7">
        <f>AM89</f>
        <v>35.320000000000007</v>
      </c>
      <c r="AN90" s="15">
        <f t="shared" ref="AN90:AN94" si="82">ROUND(AL90*AM90,2)</f>
        <v>0</v>
      </c>
      <c r="AP90" s="23" cm="1">
        <f t="array" ref="AP90">SUMPRODUCT(($A90=Input!$A$64:$A$69)*(AP$13=Input!$B$63:$BI$63)*(Input!$B$64:$BI$69))</f>
        <v>0</v>
      </c>
      <c r="AQ90" s="7">
        <f>AQ89</f>
        <v>35.320000000000007</v>
      </c>
      <c r="AR90" s="15">
        <f t="shared" ref="AR90:AR94" si="83">ROUND(AP90*AQ90,2)</f>
        <v>0</v>
      </c>
      <c r="AT90" s="23" cm="1">
        <f t="array" ref="AT90">SUMPRODUCT(($A90=Input!$A$64:$A$69)*(AT$13=Input!$B$63:$BI$63)*(Input!$B$64:$BI$69))</f>
        <v>0</v>
      </c>
      <c r="AU90" s="7">
        <f>AU89</f>
        <v>35.320000000000007</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31.11</v>
      </c>
      <c r="D91" s="15">
        <f t="shared" si="73"/>
        <v>0</v>
      </c>
      <c r="F91" s="23" cm="1">
        <f t="array" ref="F91">SUMPRODUCT(($A91=Input!$A$64:$A$69)*(F$13=Input!$B$63:$BI$63)*(Input!$B$64:$BI$69))</f>
        <v>0</v>
      </c>
      <c r="G91" s="7">
        <f t="shared" ref="G91:G94" si="86">G90</f>
        <v>31.11</v>
      </c>
      <c r="H91" s="15">
        <f t="shared" si="74"/>
        <v>0</v>
      </c>
      <c r="J91" s="23" cm="1">
        <f t="array" ref="J91">SUMPRODUCT(($A91=Input!$A$64:$A$69)*(J$13=Input!$B$63:$BI$63)*(Input!$B$64:$BI$69))</f>
        <v>0</v>
      </c>
      <c r="K91" s="7">
        <f t="shared" ref="K91:K94" si="87">K90</f>
        <v>31.11</v>
      </c>
      <c r="L91" s="15">
        <f t="shared" si="75"/>
        <v>0</v>
      </c>
      <c r="N91" s="23" cm="1">
        <f t="array" ref="N91">SUMPRODUCT(($A91=Input!$A$64:$A$69)*(N$13=Input!$B$63:$BI$63)*(Input!$B$64:$BI$69))</f>
        <v>0</v>
      </c>
      <c r="O91" s="7">
        <f t="shared" ref="O91:O94" si="88">O90</f>
        <v>31.11</v>
      </c>
      <c r="P91" s="15">
        <f t="shared" si="76"/>
        <v>0</v>
      </c>
      <c r="R91" s="23" cm="1">
        <f t="array" ref="R91">SUMPRODUCT(($A91=Input!$A$64:$A$69)*(R$13=Input!$B$63:$BI$63)*(Input!$B$64:$BI$69))</f>
        <v>0</v>
      </c>
      <c r="S91" s="7">
        <f t="shared" ref="S91:S94" si="89">S90</f>
        <v>31.11</v>
      </c>
      <c r="T91" s="15">
        <f t="shared" si="77"/>
        <v>0</v>
      </c>
      <c r="V91" s="23" cm="1">
        <f t="array" ref="V91">SUMPRODUCT(($A91=Input!$A$64:$A$69)*(V$13=Input!$B$63:$BI$63)*(Input!$B$64:$BI$69))</f>
        <v>0</v>
      </c>
      <c r="W91" s="7">
        <f t="shared" ref="W91:W94" si="90">W90</f>
        <v>31.11</v>
      </c>
      <c r="X91" s="15">
        <f t="shared" si="78"/>
        <v>0</v>
      </c>
      <c r="Z91" s="23" cm="1">
        <f t="array" ref="Z91">SUMPRODUCT(($A91=Input!$A$64:$A$69)*(Z$13=Input!$B$63:$BI$63)*(Input!$B$64:$BI$69))</f>
        <v>0</v>
      </c>
      <c r="AA91" s="7">
        <f t="shared" ref="AA91:AA94" si="91">AA90</f>
        <v>35.320000000000007</v>
      </c>
      <c r="AB91" s="15">
        <f t="shared" si="79"/>
        <v>0</v>
      </c>
      <c r="AD91" s="23" cm="1">
        <f t="array" ref="AD91">SUMPRODUCT(($A91=Input!$A$64:$A$69)*(AD$13=Input!$B$63:$BI$63)*(Input!$B$64:$BI$69))</f>
        <v>0</v>
      </c>
      <c r="AE91" s="7">
        <f t="shared" ref="AE91:AE94" si="92">AE90</f>
        <v>35.320000000000007</v>
      </c>
      <c r="AF91" s="15">
        <f t="shared" si="80"/>
        <v>0</v>
      </c>
      <c r="AH91" s="23" cm="1">
        <f t="array" ref="AH91">SUMPRODUCT(($A91=Input!$A$64:$A$69)*(AH$13=Input!$B$63:$BI$63)*(Input!$B$64:$BI$69))</f>
        <v>0</v>
      </c>
      <c r="AI91" s="7">
        <f t="shared" ref="AI91:AI94" si="93">AI90</f>
        <v>35.320000000000007</v>
      </c>
      <c r="AJ91" s="15">
        <f t="shared" si="81"/>
        <v>0</v>
      </c>
      <c r="AL91" s="23" cm="1">
        <f t="array" ref="AL91">SUMPRODUCT(($A91=Input!$A$64:$A$69)*(AL$13=Input!$B$63:$BI$63)*(Input!$B$64:$BI$69))</f>
        <v>0</v>
      </c>
      <c r="AM91" s="7">
        <f t="shared" ref="AM91:AM94" si="94">AM90</f>
        <v>35.320000000000007</v>
      </c>
      <c r="AN91" s="15">
        <f t="shared" si="82"/>
        <v>0</v>
      </c>
      <c r="AP91" s="23" cm="1">
        <f t="array" ref="AP91">SUMPRODUCT(($A91=Input!$A$64:$A$69)*(AP$13=Input!$B$63:$BI$63)*(Input!$B$64:$BI$69))</f>
        <v>0</v>
      </c>
      <c r="AQ91" s="7">
        <f t="shared" ref="AQ91:AQ94" si="95">AQ90</f>
        <v>35.320000000000007</v>
      </c>
      <c r="AR91" s="15">
        <f t="shared" si="83"/>
        <v>0</v>
      </c>
      <c r="AT91" s="23" cm="1">
        <f t="array" ref="AT91">SUMPRODUCT(($A91=Input!$A$64:$A$69)*(AT$13=Input!$B$63:$BI$63)*(Input!$B$64:$BI$69))</f>
        <v>0</v>
      </c>
      <c r="AU91" s="7">
        <f t="shared" ref="AU91:AU94" si="96">AU90</f>
        <v>35.320000000000007</v>
      </c>
      <c r="AV91" s="15">
        <f t="shared" si="84"/>
        <v>0</v>
      </c>
    </row>
    <row r="92" spans="1:48" ht="14.4" hidden="1" customHeight="1" x14ac:dyDescent="0.3">
      <c r="A92">
        <f>+Input!A111</f>
        <v>0</v>
      </c>
      <c r="B92" s="23" cm="1">
        <f t="array" ref="B92">SUMPRODUCT(($A92=Input!$A$64:$A$69)*(B$13=Input!$B$63:$BI$63)*(Input!$B$64:$BI$69))</f>
        <v>0</v>
      </c>
      <c r="C92" s="7">
        <f t="shared" si="85"/>
        <v>31.11</v>
      </c>
      <c r="D92" s="15">
        <f t="shared" si="73"/>
        <v>0</v>
      </c>
      <c r="F92" s="23" cm="1">
        <f t="array" ref="F92">SUMPRODUCT(($A92=Input!$A$64:$A$69)*(F$13=Input!$B$63:$BI$63)*(Input!$B$64:$BI$69))</f>
        <v>0</v>
      </c>
      <c r="G92" s="7">
        <f t="shared" si="86"/>
        <v>31.11</v>
      </c>
      <c r="H92" s="15">
        <f t="shared" si="74"/>
        <v>0</v>
      </c>
      <c r="J92" s="23" cm="1">
        <f t="array" ref="J92">SUMPRODUCT(($A92=Input!$A$64:$A$69)*(J$13=Input!$B$63:$BI$63)*(Input!$B$64:$BI$69))</f>
        <v>0</v>
      </c>
      <c r="K92" s="7">
        <f t="shared" si="87"/>
        <v>31.11</v>
      </c>
      <c r="L92" s="15">
        <f t="shared" si="75"/>
        <v>0</v>
      </c>
      <c r="N92" s="23" cm="1">
        <f t="array" ref="N92">SUMPRODUCT(($A92=Input!$A$64:$A$69)*(N$13=Input!$B$63:$BI$63)*(Input!$B$64:$BI$69))</f>
        <v>0</v>
      </c>
      <c r="O92" s="7">
        <f t="shared" si="88"/>
        <v>31.11</v>
      </c>
      <c r="P92" s="15">
        <f t="shared" si="76"/>
        <v>0</v>
      </c>
      <c r="R92" s="23" cm="1">
        <f t="array" ref="R92">SUMPRODUCT(($A92=Input!$A$64:$A$69)*(R$13=Input!$B$63:$BI$63)*(Input!$B$64:$BI$69))</f>
        <v>0</v>
      </c>
      <c r="S92" s="7">
        <f t="shared" si="89"/>
        <v>31.11</v>
      </c>
      <c r="T92" s="15">
        <f t="shared" si="77"/>
        <v>0</v>
      </c>
      <c r="V92" s="23" cm="1">
        <f t="array" ref="V92">SUMPRODUCT(($A92=Input!$A$64:$A$69)*(V$13=Input!$B$63:$BI$63)*(Input!$B$64:$BI$69))</f>
        <v>0</v>
      </c>
      <c r="W92" s="7">
        <f t="shared" si="90"/>
        <v>31.11</v>
      </c>
      <c r="X92" s="15">
        <f t="shared" si="78"/>
        <v>0</v>
      </c>
      <c r="Z92" s="23" cm="1">
        <f t="array" ref="Z92">SUMPRODUCT(($A92=Input!$A$64:$A$69)*(Z$13=Input!$B$63:$BI$63)*(Input!$B$64:$BI$69))</f>
        <v>0</v>
      </c>
      <c r="AA92" s="7">
        <f t="shared" si="91"/>
        <v>35.320000000000007</v>
      </c>
      <c r="AB92" s="15">
        <f t="shared" si="79"/>
        <v>0</v>
      </c>
      <c r="AD92" s="23" cm="1">
        <f t="array" ref="AD92">SUMPRODUCT(($A92=Input!$A$64:$A$69)*(AD$13=Input!$B$63:$BI$63)*(Input!$B$64:$BI$69))</f>
        <v>0</v>
      </c>
      <c r="AE92" s="7">
        <f t="shared" si="92"/>
        <v>35.320000000000007</v>
      </c>
      <c r="AF92" s="15">
        <f t="shared" si="80"/>
        <v>0</v>
      </c>
      <c r="AH92" s="23" cm="1">
        <f t="array" ref="AH92">SUMPRODUCT(($A92=Input!$A$64:$A$69)*(AH$13=Input!$B$63:$BI$63)*(Input!$B$64:$BI$69))</f>
        <v>0</v>
      </c>
      <c r="AI92" s="7">
        <f t="shared" si="93"/>
        <v>35.320000000000007</v>
      </c>
      <c r="AJ92" s="15">
        <f t="shared" si="81"/>
        <v>0</v>
      </c>
      <c r="AL92" s="23" cm="1">
        <f t="array" ref="AL92">SUMPRODUCT(($A92=Input!$A$64:$A$69)*(AL$13=Input!$B$63:$BI$63)*(Input!$B$64:$BI$69))</f>
        <v>0</v>
      </c>
      <c r="AM92" s="7">
        <f t="shared" si="94"/>
        <v>35.320000000000007</v>
      </c>
      <c r="AN92" s="15">
        <f t="shared" si="82"/>
        <v>0</v>
      </c>
      <c r="AP92" s="23" cm="1">
        <f t="array" ref="AP92">SUMPRODUCT(($A92=Input!$A$64:$A$69)*(AP$13=Input!$B$63:$BI$63)*(Input!$B$64:$BI$69))</f>
        <v>0</v>
      </c>
      <c r="AQ92" s="7">
        <f t="shared" si="95"/>
        <v>35.320000000000007</v>
      </c>
      <c r="AR92" s="15">
        <f t="shared" si="83"/>
        <v>0</v>
      </c>
      <c r="AT92" s="23" cm="1">
        <f t="array" ref="AT92">SUMPRODUCT(($A92=Input!$A$64:$A$69)*(AT$13=Input!$B$63:$BI$63)*(Input!$B$64:$BI$69))</f>
        <v>0</v>
      </c>
      <c r="AU92" s="7">
        <f t="shared" si="96"/>
        <v>35.320000000000007</v>
      </c>
      <c r="AV92" s="15">
        <f t="shared" si="84"/>
        <v>0</v>
      </c>
    </row>
    <row r="93" spans="1:48" ht="14.4" hidden="1" customHeight="1" x14ac:dyDescent="0.3">
      <c r="A93">
        <f>+Input!A112</f>
        <v>0</v>
      </c>
      <c r="B93" s="23" cm="1">
        <f t="array" ref="B93">SUMPRODUCT(($A93=Input!$A$64:$A$69)*(B$13=Input!$B$63:$BI$63)*(Input!$B$64:$BI$69))</f>
        <v>0</v>
      </c>
      <c r="C93" s="7">
        <f t="shared" si="85"/>
        <v>31.11</v>
      </c>
      <c r="D93" s="15">
        <f t="shared" si="73"/>
        <v>0</v>
      </c>
      <c r="F93" s="23" cm="1">
        <f t="array" ref="F93">SUMPRODUCT(($A93=Input!$A$64:$A$69)*(F$13=Input!$B$63:$BI$63)*(Input!$B$64:$BI$69))</f>
        <v>0</v>
      </c>
      <c r="G93" s="7">
        <f t="shared" si="86"/>
        <v>31.11</v>
      </c>
      <c r="H93" s="15">
        <f t="shared" si="74"/>
        <v>0</v>
      </c>
      <c r="J93" s="23" cm="1">
        <f t="array" ref="J93">SUMPRODUCT(($A93=Input!$A$64:$A$69)*(J$13=Input!$B$63:$BI$63)*(Input!$B$64:$BI$69))</f>
        <v>0</v>
      </c>
      <c r="K93" s="7">
        <f t="shared" si="87"/>
        <v>31.11</v>
      </c>
      <c r="L93" s="15">
        <f t="shared" si="75"/>
        <v>0</v>
      </c>
      <c r="N93" s="23" cm="1">
        <f t="array" ref="N93">SUMPRODUCT(($A93=Input!$A$64:$A$69)*(N$13=Input!$B$63:$BI$63)*(Input!$B$64:$BI$69))</f>
        <v>0</v>
      </c>
      <c r="O93" s="7">
        <f t="shared" si="88"/>
        <v>31.11</v>
      </c>
      <c r="P93" s="15">
        <f t="shared" si="76"/>
        <v>0</v>
      </c>
      <c r="R93" s="23" cm="1">
        <f t="array" ref="R93">SUMPRODUCT(($A93=Input!$A$64:$A$69)*(R$13=Input!$B$63:$BI$63)*(Input!$B$64:$BI$69))</f>
        <v>0</v>
      </c>
      <c r="S93" s="7">
        <f t="shared" si="89"/>
        <v>31.11</v>
      </c>
      <c r="T93" s="15">
        <f t="shared" si="77"/>
        <v>0</v>
      </c>
      <c r="V93" s="23" cm="1">
        <f t="array" ref="V93">SUMPRODUCT(($A93=Input!$A$64:$A$69)*(V$13=Input!$B$63:$BI$63)*(Input!$B$64:$BI$69))</f>
        <v>0</v>
      </c>
      <c r="W93" s="7">
        <f t="shared" si="90"/>
        <v>31.11</v>
      </c>
      <c r="X93" s="15">
        <f t="shared" si="78"/>
        <v>0</v>
      </c>
      <c r="Z93" s="23" cm="1">
        <f t="array" ref="Z93">SUMPRODUCT(($A93=Input!$A$64:$A$69)*(Z$13=Input!$B$63:$BI$63)*(Input!$B$64:$BI$69))</f>
        <v>0</v>
      </c>
      <c r="AA93" s="7">
        <f t="shared" si="91"/>
        <v>35.320000000000007</v>
      </c>
      <c r="AB93" s="15">
        <f t="shared" si="79"/>
        <v>0</v>
      </c>
      <c r="AD93" s="23" cm="1">
        <f t="array" ref="AD93">SUMPRODUCT(($A93=Input!$A$64:$A$69)*(AD$13=Input!$B$63:$BI$63)*(Input!$B$64:$BI$69))</f>
        <v>0</v>
      </c>
      <c r="AE93" s="7">
        <f t="shared" si="92"/>
        <v>35.320000000000007</v>
      </c>
      <c r="AF93" s="15">
        <f t="shared" si="80"/>
        <v>0</v>
      </c>
      <c r="AH93" s="23" cm="1">
        <f t="array" ref="AH93">SUMPRODUCT(($A93=Input!$A$64:$A$69)*(AH$13=Input!$B$63:$BI$63)*(Input!$B$64:$BI$69))</f>
        <v>0</v>
      </c>
      <c r="AI93" s="7">
        <f t="shared" si="93"/>
        <v>35.320000000000007</v>
      </c>
      <c r="AJ93" s="15">
        <f t="shared" si="81"/>
        <v>0</v>
      </c>
      <c r="AL93" s="23" cm="1">
        <f t="array" ref="AL93">SUMPRODUCT(($A93=Input!$A$64:$A$69)*(AL$13=Input!$B$63:$BI$63)*(Input!$B$64:$BI$69))</f>
        <v>0</v>
      </c>
      <c r="AM93" s="7">
        <f t="shared" si="94"/>
        <v>35.320000000000007</v>
      </c>
      <c r="AN93" s="15">
        <f t="shared" si="82"/>
        <v>0</v>
      </c>
      <c r="AP93" s="23" cm="1">
        <f t="array" ref="AP93">SUMPRODUCT(($A93=Input!$A$64:$A$69)*(AP$13=Input!$B$63:$BI$63)*(Input!$B$64:$BI$69))</f>
        <v>0</v>
      </c>
      <c r="AQ93" s="7">
        <f t="shared" si="95"/>
        <v>35.320000000000007</v>
      </c>
      <c r="AR93" s="15">
        <f t="shared" si="83"/>
        <v>0</v>
      </c>
      <c r="AT93" s="23" cm="1">
        <f t="array" ref="AT93">SUMPRODUCT(($A93=Input!$A$64:$A$69)*(AT$13=Input!$B$63:$BI$63)*(Input!$B$64:$BI$69))</f>
        <v>0</v>
      </c>
      <c r="AU93" s="7">
        <f t="shared" si="96"/>
        <v>35.320000000000007</v>
      </c>
      <c r="AV93" s="15">
        <f t="shared" si="84"/>
        <v>0</v>
      </c>
    </row>
    <row r="94" spans="1:48" ht="14.4" hidden="1" customHeight="1" x14ac:dyDescent="0.3">
      <c r="A94">
        <f>+Input!A113</f>
        <v>0</v>
      </c>
      <c r="B94" s="23" cm="1">
        <f t="array" ref="B94">SUMPRODUCT(($A94=Input!$A$64:$A$69)*(B$13=Input!$B$63:$BI$63)*(Input!$B$64:$BI$69))</f>
        <v>0</v>
      </c>
      <c r="C94" s="7">
        <f t="shared" si="85"/>
        <v>31.11</v>
      </c>
      <c r="D94" s="15">
        <f t="shared" si="73"/>
        <v>0</v>
      </c>
      <c r="F94" s="23" cm="1">
        <f t="array" ref="F94">SUMPRODUCT(($A94=Input!$A$64:$A$69)*(F$13=Input!$B$63:$BI$63)*(Input!$B$64:$BI$69))</f>
        <v>0</v>
      </c>
      <c r="G94" s="7">
        <f t="shared" si="86"/>
        <v>31.11</v>
      </c>
      <c r="H94" s="15">
        <f t="shared" si="74"/>
        <v>0</v>
      </c>
      <c r="J94" s="23" cm="1">
        <f t="array" ref="J94">SUMPRODUCT(($A94=Input!$A$64:$A$69)*(J$13=Input!$B$63:$BI$63)*(Input!$B$64:$BI$69))</f>
        <v>0</v>
      </c>
      <c r="K94" s="7">
        <f t="shared" si="87"/>
        <v>31.11</v>
      </c>
      <c r="L94" s="15">
        <f t="shared" si="75"/>
        <v>0</v>
      </c>
      <c r="N94" s="23" cm="1">
        <f t="array" ref="N94">SUMPRODUCT(($A94=Input!$A$64:$A$69)*(N$13=Input!$B$63:$BI$63)*(Input!$B$64:$BI$69))</f>
        <v>0</v>
      </c>
      <c r="O94" s="7">
        <f t="shared" si="88"/>
        <v>31.11</v>
      </c>
      <c r="P94" s="15">
        <f t="shared" si="76"/>
        <v>0</v>
      </c>
      <c r="R94" s="23" cm="1">
        <f t="array" ref="R94">SUMPRODUCT(($A94=Input!$A$64:$A$69)*(R$13=Input!$B$63:$BI$63)*(Input!$B$64:$BI$69))</f>
        <v>0</v>
      </c>
      <c r="S94" s="7">
        <f t="shared" si="89"/>
        <v>31.11</v>
      </c>
      <c r="T94" s="15">
        <f t="shared" si="77"/>
        <v>0</v>
      </c>
      <c r="V94" s="23" cm="1">
        <f t="array" ref="V94">SUMPRODUCT(($A94=Input!$A$64:$A$69)*(V$13=Input!$B$63:$BI$63)*(Input!$B$64:$BI$69))</f>
        <v>0</v>
      </c>
      <c r="W94" s="7">
        <f t="shared" si="90"/>
        <v>31.11</v>
      </c>
      <c r="X94" s="15">
        <f t="shared" si="78"/>
        <v>0</v>
      </c>
      <c r="Z94" s="23" cm="1">
        <f t="array" ref="Z94">SUMPRODUCT(($A94=Input!$A$64:$A$69)*(Z$13=Input!$B$63:$BI$63)*(Input!$B$64:$BI$69))</f>
        <v>0</v>
      </c>
      <c r="AA94" s="7">
        <f t="shared" si="91"/>
        <v>35.320000000000007</v>
      </c>
      <c r="AB94" s="15">
        <f t="shared" si="79"/>
        <v>0</v>
      </c>
      <c r="AD94" s="23" cm="1">
        <f t="array" ref="AD94">SUMPRODUCT(($A94=Input!$A$64:$A$69)*(AD$13=Input!$B$63:$BI$63)*(Input!$B$64:$BI$69))</f>
        <v>0</v>
      </c>
      <c r="AE94" s="7">
        <f t="shared" si="92"/>
        <v>35.320000000000007</v>
      </c>
      <c r="AF94" s="15">
        <f t="shared" si="80"/>
        <v>0</v>
      </c>
      <c r="AH94" s="23" cm="1">
        <f t="array" ref="AH94">SUMPRODUCT(($A94=Input!$A$64:$A$69)*(AH$13=Input!$B$63:$BI$63)*(Input!$B$64:$BI$69))</f>
        <v>0</v>
      </c>
      <c r="AI94" s="7">
        <f t="shared" si="93"/>
        <v>35.320000000000007</v>
      </c>
      <c r="AJ94" s="15">
        <f t="shared" si="81"/>
        <v>0</v>
      </c>
      <c r="AL94" s="23" cm="1">
        <f t="array" ref="AL94">SUMPRODUCT(($A94=Input!$A$64:$A$69)*(AL$13=Input!$B$63:$BI$63)*(Input!$B$64:$BI$69))</f>
        <v>0</v>
      </c>
      <c r="AM94" s="7">
        <f t="shared" si="94"/>
        <v>35.320000000000007</v>
      </c>
      <c r="AN94" s="15">
        <f t="shared" si="82"/>
        <v>0</v>
      </c>
      <c r="AP94" s="23" cm="1">
        <f t="array" ref="AP94">SUMPRODUCT(($A94=Input!$A$64:$A$69)*(AP$13=Input!$B$63:$BI$63)*(Input!$B$64:$BI$69))</f>
        <v>0</v>
      </c>
      <c r="AQ94" s="7">
        <f t="shared" si="95"/>
        <v>35.320000000000007</v>
      </c>
      <c r="AR94" s="15">
        <f t="shared" si="83"/>
        <v>0</v>
      </c>
      <c r="AT94" s="23" cm="1">
        <f t="array" ref="AT94">SUMPRODUCT(($A94=Input!$A$64:$A$69)*(AT$13=Input!$B$63:$BI$63)*(Input!$B$64:$BI$69))</f>
        <v>0</v>
      </c>
      <c r="AU94" s="7">
        <f t="shared" si="96"/>
        <v>35.320000000000007</v>
      </c>
      <c r="AV94" s="15">
        <f t="shared" si="84"/>
        <v>0</v>
      </c>
    </row>
    <row r="95" spans="1:48" x14ac:dyDescent="0.3">
      <c r="A95" t="s">
        <v>27</v>
      </c>
      <c r="B95" s="14"/>
      <c r="D95" s="20">
        <f>SUM(D89:D94)</f>
        <v>0.21</v>
      </c>
      <c r="F95" s="14"/>
      <c r="H95" s="20">
        <f>SUM(H89:H94)</f>
        <v>0.21</v>
      </c>
      <c r="J95" s="14"/>
      <c r="L95" s="20">
        <f>SUM(L89:L94)</f>
        <v>0.21</v>
      </c>
      <c r="N95" s="14"/>
      <c r="P95" s="20">
        <f>SUM(P89:P94)</f>
        <v>0.21</v>
      </c>
      <c r="R95" s="14"/>
      <c r="T95" s="20">
        <f>SUM(T89:T94)</f>
        <v>0.21</v>
      </c>
      <c r="V95" s="14"/>
      <c r="X95" s="20">
        <f>SUM(X89:X94)</f>
        <v>0.21</v>
      </c>
      <c r="Z95" s="14"/>
      <c r="AB95" s="20">
        <f>SUM(AB89:AB94)</f>
        <v>0.24</v>
      </c>
      <c r="AD95" s="14"/>
      <c r="AF95" s="20">
        <f>SUM(AF89:AF94)</f>
        <v>0.24</v>
      </c>
      <c r="AH95" s="14"/>
      <c r="AJ95" s="20">
        <f>SUM(AJ89:AJ94)</f>
        <v>0.24</v>
      </c>
      <c r="AL95" s="14"/>
      <c r="AN95" s="20">
        <f>SUM(AN89:AN94)</f>
        <v>0.24</v>
      </c>
      <c r="AP95" s="14"/>
      <c r="AR95" s="20">
        <f>SUM(AR89:AR94)</f>
        <v>0.24</v>
      </c>
      <c r="AT95" s="14"/>
      <c r="AV95" s="20">
        <f>SUM(AV89:AV94)</f>
        <v>0.24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31.32</v>
      </c>
      <c r="F97" s="21"/>
      <c r="G97" s="22"/>
      <c r="H97" s="25">
        <f>H70+H86+H89</f>
        <v>31.32</v>
      </c>
      <c r="J97" s="21"/>
      <c r="K97" s="22"/>
      <c r="L97" s="25">
        <f>L70+L86+L89</f>
        <v>31.32</v>
      </c>
      <c r="N97" s="21"/>
      <c r="O97" s="22"/>
      <c r="P97" s="25">
        <f>P70+P86+P89</f>
        <v>31.32</v>
      </c>
      <c r="R97" s="21"/>
      <c r="S97" s="22"/>
      <c r="T97" s="25">
        <f>T70+T86+T89</f>
        <v>31.32</v>
      </c>
      <c r="V97" s="21"/>
      <c r="W97" s="22"/>
      <c r="X97" s="25">
        <f>X70+X86+X89</f>
        <v>31.32</v>
      </c>
      <c r="Z97" s="21"/>
      <c r="AA97" s="22"/>
      <c r="AB97" s="25">
        <f>AB70+AB86+AB89</f>
        <v>35.560000000000009</v>
      </c>
      <c r="AD97" s="21"/>
      <c r="AE97" s="22"/>
      <c r="AF97" s="25">
        <f>AF70+AF86+AF89</f>
        <v>35.560000000000009</v>
      </c>
      <c r="AH97" s="21"/>
      <c r="AI97" s="22"/>
      <c r="AJ97" s="25">
        <f>AJ70+AJ86+AJ89</f>
        <v>35.560000000000009</v>
      </c>
      <c r="AL97" s="21"/>
      <c r="AM97" s="22"/>
      <c r="AN97" s="25">
        <f>AN70+AN86+AN89</f>
        <v>35.560000000000009</v>
      </c>
      <c r="AP97" s="21"/>
      <c r="AQ97" s="22"/>
      <c r="AR97" s="25">
        <f>AR70+AR86+AR89</f>
        <v>35.560000000000009</v>
      </c>
      <c r="AS97" s="106"/>
      <c r="AT97" s="21"/>
      <c r="AU97" s="22"/>
      <c r="AV97" s="25">
        <f>AV70+AV86+AV89</f>
        <v>35.560000000000009</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31AE649A-6E22-4357-838E-CAFAA758AD04}">
            <xm:f>OR(Input!$B33="Fixed",Input!$B33="Volumetric")</xm:f>
            <x14:dxf>
              <numFmt numFmtId="170" formatCode="&quot;$&quot;#,##0.000"/>
            </x14:dxf>
          </x14:cfRule>
          <x14:cfRule type="expression" priority="2" id="{910FB710-E155-406E-B52C-9870242E7B37}">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3" id="{BC5A3B72-CA12-4A33-9368-7CD6F0FD2E4B}">
            <xm:f>OR(Input!$B49="Fixed",Input!$B49="Volumetric")</xm:f>
            <x14:dxf>
              <numFmt numFmtId="170" formatCode="&quot;$&quot;#,##0.000"/>
            </x14:dxf>
          </x14:cfRule>
          <x14:cfRule type="expression" priority="4" id="{A2552037-BEB8-4C9C-A7DB-A81B601E46B3}">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058A36A-36FF-467B-AE56-DDE8B4815847}">
          <x14:formula1>
            <xm:f>Input!$A$73:$A$79</xm:f>
          </x14:formula1>
          <xm:sqref>B60 B12</xm:sqref>
        </x14:dataValidation>
        <x14:dataValidation type="list" allowBlank="1" showInputMessage="1" showErrorMessage="1" xr:uid="{EBBD25FC-8783-4FCD-810D-3E92E17EB006}">
          <x14:formula1>
            <xm:f>Input!$A$29:$A$29</xm:f>
          </x14:formula1>
          <xm:sqref>B6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8B134-E018-443E-A627-3C726DCBB85C}">
  <dimension ref="A1:AV99"/>
  <sheetViews>
    <sheetView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Input!$B$12</f>
        <v>2029</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2029</v>
      </c>
      <c r="C13" s="143"/>
      <c r="D13" s="144"/>
      <c r="F13" s="142" t="str">
        <f>CONCATENATE("February"," ",$B$5)</f>
        <v>February 2029</v>
      </c>
      <c r="G13" s="143"/>
      <c r="H13" s="144"/>
      <c r="J13" s="142" t="str">
        <f>CONCATENATE("March"," ",$B$5)</f>
        <v>March 2029</v>
      </c>
      <c r="K13" s="143"/>
      <c r="L13" s="144"/>
      <c r="N13" s="142" t="str">
        <f>CONCATENATE("April"," ",$B$5)</f>
        <v>April 2029</v>
      </c>
      <c r="O13" s="143"/>
      <c r="P13" s="144"/>
      <c r="R13" s="142" t="str">
        <f>CONCATENATE("May"," ",$B$5)</f>
        <v>May 2029</v>
      </c>
      <c r="S13" s="143"/>
      <c r="T13" s="144"/>
      <c r="V13" s="142" t="str">
        <f>CONCATENATE("June"," ",$B$5)</f>
        <v>June 2029</v>
      </c>
      <c r="W13" s="143"/>
      <c r="X13" s="144"/>
      <c r="Z13" s="142" t="str">
        <f>CONCATENATE("July"," ",$B$5)</f>
        <v>July 2029</v>
      </c>
      <c r="AA13" s="143"/>
      <c r="AB13" s="144"/>
      <c r="AD13" s="142" t="str">
        <f>CONCATENATE("August"," ",$B$5)</f>
        <v>August 2029</v>
      </c>
      <c r="AE13" s="143"/>
      <c r="AF13" s="144"/>
      <c r="AH13" s="142" t="str">
        <f>CONCATENATE("September"," ",$B$5)</f>
        <v>September 2029</v>
      </c>
      <c r="AI13" s="143"/>
      <c r="AJ13" s="144"/>
      <c r="AL13" s="142" t="str">
        <f>CONCATENATE("October"," ",$B$5)</f>
        <v>October 2029</v>
      </c>
      <c r="AM13" s="143"/>
      <c r="AN13" s="144"/>
      <c r="AP13" s="142" t="str">
        <f>CONCATENATE("November"," ",$B$5)</f>
        <v>November 2029</v>
      </c>
      <c r="AQ13" s="143"/>
      <c r="AR13" s="144"/>
      <c r="AS13" s="102"/>
      <c r="AT13" s="142" t="str">
        <f>CONCATENATE("December"," ",$B$5)</f>
        <v>December 2029</v>
      </c>
      <c r="AU13" s="143"/>
      <c r="AV13" s="144"/>
    </row>
    <row r="14" spans="1:48" x14ac:dyDescent="0.3">
      <c r="A14" s="1" t="s">
        <v>4</v>
      </c>
      <c r="B14" s="14"/>
      <c r="D14" s="15">
        <f>INDEX(Input!$B$29:$BI$29,MATCH('Residential Bills_Yr 5_6 Units'!$B$6,Input!$A$29:$A$29,0),MATCH('Residential Bills_Yr 5_6 Units'!B$13,Input!$B$28:$BI$28,0))</f>
        <v>24.200000000000003</v>
      </c>
      <c r="F14" s="14"/>
      <c r="H14" s="15">
        <f>INDEX(Input!$B$29:$BI$29,MATCH('Residential Bills_Yr 5_6 Units'!$B$6,Input!$A$29:$A$29,0),MATCH('Residential Bills_Yr 5_6 Units'!F$13,Input!$B$28:$BI$28,0))</f>
        <v>24.200000000000003</v>
      </c>
      <c r="J14" s="14"/>
      <c r="L14" s="15">
        <f>INDEX(Input!$B$29:$BI$29,MATCH('Residential Bills_Yr 5_6 Units'!$B$6,Input!$A$29:$A$29,0),MATCH('Residential Bills_Yr 5_6 Units'!J$13,Input!$B$28:$BI$28,0))</f>
        <v>24.200000000000003</v>
      </c>
      <c r="N14" s="14"/>
      <c r="P14" s="15">
        <f>INDEX(Input!$B$29:$BI$29,MATCH('Residential Bills_Yr 5_6 Units'!$B$6,Input!$A$29:$A$29,0),MATCH('Residential Bills_Yr 5_6 Units'!N$13,Input!$B$28:$BI$28,0))</f>
        <v>24.200000000000003</v>
      </c>
      <c r="R14" s="14"/>
      <c r="T14" s="15">
        <f>INDEX(Input!$B$29:$BI$29,MATCH('Residential Bills_Yr 5_6 Units'!$B$6,Input!$A$29:$A$29,0),MATCH('Residential Bills_Yr 5_6 Units'!R$13,Input!$B$28:$BI$28,0))</f>
        <v>24.200000000000003</v>
      </c>
      <c r="V14" s="14"/>
      <c r="X14" s="15">
        <f>INDEX(Input!$B$29:$BI$29,MATCH('Residential Bills_Yr 5_6 Units'!$B$6,Input!$A$29:$A$29,0),MATCH('Residential Bills_Yr 5_6 Units'!V$13,Input!$B$28:$BI$28,0))</f>
        <v>24.200000000000003</v>
      </c>
      <c r="Z14" s="14"/>
      <c r="AB14" s="15">
        <f>INDEX(Input!$B$29:$BI$29,MATCH('Residential Bills_Yr 5_6 Units'!$B$6,Input!$A$29:$A$29,0),MATCH('Residential Bills_Yr 5_6 Units'!Z$13,Input!$B$28:$BI$28,0))</f>
        <v>24.200000000000003</v>
      </c>
      <c r="AD14" s="14"/>
      <c r="AF14" s="15">
        <f>INDEX(Input!$B$29:$BI$29,MATCH('Residential Bills_Yr 5_6 Units'!$B$6,Input!$A$29:$A$29,0),MATCH('Residential Bills_Yr 5_6 Units'!AD$13,Input!$B$28:$BI$28,0))</f>
        <v>24.200000000000003</v>
      </c>
      <c r="AH14" s="14"/>
      <c r="AJ14" s="15">
        <f>INDEX(Input!$B$29:$BI$29,MATCH('Residential Bills_Yr 5_6 Units'!$B$6,Input!$A$29:$A$29,0),MATCH('Residential Bills_Yr 5_6 Units'!AH$13,Input!$B$28:$BI$28,0))</f>
        <v>24.200000000000003</v>
      </c>
      <c r="AL14" s="14"/>
      <c r="AN14" s="15">
        <f>INDEX(Input!$B$29:$BI$29,MATCH('Residential Bills_Yr 5_6 Units'!$B$6,Input!$A$29:$A$29,0),MATCH('Residential Bills_Yr 5_6 Units'!AL$13,Input!$B$28:$BI$28,0))</f>
        <v>24.200000000000003</v>
      </c>
      <c r="AP14" s="14"/>
      <c r="AR14" s="15">
        <f>INDEX(Input!$B$29:$BI$29,MATCH('Residential Bills_Yr 5_6 Units'!$B$6,Input!$A$29:$A$29,0),MATCH('Residential Bills_Yr 5_6 Units'!AP$13,Input!$B$28:$BI$28,0))</f>
        <v>24.200000000000003</v>
      </c>
      <c r="AS14" s="7"/>
      <c r="AT14" s="14"/>
      <c r="AV14" s="15">
        <f>INDEX(Input!$B$29:$BI$29,MATCH('Residential Bills_Yr 5_6 Units'!$B$6,Input!$A$29:$A$29,0),MATCH('Residential Bills_Yr 5_6 Units'!AT$13,Input!$B$28:$BI$28,0))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5_6 Units'!$A17,Input!$A$22:$A$26,0),MATCH('Residential Bills_Yr 5_6 Units'!B$13,Input!$B$21:$BI$21,0))</f>
        <v>3.6863200000000003</v>
      </c>
      <c r="C17" s="3">
        <f>IF($B$7&gt;Input!F$109,Input!F$109,'Residential Bills_Yr 5_6 Units'!$B$7)</f>
        <v>6</v>
      </c>
      <c r="D17" s="15">
        <f>ROUND(IFERROR(B17*C17," "),2)</f>
        <v>22.12</v>
      </c>
      <c r="F17" s="19">
        <f>INDEX(Input!$B$22:$BI$26,MATCH('Residential Bills_Yr 5_6 Units'!$A17,Input!$A$22:$A$26,0),MATCH('Residential Bills_Yr 5_6 Units'!F$13,Input!$B$21:$BI$21,0))</f>
        <v>3.6863200000000003</v>
      </c>
      <c r="G17" s="3">
        <f>IF($B$7&gt;Input!G$109,Input!G$109,'Residential Bills_Yr 5_6 Units'!$B$7)</f>
        <v>6</v>
      </c>
      <c r="H17" s="15">
        <f>ROUND(IFERROR(F17*G17," "),2)</f>
        <v>22.12</v>
      </c>
      <c r="J17" s="19">
        <f>INDEX(Input!$B$22:$BI$26,MATCH('Residential Bills_Yr 5_6 Units'!$A17,Input!$A$22:$A$26,0),MATCH('Residential Bills_Yr 5_6 Units'!J$13,Input!$B$21:$BI$21,0))</f>
        <v>3.6863200000000003</v>
      </c>
      <c r="K17" s="3">
        <f>IF($B$7&gt;Input!H$109,Input!H$109,'Residential Bills_Yr 5_6 Units'!$B$7)</f>
        <v>6</v>
      </c>
      <c r="L17" s="15">
        <f>ROUND(IFERROR(J17*K17," "),2)</f>
        <v>22.12</v>
      </c>
      <c r="N17" s="19">
        <f>INDEX(Input!$B$22:$BI$26,MATCH('Residential Bills_Yr 5_6 Units'!$A17,Input!$A$22:$A$26,0),MATCH('Residential Bills_Yr 5_6 Units'!N$13,Input!$B$21:$BI$21,0))</f>
        <v>3.6863200000000003</v>
      </c>
      <c r="O17" s="3">
        <f>IF($B$7&gt;Input!I$109,Input!I$109,'Residential Bills_Yr 5_6 Units'!$B$7)</f>
        <v>6</v>
      </c>
      <c r="P17" s="15">
        <f>ROUND(IFERROR(N17*O17," "),2)</f>
        <v>22.12</v>
      </c>
      <c r="R17" s="19">
        <f>INDEX(Input!$B$22:$BI$26,MATCH('Residential Bills_Yr 5_6 Units'!$A17,Input!$A$22:$A$26,0),MATCH('Residential Bills_Yr 5_6 Units'!R$13,Input!$B$21:$BI$21,0))</f>
        <v>3.6863200000000003</v>
      </c>
      <c r="S17" s="3">
        <f>IF($B$7&gt;Input!J$109,Input!J$109,'Residential Bills_Yr 5_6 Units'!$B$7)</f>
        <v>6</v>
      </c>
      <c r="T17" s="15">
        <f>ROUND(IFERROR(R17*S17," "),2)</f>
        <v>22.12</v>
      </c>
      <c r="V17" s="19">
        <f>INDEX(Input!$B$22:$BI$26,MATCH('Residential Bills_Yr 5_6 Units'!$A17,Input!$A$22:$A$26,0),MATCH('Residential Bills_Yr 5_6 Units'!V$13,Input!$B$21:$BI$21,0))</f>
        <v>3.6863200000000003</v>
      </c>
      <c r="W17" s="3">
        <f>IF($B$7&gt;Input!K$109,Input!K$109,'Residential Bills_Yr 5_6 Units'!$B$7)</f>
        <v>6</v>
      </c>
      <c r="X17" s="15">
        <f>ROUND(IFERROR(V17*W17," "),2)</f>
        <v>22.12</v>
      </c>
      <c r="Z17" s="19">
        <f>INDEX(Input!$B$22:$BI$26,MATCH('Residential Bills_Yr 5_6 Units'!$A17,Input!$A$22:$A$26,0),MATCH('Residential Bills_Yr 5_6 Units'!Z$13,Input!$B$21:$BI$21,0))</f>
        <v>3.6863200000000003</v>
      </c>
      <c r="AA17" s="3">
        <f>IF($B$7&gt;Input!L$109,Input!L$109,'Residential Bills_Yr 5_6 Units'!$B$7)</f>
        <v>6</v>
      </c>
      <c r="AB17" s="15">
        <f>ROUND(IFERROR(Z17*AA17," "),2)</f>
        <v>22.12</v>
      </c>
      <c r="AD17" s="19">
        <f>INDEX(Input!$B$22:$BI$26,MATCH('Residential Bills_Yr 5_6 Units'!$A17,Input!$A$22:$A$26,0),MATCH('Residential Bills_Yr 5_6 Units'!AD$13,Input!$B$21:$BI$21,0))</f>
        <v>3.6863200000000003</v>
      </c>
      <c r="AE17" s="3">
        <f>IF($B$7&gt;Input!M$109,Input!M$109,'Residential Bills_Yr 5_6 Units'!$B$7)</f>
        <v>6</v>
      </c>
      <c r="AF17" s="15">
        <f>ROUND(IFERROR(AD17*AE17," "),2)</f>
        <v>22.12</v>
      </c>
      <c r="AH17" s="19">
        <f>INDEX(Input!$B$22:$BI$26,MATCH('Residential Bills_Yr 5_6 Units'!$A17,Input!$A$22:$A$26,0),MATCH('Residential Bills_Yr 5_6 Units'!AH$13,Input!$B$21:$BI$21,0))</f>
        <v>3.6863200000000003</v>
      </c>
      <c r="AI17" s="3">
        <f>IF($B$7&gt;Input!N$109,Input!N$109,'Residential Bills_Yr 5_6 Units'!$B$7)</f>
        <v>6</v>
      </c>
      <c r="AJ17" s="15">
        <f>ROUND(IFERROR(AH17*AI17," "),2)</f>
        <v>22.12</v>
      </c>
      <c r="AL17" s="19">
        <f>INDEX(Input!$B$22:$BI$26,MATCH('Residential Bills_Yr 5_6 Units'!$A17,Input!$A$22:$A$26,0),MATCH('Residential Bills_Yr 5_6 Units'!AL$13,Input!$B$21:$BI$21,0))</f>
        <v>3.6863200000000003</v>
      </c>
      <c r="AM17" s="3">
        <f>IF($B$7&gt;Input!O$109,Input!O$109,'Residential Bills_Yr 5_6 Units'!$B$7)</f>
        <v>6</v>
      </c>
      <c r="AN17" s="15">
        <f>ROUND(IFERROR(AL17*AM17," "),2)</f>
        <v>22.12</v>
      </c>
      <c r="AP17" s="19">
        <f>INDEX(Input!$B$22:$BI$26,MATCH('Residential Bills_Yr 5_6 Units'!$A17,Input!$A$22:$A$26,0),MATCH('Residential Bills_Yr 5_6 Units'!AP$13,Input!$B$21:$BI$21,0))</f>
        <v>3.6863200000000003</v>
      </c>
      <c r="AQ17" s="3">
        <f>IF($B$7&gt;Input!P$109,Input!P$109,'Residential Bills_Yr 5_6 Units'!$B$7)</f>
        <v>6</v>
      </c>
      <c r="AR17" s="15">
        <f>ROUND(IFERROR(AP17*AQ17," "),2)</f>
        <v>22.12</v>
      </c>
      <c r="AS17" s="7"/>
      <c r="AT17" s="19">
        <f>INDEX(Input!$B$22:$BI$26,MATCH('Residential Bills_Yr 5_6 Units'!$A17,Input!$A$22:$A$26,0),MATCH('Residential Bills_Yr 5_6 Units'!AT$13,Input!$B$21:$BI$21,0))</f>
        <v>3.6863200000000003</v>
      </c>
      <c r="AU17" s="3">
        <f>IF($B$7&gt;Input!Q$109,Input!Q$109,'Residential Bills_Yr 5_6 Units'!$B$7)</f>
        <v>6</v>
      </c>
      <c r="AV17" s="15">
        <f>ROUND(IFERROR(AT17*AU17," "),2)</f>
        <v>22.12</v>
      </c>
    </row>
    <row r="18" spans="1:48" x14ac:dyDescent="0.3">
      <c r="A18" t="str">
        <f>Input!A23</f>
        <v>Tier 2</v>
      </c>
      <c r="B18" s="19">
        <f>INDEX(Input!$B$22:$BI$26,MATCH('Residential Bills_Yr 5_6 Units'!$A18,Input!$A$22:$A$26,0),MATCH('Residential Bills_Yr 5_6 Units'!B$13,Input!$B$21:$BI$21,0))</f>
        <v>6.3616299999999999</v>
      </c>
      <c r="C18" s="3">
        <f>IF(($B$7-C17)&gt;Input!F$110,Input!F$110,($B$7-C17))</f>
        <v>0</v>
      </c>
      <c r="D18" s="15">
        <f>ROUND(IFERROR(B18*C18," "),2)</f>
        <v>0</v>
      </c>
      <c r="F18" s="19">
        <f>INDEX(Input!$B$22:$BI$26,MATCH('Residential Bills_Yr 5_6 Units'!$A18,Input!$A$22:$A$26,0),MATCH('Residential Bills_Yr 5_6 Units'!F$13,Input!$B$21:$BI$21,0))</f>
        <v>6.3616299999999999</v>
      </c>
      <c r="G18" s="3">
        <f>IF(($B$7-G17)&gt;Input!G$110,Input!G$110,($B$7-G17))</f>
        <v>0</v>
      </c>
      <c r="H18" s="15">
        <f>ROUND(IFERROR(F18*G18," "),2)</f>
        <v>0</v>
      </c>
      <c r="J18" s="19">
        <f>INDEX(Input!$B$22:$BI$26,MATCH('Residential Bills_Yr 5_6 Units'!$A18,Input!$A$22:$A$26,0),MATCH('Residential Bills_Yr 5_6 Units'!J$13,Input!$B$21:$BI$21,0))</f>
        <v>6.3616299999999999</v>
      </c>
      <c r="K18" s="3">
        <f>IF(($B$7-K17)&gt;Input!H$110,Input!H$110,($B$7-K17))</f>
        <v>0</v>
      </c>
      <c r="L18" s="15">
        <f>ROUND(IFERROR(J18*K18," "),2)</f>
        <v>0</v>
      </c>
      <c r="N18" s="19">
        <f>INDEX(Input!$B$22:$BI$26,MATCH('Residential Bills_Yr 5_6 Units'!$A18,Input!$A$22:$A$26,0),MATCH('Residential Bills_Yr 5_6 Units'!N$13,Input!$B$21:$BI$21,0))</f>
        <v>6.3616299999999999</v>
      </c>
      <c r="O18" s="3">
        <f>IF(($B$7-O17)&gt;Input!I$110,Input!I$110,($B$7-O17))</f>
        <v>0</v>
      </c>
      <c r="P18" s="15">
        <f>ROUND(IFERROR(N18*O18," "),2)</f>
        <v>0</v>
      </c>
      <c r="R18" s="19">
        <f>INDEX(Input!$B$22:$BI$26,MATCH('Residential Bills_Yr 5_6 Units'!$A18,Input!$A$22:$A$26,0),MATCH('Residential Bills_Yr 5_6 Units'!R$13,Input!$B$21:$BI$21,0))</f>
        <v>6.3616299999999999</v>
      </c>
      <c r="S18" s="3">
        <f>IF(($B$7-S17)&gt;Input!J$110,Input!J$110,($B$7-S17))</f>
        <v>0</v>
      </c>
      <c r="T18" s="15">
        <f>ROUND(IFERROR(R18*S18," "),2)</f>
        <v>0</v>
      </c>
      <c r="V18" s="19">
        <f>INDEX(Input!$B$22:$BI$26,MATCH('Residential Bills_Yr 5_6 Units'!$A18,Input!$A$22:$A$26,0),MATCH('Residential Bills_Yr 5_6 Units'!V$13,Input!$B$21:$BI$21,0))</f>
        <v>6.3616299999999999</v>
      </c>
      <c r="W18" s="3">
        <f>IF(($B$7-W17)&gt;Input!K$110,Input!K$110,($B$7-W17))</f>
        <v>0</v>
      </c>
      <c r="X18" s="15">
        <f>ROUND(IFERROR(V18*W18," "),2)</f>
        <v>0</v>
      </c>
      <c r="Z18" s="19">
        <f>INDEX(Input!$B$22:$BI$26,MATCH('Residential Bills_Yr 5_6 Units'!$A18,Input!$A$22:$A$26,0),MATCH('Residential Bills_Yr 5_6 Units'!Z$13,Input!$B$21:$BI$21,0))</f>
        <v>6.3616299999999999</v>
      </c>
      <c r="AA18" s="3">
        <f>IF(($B$7-AA17)&gt;Input!L$110,Input!L$110,($B$7-AA17))</f>
        <v>0</v>
      </c>
      <c r="AB18" s="15">
        <f>ROUND(IFERROR(Z18*AA18," "),2)</f>
        <v>0</v>
      </c>
      <c r="AD18" s="19">
        <f>INDEX(Input!$B$22:$BI$26,MATCH('Residential Bills_Yr 5_6 Units'!$A18,Input!$A$22:$A$26,0),MATCH('Residential Bills_Yr 5_6 Units'!AD$13,Input!$B$21:$BI$21,0))</f>
        <v>6.3616299999999999</v>
      </c>
      <c r="AE18" s="3">
        <f>IF(($B$7-AE17)&gt;Input!M$110,Input!M$110,($B$7-AE17))</f>
        <v>0</v>
      </c>
      <c r="AF18" s="15">
        <f>ROUND(IFERROR(AD18*AE18," "),2)</f>
        <v>0</v>
      </c>
      <c r="AH18" s="19">
        <f>INDEX(Input!$B$22:$BI$26,MATCH('Residential Bills_Yr 5_6 Units'!$A18,Input!$A$22:$A$26,0),MATCH('Residential Bills_Yr 5_6 Units'!AH$13,Input!$B$21:$BI$21,0))</f>
        <v>6.3616299999999999</v>
      </c>
      <c r="AI18" s="3">
        <f>IF(($B$7-AI17)&gt;Input!N$110,Input!N$110,($B$7-AI17))</f>
        <v>0</v>
      </c>
      <c r="AJ18" s="15">
        <f>ROUND(IFERROR(AH18*AI18," "),2)</f>
        <v>0</v>
      </c>
      <c r="AL18" s="19">
        <f>INDEX(Input!$B$22:$BI$26,MATCH('Residential Bills_Yr 5_6 Units'!$A18,Input!$A$22:$A$26,0),MATCH('Residential Bills_Yr 5_6 Units'!AL$13,Input!$B$21:$BI$21,0))</f>
        <v>6.3616299999999999</v>
      </c>
      <c r="AM18" s="3">
        <f>IF(($B$7-AM17)&gt;Input!O$110,Input!O$110,($B$7-AM17))</f>
        <v>0</v>
      </c>
      <c r="AN18" s="15">
        <f>ROUND(IFERROR(AL18*AM18," "),2)</f>
        <v>0</v>
      </c>
      <c r="AP18" s="19">
        <f>INDEX(Input!$B$22:$BI$26,MATCH('Residential Bills_Yr 5_6 Units'!$A18,Input!$A$22:$A$26,0),MATCH('Residential Bills_Yr 5_6 Units'!AP$13,Input!$B$21:$BI$21,0))</f>
        <v>6.3616299999999999</v>
      </c>
      <c r="AQ18" s="3">
        <f>IF(($B$7-AQ17)&gt;Input!P$110,Input!P$110,($B$7-AQ17))</f>
        <v>0</v>
      </c>
      <c r="AR18" s="15">
        <f>ROUND(IFERROR(AP18*AQ18," "),2)</f>
        <v>0</v>
      </c>
      <c r="AS18" s="7"/>
      <c r="AT18" s="19">
        <f>INDEX(Input!$B$22:$BI$26,MATCH('Residential Bills_Yr 5_6 Units'!$A18,Input!$A$22:$A$26,0),MATCH('Residential Bills_Yr 5_6 Units'!AT$13,Input!$B$21:$BI$21,0))</f>
        <v>6.3616299999999999</v>
      </c>
      <c r="AU18" s="3">
        <f>IF(($B$7-AU17)&gt;Input!Q$110,Input!Q$110,($B$7-AU17))</f>
        <v>0</v>
      </c>
      <c r="AV18" s="15">
        <f>ROUND(IFERROR(AT18*AU18," "),2)</f>
        <v>0</v>
      </c>
    </row>
    <row r="19" spans="1:48" x14ac:dyDescent="0.3">
      <c r="A19" t="str">
        <f>Input!A24</f>
        <v>Tier 3</v>
      </c>
      <c r="B19" s="19">
        <f>INDEX(Input!$B$22:$BI$26,MATCH('Residential Bills_Yr 5_6 Units'!$A19,Input!$A$22:$A$26,0),MATCH('Residential Bills_Yr 5_6 Units'!B$13,Input!$B$21:$BI$21,0))</f>
        <v>8.7829499999999996</v>
      </c>
      <c r="C19" s="3">
        <f>IF(OR(Input!F$107="Tier 4",Input!F$107="Tier 5"),IF(('Residential Bills_Yr 5_6 Units'!$B$7-'Residential Bills_Yr 5_6 Units'!C17-'Residential Bills_Yr 5_6 Units'!C18)&gt;Input!F97,Input!F97,('Residential Bills_Yr 5_6 Units'!$B$7-'Residential Bills_Yr 5_6 Units'!C17-'Residential Bills_Yr 5_6 Units'!C18)),('Residential Bills_Yr 5_6 Units'!$B$7-'Residential Bills_Yr 5_6 Units'!C17-'Residential Bills_Yr 5_6 Units'!C18))</f>
        <v>0</v>
      </c>
      <c r="D19" s="15">
        <f>ROUND(IFERROR(B19*C19," "),2)</f>
        <v>0</v>
      </c>
      <c r="F19" s="19">
        <f>INDEX(Input!$B$22:$BI$26,MATCH('Residential Bills_Yr 5_6 Units'!$A19,Input!$A$22:$A$26,0),MATCH('Residential Bills_Yr 5_6 Units'!F$13,Input!$B$21:$BI$21,0))</f>
        <v>8.7829499999999996</v>
      </c>
      <c r="G19" s="3">
        <f>IF(OR(Input!G$107="Tier 4",Input!G$107="Tier 5"),IF(('Residential Bills_Yr 5_6 Units'!$B$7-'Residential Bills_Yr 5_6 Units'!G17-'Residential Bills_Yr 5_6 Units'!G18)&gt;Input!G97,Input!G97,('Residential Bills_Yr 5_6 Units'!$B$7-'Residential Bills_Yr 5_6 Units'!G17-'Residential Bills_Yr 5_6 Units'!G18)),('Residential Bills_Yr 5_6 Units'!$B$7-'Residential Bills_Yr 5_6 Units'!G17-'Residential Bills_Yr 5_6 Units'!G18))</f>
        <v>0</v>
      </c>
      <c r="H19" s="15">
        <f>ROUND(IFERROR(F19*G19," "),2)</f>
        <v>0</v>
      </c>
      <c r="J19" s="19">
        <f>INDEX(Input!$B$22:$BI$26,MATCH('Residential Bills_Yr 5_6 Units'!$A19,Input!$A$22:$A$26,0),MATCH('Residential Bills_Yr 5_6 Units'!J$13,Input!$B$21:$BI$21,0))</f>
        <v>8.7829499999999996</v>
      </c>
      <c r="K19" s="3">
        <f>IF(OR(Input!H$107="Tier 4",Input!H$107="Tier 5"),IF(('Residential Bills_Yr 5_6 Units'!$B$7-'Residential Bills_Yr 5_6 Units'!K17-'Residential Bills_Yr 5_6 Units'!K18)&gt;Input!H97,Input!H97,('Residential Bills_Yr 5_6 Units'!$B$7-'Residential Bills_Yr 5_6 Units'!K17-'Residential Bills_Yr 5_6 Units'!K18)),('Residential Bills_Yr 5_6 Units'!$B$7-'Residential Bills_Yr 5_6 Units'!K17-'Residential Bills_Yr 5_6 Units'!K18))</f>
        <v>0</v>
      </c>
      <c r="L19" s="15">
        <f>ROUND(IFERROR(J19*K19," "),2)</f>
        <v>0</v>
      </c>
      <c r="N19" s="19">
        <f>INDEX(Input!$B$22:$BI$26,MATCH('Residential Bills_Yr 5_6 Units'!$A19,Input!$A$22:$A$26,0),MATCH('Residential Bills_Yr 5_6 Units'!N$13,Input!$B$21:$BI$21,0))</f>
        <v>8.7829499999999996</v>
      </c>
      <c r="O19" s="3">
        <f>IF(OR(Input!I$107="Tier 4",Input!I$107="Tier 5"),IF(('Residential Bills_Yr 5_6 Units'!$B$7-'Residential Bills_Yr 5_6 Units'!O17-'Residential Bills_Yr 5_6 Units'!O18)&gt;Input!I97,Input!I97,('Residential Bills_Yr 5_6 Units'!$B$7-'Residential Bills_Yr 5_6 Units'!O17-'Residential Bills_Yr 5_6 Units'!O18)),('Residential Bills_Yr 5_6 Units'!$B$7-'Residential Bills_Yr 5_6 Units'!O17-'Residential Bills_Yr 5_6 Units'!O18))</f>
        <v>0</v>
      </c>
      <c r="P19" s="15">
        <f>ROUND(IFERROR(N19*O19," "),2)</f>
        <v>0</v>
      </c>
      <c r="R19" s="19">
        <f>INDEX(Input!$B$22:$BI$26,MATCH('Residential Bills_Yr 5_6 Units'!$A19,Input!$A$22:$A$26,0),MATCH('Residential Bills_Yr 5_6 Units'!R$13,Input!$B$21:$BI$21,0))</f>
        <v>8.7829499999999996</v>
      </c>
      <c r="S19" s="3">
        <f>IF(OR(Input!J$107="Tier 4",Input!J$107="Tier 5"),IF(('Residential Bills_Yr 5_6 Units'!$B$7-'Residential Bills_Yr 5_6 Units'!S17-'Residential Bills_Yr 5_6 Units'!S18)&gt;Input!J97,Input!J97,('Residential Bills_Yr 5_6 Units'!$B$7-'Residential Bills_Yr 5_6 Units'!S17-'Residential Bills_Yr 5_6 Units'!S18)),('Residential Bills_Yr 5_6 Units'!$B$7-'Residential Bills_Yr 5_6 Units'!S17-'Residential Bills_Yr 5_6 Units'!S18))</f>
        <v>0</v>
      </c>
      <c r="T19" s="15">
        <f>ROUND(IFERROR(R19*S19," "),2)</f>
        <v>0</v>
      </c>
      <c r="V19" s="19">
        <f>INDEX(Input!$B$22:$BI$26,MATCH('Residential Bills_Yr 5_6 Units'!$A19,Input!$A$22:$A$26,0),MATCH('Residential Bills_Yr 5_6 Units'!V$13,Input!$B$21:$BI$21,0))</f>
        <v>8.7829499999999996</v>
      </c>
      <c r="W19" s="3">
        <f>IF(OR(Input!K$107="Tier 4",Input!K$107="Tier 5"),IF(('Residential Bills_Yr 5_6 Units'!$B$7-'Residential Bills_Yr 5_6 Units'!W17-'Residential Bills_Yr 5_6 Units'!W18)&gt;Input!K97,Input!K97,('Residential Bills_Yr 5_6 Units'!$B$7-'Residential Bills_Yr 5_6 Units'!W17-'Residential Bills_Yr 5_6 Units'!W18)),('Residential Bills_Yr 5_6 Units'!$B$7-'Residential Bills_Yr 5_6 Units'!W17-'Residential Bills_Yr 5_6 Units'!W18))</f>
        <v>0</v>
      </c>
      <c r="X19" s="15">
        <f>ROUND(IFERROR(V19*W19," "),2)</f>
        <v>0</v>
      </c>
      <c r="Z19" s="19">
        <f>INDEX(Input!$B$22:$BI$26,MATCH('Residential Bills_Yr 5_6 Units'!$A19,Input!$A$22:$A$26,0),MATCH('Residential Bills_Yr 5_6 Units'!Z$13,Input!$B$21:$BI$21,0))</f>
        <v>8.7829499999999996</v>
      </c>
      <c r="AA19" s="3">
        <f>IF(OR(Input!L$107="Tier 4",Input!L$107="Tier 5"),IF(('Residential Bills_Yr 5_6 Units'!$B$7-'Residential Bills_Yr 5_6 Units'!AA17-'Residential Bills_Yr 5_6 Units'!AA18)&gt;Input!L97,Input!L97,('Residential Bills_Yr 5_6 Units'!$B$7-'Residential Bills_Yr 5_6 Units'!AA17-'Residential Bills_Yr 5_6 Units'!AA18)),('Residential Bills_Yr 5_6 Units'!$B$7-'Residential Bills_Yr 5_6 Units'!AA17-'Residential Bills_Yr 5_6 Units'!AA18))</f>
        <v>0</v>
      </c>
      <c r="AB19" s="15">
        <f>ROUND(IFERROR(Z19*AA19," "),2)</f>
        <v>0</v>
      </c>
      <c r="AD19" s="19">
        <f>INDEX(Input!$B$22:$BI$26,MATCH('Residential Bills_Yr 5_6 Units'!$A19,Input!$A$22:$A$26,0),MATCH('Residential Bills_Yr 5_6 Units'!AD$13,Input!$B$21:$BI$21,0))</f>
        <v>8.7829499999999996</v>
      </c>
      <c r="AE19" s="3">
        <f>IF(OR(Input!M$107="Tier 4",Input!M$107="Tier 5"),IF(('Residential Bills_Yr 5_6 Units'!$B$7-'Residential Bills_Yr 5_6 Units'!AE17-'Residential Bills_Yr 5_6 Units'!AE18)&gt;Input!M97,Input!M97,('Residential Bills_Yr 5_6 Units'!$B$7-'Residential Bills_Yr 5_6 Units'!AE17-'Residential Bills_Yr 5_6 Units'!AE18)),('Residential Bills_Yr 5_6 Units'!$B$7-'Residential Bills_Yr 5_6 Units'!AE17-'Residential Bills_Yr 5_6 Units'!AE18))</f>
        <v>0</v>
      </c>
      <c r="AF19" s="15">
        <f>ROUND(IFERROR(AD19*AE19," "),2)</f>
        <v>0</v>
      </c>
      <c r="AH19" s="19">
        <f>INDEX(Input!$B$22:$BI$26,MATCH('Residential Bills_Yr 5_6 Units'!$A19,Input!$A$22:$A$26,0),MATCH('Residential Bills_Yr 5_6 Units'!AH$13,Input!$B$21:$BI$21,0))</f>
        <v>8.7829499999999996</v>
      </c>
      <c r="AI19" s="3">
        <f>IF(OR(Input!N$107="Tier 4",Input!N$107="Tier 5"),IF(('Residential Bills_Yr 5_6 Units'!$B$7-'Residential Bills_Yr 5_6 Units'!AI17-'Residential Bills_Yr 5_6 Units'!AI18)&gt;Input!N97,Input!N97,('Residential Bills_Yr 5_6 Units'!$B$7-'Residential Bills_Yr 5_6 Units'!AI17-'Residential Bills_Yr 5_6 Units'!AI18)),('Residential Bills_Yr 5_6 Units'!$B$7-'Residential Bills_Yr 5_6 Units'!AI17-'Residential Bills_Yr 5_6 Units'!AI18))</f>
        <v>0</v>
      </c>
      <c r="AJ19" s="15">
        <f>ROUND(IFERROR(AH19*AI19," "),2)</f>
        <v>0</v>
      </c>
      <c r="AL19" s="19">
        <f>INDEX(Input!$B$22:$BI$26,MATCH('Residential Bills_Yr 5_6 Units'!$A19,Input!$A$22:$A$26,0),MATCH('Residential Bills_Yr 5_6 Units'!AL$13,Input!$B$21:$BI$21,0))</f>
        <v>8.7829499999999996</v>
      </c>
      <c r="AM19" s="3">
        <f>IF(OR(Input!O$107="Tier 4",Input!O$107="Tier 5"),IF(('Residential Bills_Yr 5_6 Units'!$B$7-'Residential Bills_Yr 5_6 Units'!AM17-'Residential Bills_Yr 5_6 Units'!AM18)&gt;Input!O97,Input!O97,('Residential Bills_Yr 5_6 Units'!$B$7-'Residential Bills_Yr 5_6 Units'!AM17-'Residential Bills_Yr 5_6 Units'!AM18)),('Residential Bills_Yr 5_6 Units'!$B$7-'Residential Bills_Yr 5_6 Units'!AM17-'Residential Bills_Yr 5_6 Units'!AM18))</f>
        <v>0</v>
      </c>
      <c r="AN19" s="15">
        <f>ROUND(IFERROR(AL19*AM19," "),2)</f>
        <v>0</v>
      </c>
      <c r="AP19" s="19">
        <f>INDEX(Input!$B$22:$BI$26,MATCH('Residential Bills_Yr 5_6 Units'!$A19,Input!$A$22:$A$26,0),MATCH('Residential Bills_Yr 5_6 Units'!AP$13,Input!$B$21:$BI$21,0))</f>
        <v>8.7829499999999996</v>
      </c>
      <c r="AQ19" s="3">
        <f>IF(OR(Input!P$107="Tier 4",Input!P$107="Tier 5"),IF(('Residential Bills_Yr 5_6 Units'!$B$7-'Residential Bills_Yr 5_6 Units'!AQ17-'Residential Bills_Yr 5_6 Units'!AQ18)&gt;Input!P97,Input!P97,('Residential Bills_Yr 5_6 Units'!$B$7-'Residential Bills_Yr 5_6 Units'!AQ17-'Residential Bills_Yr 5_6 Units'!AQ18)),('Residential Bills_Yr 5_6 Units'!$B$7-'Residential Bills_Yr 5_6 Units'!AQ17-'Residential Bills_Yr 5_6 Units'!AQ18))</f>
        <v>0</v>
      </c>
      <c r="AR19" s="15">
        <f>ROUND(IFERROR(AP19*AQ19," "),2)</f>
        <v>0</v>
      </c>
      <c r="AS19" s="7"/>
      <c r="AT19" s="19">
        <f>INDEX(Input!$B$22:$BI$26,MATCH('Residential Bills_Yr 5_6 Units'!$A19,Input!$A$22:$A$26,0),MATCH('Residential Bills_Yr 5_6 Units'!AT$13,Input!$B$21:$BI$21,0))</f>
        <v>8.7829499999999996</v>
      </c>
      <c r="AU19" s="3">
        <f>IF(OR(Input!Q$107="Tier 4",Input!Q$107="Tier 5"),IF(('Residential Bills_Yr 5_6 Units'!$B$7-'Residential Bills_Yr 5_6 Units'!AU17-'Residential Bills_Yr 5_6 Units'!AU18)&gt;Input!Q97,Input!Q97,('Residential Bills_Yr 5_6 Units'!$B$7-'Residential Bills_Yr 5_6 Units'!AU17-'Residential Bills_Yr 5_6 Units'!AU18)),('Residential Bills_Yr 5_6 Units'!$B$7-'Residential Bills_Yr 5_6 Units'!AU17-'Residential Bills_Yr 5_6 Units'!AU18))</f>
        <v>0</v>
      </c>
      <c r="AV19" s="15">
        <f>ROUND(IFERROR(AT19*AU19," "),2)</f>
        <v>0</v>
      </c>
    </row>
    <row r="20" spans="1:48" ht="14.4" hidden="1" customHeight="1" x14ac:dyDescent="0.3">
      <c r="A20" t="str">
        <f>Input!A25</f>
        <v>Tier 4</v>
      </c>
      <c r="B20" s="19">
        <f>INDEX(Input!$B$22:$BI$26,MATCH('Residential Bills_Yr 5_6 Units'!$A20,Input!$A$22:$A$26,0),MATCH('Residential Bills_Yr 5_6 Units'!B$13,Input!$B$21:$BI$21,0))</f>
        <v>0</v>
      </c>
      <c r="C20" s="3" t="str">
        <f>IF(Input!F$107="Tier 4",($B$7-C17-C18-C19),IF(Input!F$107="Tier 5",IF(('Residential Bills_Yr 5_6 Units'!$B$7-'Residential Bills_Yr 5_6 Units'!C17-'Residential Bills_Yr 5_6 Units'!C18-'Residential Bills_Yr 5_6 Units'!C19)&gt;Input!F98,Input!F98,('Residential Bills_Yr 5_6 Units'!$B$7-'Residential Bills_Yr 5_6 Units'!C17-'Residential Bills_Yr 5_6 Units'!C18-'Residential Bills_Yr 5_6 Units'!C19))," "))</f>
        <v xml:space="preserve"> </v>
      </c>
      <c r="D20" s="15" t="str">
        <f t="shared" ref="D20:D21" si="0">IFERROR(B20*C20," ")</f>
        <v xml:space="preserve"> </v>
      </c>
      <c r="F20" s="19">
        <f>INDEX(Input!$B$22:$BI$26,MATCH('Residential Bills_Yr 5_6 Units'!$A20,Input!$A$22:$A$26,0),MATCH('Residential Bills_Yr 5_6 Units'!F$13,Input!$B$21:$BI$21,0))</f>
        <v>0</v>
      </c>
      <c r="G20" s="3" t="str">
        <f>IF(Input!G$107="Tier 4",($B$7-G17-G18-G19),IF(Input!G$107="Tier 5",IF(('Residential Bills_Yr 5_6 Units'!$B$7-'Residential Bills_Yr 5_6 Units'!G17-'Residential Bills_Yr 5_6 Units'!G18-'Residential Bills_Yr 5_6 Units'!G19)&gt;Input!G98,Input!G98,('Residential Bills_Yr 5_6 Units'!$B$7-'Residential Bills_Yr 5_6 Units'!G17-'Residential Bills_Yr 5_6 Units'!G18-'Residential Bills_Yr 5_6 Units'!G19))," "))</f>
        <v xml:space="preserve"> </v>
      </c>
      <c r="H20" s="15" t="str">
        <f t="shared" ref="H20:H21" si="1">IFERROR(F20*G20," ")</f>
        <v xml:space="preserve"> </v>
      </c>
      <c r="J20" s="19">
        <f>INDEX(Input!$B$22:$BI$26,MATCH('Residential Bills_Yr 5_6 Units'!$A20,Input!$A$22:$A$26,0),MATCH('Residential Bills_Yr 5_6 Units'!J$13,Input!$B$21:$BI$21,0))</f>
        <v>0</v>
      </c>
      <c r="K20" s="3" t="str">
        <f>IF(Input!H$107="Tier 4",($B$7-K17-K18-K19),IF(Input!H$107="Tier 5",IF(('Residential Bills_Yr 5_6 Units'!$B$7-'Residential Bills_Yr 5_6 Units'!K17-'Residential Bills_Yr 5_6 Units'!K18-'Residential Bills_Yr 5_6 Units'!K19)&gt;Input!H98,Input!H98,('Residential Bills_Yr 5_6 Units'!$B$7-'Residential Bills_Yr 5_6 Units'!K17-'Residential Bills_Yr 5_6 Units'!K18-'Residential Bills_Yr 5_6 Units'!K19))," "))</f>
        <v xml:space="preserve"> </v>
      </c>
      <c r="L20" s="15" t="str">
        <f t="shared" ref="L20:L21" si="2">IFERROR(J20*K20," ")</f>
        <v xml:space="preserve"> </v>
      </c>
      <c r="N20" s="19">
        <f>INDEX(Input!$B$22:$BI$26,MATCH('Residential Bills_Yr 5_6 Units'!$A20,Input!$A$22:$A$26,0),MATCH('Residential Bills_Yr 5_6 Units'!N$13,Input!$B$21:$BI$21,0))</f>
        <v>0</v>
      </c>
      <c r="O20" s="3" t="str">
        <f>IF(Input!I$107="Tier 4",($B$7-O17-O18-O19),IF(Input!I$107="Tier 5",IF(('Residential Bills_Yr 5_6 Units'!$B$7-'Residential Bills_Yr 5_6 Units'!O17-'Residential Bills_Yr 5_6 Units'!O18-'Residential Bills_Yr 5_6 Units'!O19)&gt;Input!I98,Input!I98,('Residential Bills_Yr 5_6 Units'!$B$7-'Residential Bills_Yr 5_6 Units'!O17-'Residential Bills_Yr 5_6 Units'!O18-'Residential Bills_Yr 5_6 Units'!O19))," "))</f>
        <v xml:space="preserve"> </v>
      </c>
      <c r="P20" s="15" t="str">
        <f t="shared" ref="P20:P21" si="3">IFERROR(N20*O20," ")</f>
        <v xml:space="preserve"> </v>
      </c>
      <c r="R20" s="19">
        <f>INDEX(Input!$B$22:$BI$26,MATCH('Residential Bills_Yr 5_6 Units'!$A20,Input!$A$22:$A$26,0),MATCH('Residential Bills_Yr 5_6 Units'!R$13,Input!$B$21:$BI$21,0))</f>
        <v>0</v>
      </c>
      <c r="S20" s="3" t="str">
        <f>IF(Input!J$107="Tier 4",($B$7-S17-S18-S19),IF(Input!J$107="Tier 5",IF(('Residential Bills_Yr 5_6 Units'!$B$7-'Residential Bills_Yr 5_6 Units'!S17-'Residential Bills_Yr 5_6 Units'!S18-'Residential Bills_Yr 5_6 Units'!S19)&gt;Input!J98,Input!J98,('Residential Bills_Yr 5_6 Units'!$B$7-'Residential Bills_Yr 5_6 Units'!S17-'Residential Bills_Yr 5_6 Units'!S18-'Residential Bills_Yr 5_6 Units'!S19))," "))</f>
        <v xml:space="preserve"> </v>
      </c>
      <c r="T20" s="15" t="str">
        <f t="shared" ref="T20:T21" si="4">IFERROR(R20*S20," ")</f>
        <v xml:space="preserve"> </v>
      </c>
      <c r="V20" s="19">
        <f>INDEX(Input!$B$22:$BI$26,MATCH('Residential Bills_Yr 5_6 Units'!$A20,Input!$A$22:$A$26,0),MATCH('Residential Bills_Yr 5_6 Units'!V$13,Input!$B$21:$BI$21,0))</f>
        <v>0</v>
      </c>
      <c r="W20" s="3" t="str">
        <f>IF(Input!K$107="Tier 4",($B$7-W17-W18-W19),IF(Input!K$107="Tier 5",IF(('Residential Bills_Yr 5_6 Units'!$B$7-'Residential Bills_Yr 5_6 Units'!W17-'Residential Bills_Yr 5_6 Units'!W18-'Residential Bills_Yr 5_6 Units'!W19)&gt;Input!K98,Input!K98,('Residential Bills_Yr 5_6 Units'!$B$7-'Residential Bills_Yr 5_6 Units'!W17-'Residential Bills_Yr 5_6 Units'!W18-'Residential Bills_Yr 5_6 Units'!W19))," "))</f>
        <v xml:space="preserve"> </v>
      </c>
      <c r="X20" s="15" t="str">
        <f t="shared" ref="X20:X21" si="5">IFERROR(V20*W20," ")</f>
        <v xml:space="preserve"> </v>
      </c>
      <c r="Z20" s="19">
        <f>INDEX(Input!$B$22:$BI$26,MATCH('Residential Bills_Yr 5_6 Units'!$A20,Input!$A$22:$A$26,0),MATCH('Residential Bills_Yr 5_6 Units'!Z$13,Input!$B$21:$BI$21,0))</f>
        <v>0</v>
      </c>
      <c r="AA20" s="3" t="str">
        <f>IF(Input!L$107="Tier 4",($B$7-AA17-AA18-AA19),IF(Input!L$107="Tier 5",IF(('Residential Bills_Yr 5_6 Units'!$B$7-'Residential Bills_Yr 5_6 Units'!AA17-'Residential Bills_Yr 5_6 Units'!AA18-'Residential Bills_Yr 5_6 Units'!AA19)&gt;Input!L98,Input!L98,('Residential Bills_Yr 5_6 Units'!$B$7-'Residential Bills_Yr 5_6 Units'!AA17-'Residential Bills_Yr 5_6 Units'!AA18-'Residential Bills_Yr 5_6 Units'!AA19))," "))</f>
        <v xml:space="preserve"> </v>
      </c>
      <c r="AB20" s="15" t="str">
        <f t="shared" ref="AB20:AB21" si="6">IFERROR(Z20*AA20," ")</f>
        <v xml:space="preserve"> </v>
      </c>
      <c r="AD20" s="19">
        <f>INDEX(Input!$B$22:$BI$26,MATCH('Residential Bills_Yr 5_6 Units'!$A20,Input!$A$22:$A$26,0),MATCH('Residential Bills_Yr 5_6 Units'!AD$13,Input!$B$21:$BI$21,0))</f>
        <v>0</v>
      </c>
      <c r="AE20" s="3" t="str">
        <f>IF(Input!M$107="Tier 4",($B$7-AE17-AE18-AE19),IF(Input!M$107="Tier 5",IF(('Residential Bills_Yr 5_6 Units'!$B$7-'Residential Bills_Yr 5_6 Units'!AE17-'Residential Bills_Yr 5_6 Units'!AE18-'Residential Bills_Yr 5_6 Units'!AE19)&gt;Input!M98,Input!M98,('Residential Bills_Yr 5_6 Units'!$B$7-'Residential Bills_Yr 5_6 Units'!AE17-'Residential Bills_Yr 5_6 Units'!AE18-'Residential Bills_Yr 5_6 Units'!AE19))," "))</f>
        <v xml:space="preserve"> </v>
      </c>
      <c r="AF20" s="15" t="str">
        <f t="shared" ref="AF20:AF21" si="7">IFERROR(AD20*AE20," ")</f>
        <v xml:space="preserve"> </v>
      </c>
      <c r="AH20" s="19">
        <f>INDEX(Input!$B$22:$BI$26,MATCH('Residential Bills_Yr 5_6 Units'!$A20,Input!$A$22:$A$26,0),MATCH('Residential Bills_Yr 5_6 Units'!AH$13,Input!$B$21:$BI$21,0))</f>
        <v>0</v>
      </c>
      <c r="AI20" s="3" t="str">
        <f>IF(Input!N$107="Tier 4",($B$7-AI17-AI18-AI19),IF(Input!N$107="Tier 5",IF(('Residential Bills_Yr 5_6 Units'!$B$7-'Residential Bills_Yr 5_6 Units'!AI17-'Residential Bills_Yr 5_6 Units'!AI18-'Residential Bills_Yr 5_6 Units'!AI19)&gt;Input!N98,Input!N98,('Residential Bills_Yr 5_6 Units'!$B$7-'Residential Bills_Yr 5_6 Units'!AI17-'Residential Bills_Yr 5_6 Units'!AI18-'Residential Bills_Yr 5_6 Units'!AI19))," "))</f>
        <v xml:space="preserve"> </v>
      </c>
      <c r="AJ20" s="15" t="str">
        <f t="shared" ref="AJ20:AJ21" si="8">IFERROR(AH20*AI20," ")</f>
        <v xml:space="preserve"> </v>
      </c>
      <c r="AL20" s="19">
        <f>INDEX(Input!$B$22:$BI$26,MATCH('Residential Bills_Yr 5_6 Units'!$A20,Input!$A$22:$A$26,0),MATCH('Residential Bills_Yr 5_6 Units'!AL$13,Input!$B$21:$BI$21,0))</f>
        <v>0</v>
      </c>
      <c r="AM20" s="3" t="str">
        <f>IF(Input!O$107="Tier 4",($B$7-AM17-AM18-AM19),IF(Input!O$107="Tier 5",IF(('Residential Bills_Yr 5_6 Units'!$B$7-'Residential Bills_Yr 5_6 Units'!AM17-'Residential Bills_Yr 5_6 Units'!AM18-'Residential Bills_Yr 5_6 Units'!AM19)&gt;Input!O98,Input!O98,('Residential Bills_Yr 5_6 Units'!$B$7-'Residential Bills_Yr 5_6 Units'!AM17-'Residential Bills_Yr 5_6 Units'!AM18-'Residential Bills_Yr 5_6 Units'!AM19))," "))</f>
        <v xml:space="preserve"> </v>
      </c>
      <c r="AN20" s="15" t="str">
        <f t="shared" ref="AN20:AN21" si="9">IFERROR(AL20*AM20," ")</f>
        <v xml:space="preserve"> </v>
      </c>
      <c r="AP20" s="19">
        <f>INDEX(Input!$B$22:$BI$26,MATCH('Residential Bills_Yr 5_6 Units'!$A20,Input!$A$22:$A$26,0),MATCH('Residential Bills_Yr 5_6 Units'!AP$13,Input!$B$21:$BI$21,0))</f>
        <v>0</v>
      </c>
      <c r="AQ20" s="3" t="str">
        <f>IF(Input!P$107="Tier 4",($B$7-AQ17-AQ18-AQ19),IF(Input!P$107="Tier 5",IF(('Residential Bills_Yr 5_6 Units'!$B$7-'Residential Bills_Yr 5_6 Units'!AQ17-'Residential Bills_Yr 5_6 Units'!AQ18-'Residential Bills_Yr 5_6 Units'!AQ19)&gt;Input!P98,Input!P98,('Residential Bills_Yr 5_6 Units'!$B$7-'Residential Bills_Yr 5_6 Units'!AQ17-'Residential Bills_Yr 5_6 Units'!AQ18-'Residential Bills_Yr 5_6 Units'!AQ19))," "))</f>
        <v xml:space="preserve"> </v>
      </c>
      <c r="AR20" s="15" t="str">
        <f t="shared" ref="AR20:AR21" si="10">IFERROR(AP20*AQ20," ")</f>
        <v xml:space="preserve"> </v>
      </c>
      <c r="AS20" s="7"/>
      <c r="AT20" s="19">
        <f>INDEX(Input!$B$22:$BI$26,MATCH('Residential Bills_Yr 5_6 Units'!$A20,Input!$A$22:$A$26,0),MATCH('Residential Bills_Yr 5_6 Units'!AT$13,Input!$B$21:$BI$21,0))</f>
        <v>0</v>
      </c>
      <c r="AU20" s="3" t="str">
        <f>IF(Input!Q$107="Tier 4",($B$7-AU17-AU18-AU19),IF(Input!Q$107="Tier 5",IF(('Residential Bills_Yr 5_6 Units'!$B$7-'Residential Bills_Yr 5_6 Units'!AU17-'Residential Bills_Yr 5_6 Units'!AU18-'Residential Bills_Yr 5_6 Units'!AU19)&gt;Input!Q98,Input!Q98,('Residential Bills_Yr 5_6 Units'!$B$7-'Residential Bills_Yr 5_6 Units'!AU17-'Residential Bills_Yr 5_6 Units'!AU18-'Residential Bills_Yr 5_6 Units'!AU19))," "))</f>
        <v xml:space="preserve"> </v>
      </c>
      <c r="AV20" s="15" t="str">
        <f t="shared" ref="AV20:AV21" si="11">IFERROR(AT20*AU20," ")</f>
        <v xml:space="preserve"> </v>
      </c>
    </row>
    <row r="21" spans="1:48" ht="14.4" hidden="1" customHeight="1" x14ac:dyDescent="0.3">
      <c r="A21" t="str">
        <f>Input!A26</f>
        <v>Tier 5</v>
      </c>
      <c r="B21" s="19">
        <f>INDEX(Input!$B$22:$BI$26,MATCH('Residential Bills_Yr 5_6 Units'!$A21,Input!$A$22:$A$26,0),MATCH('Residential Bills_Yr 5_6 Units'!B$13,Input!$B$21:$BI$21,0))</f>
        <v>0</v>
      </c>
      <c r="C21" s="3" t="str">
        <f>IF(Input!F$107="Tier 5",('Residential Bills_Yr 5_6 Units'!$B$7-'Residential Bills_Yr 5_6 Units'!C17-'Residential Bills_Yr 5_6 Units'!C18-'Residential Bills_Yr 5_6 Units'!C19-'Residential Bills_Yr 5_6 Units'!C20)," ")</f>
        <v xml:space="preserve"> </v>
      </c>
      <c r="D21" s="15" t="str">
        <f t="shared" si="0"/>
        <v xml:space="preserve"> </v>
      </c>
      <c r="F21" s="19">
        <f>INDEX(Input!$B$22:$BI$26,MATCH('Residential Bills_Yr 5_6 Units'!$A21,Input!$A$22:$A$26,0),MATCH('Residential Bills_Yr 5_6 Units'!F$13,Input!$B$21:$BI$21,0))</f>
        <v>0</v>
      </c>
      <c r="G21" s="3" t="str">
        <f>IF(Input!G$107="Tier 5",('Residential Bills_Yr 5_6 Units'!$B$7-'Residential Bills_Yr 5_6 Units'!G17-'Residential Bills_Yr 5_6 Units'!G18-'Residential Bills_Yr 5_6 Units'!G19-'Residential Bills_Yr 5_6 Units'!G20)," ")</f>
        <v xml:space="preserve"> </v>
      </c>
      <c r="H21" s="15" t="str">
        <f t="shared" si="1"/>
        <v xml:space="preserve"> </v>
      </c>
      <c r="J21" s="19">
        <f>INDEX(Input!$B$22:$BI$26,MATCH('Residential Bills_Yr 5_6 Units'!$A21,Input!$A$22:$A$26,0),MATCH('Residential Bills_Yr 5_6 Units'!J$13,Input!$B$21:$BI$21,0))</f>
        <v>0</v>
      </c>
      <c r="K21" s="3" t="str">
        <f>IF(Input!H$107="Tier 5",('Residential Bills_Yr 5_6 Units'!$B$7-'Residential Bills_Yr 5_6 Units'!K$17-'Residential Bills_Yr 5_6 Units'!K$18-'Residential Bills_Yr 5_6 Units'!K$19-'Residential Bills_Yr 5_6 Units'!K$20)," ")</f>
        <v xml:space="preserve"> </v>
      </c>
      <c r="L21" s="15" t="str">
        <f t="shared" si="2"/>
        <v xml:space="preserve"> </v>
      </c>
      <c r="N21" s="19">
        <f>INDEX(Input!$B$22:$BI$26,MATCH('Residential Bills_Yr 5_6 Units'!$A21,Input!$A$22:$A$26,0),MATCH('Residential Bills_Yr 5_6 Units'!N$13,Input!$B$21:$BI$21,0))</f>
        <v>0</v>
      </c>
      <c r="O21" s="3" t="str">
        <f>IF(Input!I$107="Tier 5",('Residential Bills_Yr 5_6 Units'!$B$7-'Residential Bills_Yr 5_6 Units'!O$17-'Residential Bills_Yr 5_6 Units'!O$18-'Residential Bills_Yr 5_6 Units'!O$19-'Residential Bills_Yr 5_6 Units'!O$20)," ")</f>
        <v xml:space="preserve"> </v>
      </c>
      <c r="P21" s="15" t="str">
        <f t="shared" si="3"/>
        <v xml:space="preserve"> </v>
      </c>
      <c r="R21" s="19">
        <f>INDEX(Input!$B$22:$BI$26,MATCH('Residential Bills_Yr 5_6 Units'!$A21,Input!$A$22:$A$26,0),MATCH('Residential Bills_Yr 5_6 Units'!R$13,Input!$B$21:$BI$21,0))</f>
        <v>0</v>
      </c>
      <c r="S21" s="3" t="str">
        <f>IF(Input!J$107="Tier 5",('Residential Bills_Yr 5_6 Units'!$B$7-'Residential Bills_Yr 5_6 Units'!S$17-'Residential Bills_Yr 5_6 Units'!S$18-'Residential Bills_Yr 5_6 Units'!S$19-'Residential Bills_Yr 5_6 Units'!S$20)," ")</f>
        <v xml:space="preserve"> </v>
      </c>
      <c r="T21" s="15" t="str">
        <f t="shared" si="4"/>
        <v xml:space="preserve"> </v>
      </c>
      <c r="V21" s="19">
        <f>INDEX(Input!$B$22:$BI$26,MATCH('Residential Bills_Yr 5_6 Units'!$A21,Input!$A$22:$A$26,0),MATCH('Residential Bills_Yr 5_6 Units'!V$13,Input!$B$21:$BI$21,0))</f>
        <v>0</v>
      </c>
      <c r="W21" s="3" t="str">
        <f>IF(Input!K$107="Tier 5",('Residential Bills_Yr 5_6 Units'!$B$7-'Residential Bills_Yr 5_6 Units'!W$17-'Residential Bills_Yr 5_6 Units'!W$18-'Residential Bills_Yr 5_6 Units'!W$19-'Residential Bills_Yr 5_6 Units'!W$20)," ")</f>
        <v xml:space="preserve"> </v>
      </c>
      <c r="X21" s="15" t="str">
        <f t="shared" si="5"/>
        <v xml:space="preserve"> </v>
      </c>
      <c r="Z21" s="19">
        <f>INDEX(Input!$B$22:$BI$26,MATCH('Residential Bills_Yr 5_6 Units'!$A21,Input!$A$22:$A$26,0),MATCH('Residential Bills_Yr 5_6 Units'!Z$13,Input!$B$21:$BI$21,0))</f>
        <v>0</v>
      </c>
      <c r="AA21" s="3" t="str">
        <f>IF(Input!L$107="Tier 5",('Residential Bills_Yr 5_6 Units'!$B$7-'Residential Bills_Yr 5_6 Units'!AA$17-'Residential Bills_Yr 5_6 Units'!AA$18-'Residential Bills_Yr 5_6 Units'!AA$19-'Residential Bills_Yr 5_6 Units'!AA$20)," ")</f>
        <v xml:space="preserve"> </v>
      </c>
      <c r="AB21" s="15" t="str">
        <f t="shared" si="6"/>
        <v xml:space="preserve"> </v>
      </c>
      <c r="AD21" s="19">
        <f>INDEX(Input!$B$22:$BI$26,MATCH('Residential Bills_Yr 5_6 Units'!$A21,Input!$A$22:$A$26,0),MATCH('Residential Bills_Yr 5_6 Units'!AD$13,Input!$B$21:$BI$21,0))</f>
        <v>0</v>
      </c>
      <c r="AE21" s="3" t="str">
        <f>IF(Input!M$107="Tier 5",('Residential Bills_Yr 5_6 Units'!$B$7-'Residential Bills_Yr 5_6 Units'!AE$17-'Residential Bills_Yr 5_6 Units'!AE$18-'Residential Bills_Yr 5_6 Units'!AE$19-'Residential Bills_Yr 5_6 Units'!AE$20)," ")</f>
        <v xml:space="preserve"> </v>
      </c>
      <c r="AF21" s="15" t="str">
        <f t="shared" si="7"/>
        <v xml:space="preserve"> </v>
      </c>
      <c r="AH21" s="19">
        <f>INDEX(Input!$B$22:$BI$26,MATCH('Residential Bills_Yr 5_6 Units'!$A21,Input!$A$22:$A$26,0),MATCH('Residential Bills_Yr 5_6 Units'!AH$13,Input!$B$21:$BI$21,0))</f>
        <v>0</v>
      </c>
      <c r="AI21" s="3" t="str">
        <f>IF(Input!N$107="Tier 5",('Residential Bills_Yr 5_6 Units'!$B$7-'Residential Bills_Yr 5_6 Units'!AI$17-'Residential Bills_Yr 5_6 Units'!AI$18-'Residential Bills_Yr 5_6 Units'!AI$19-'Residential Bills_Yr 5_6 Units'!AI$20)," ")</f>
        <v xml:space="preserve"> </v>
      </c>
      <c r="AJ21" s="15" t="str">
        <f t="shared" si="8"/>
        <v xml:space="preserve"> </v>
      </c>
      <c r="AL21" s="19">
        <f>INDEX(Input!$B$22:$BI$26,MATCH('Residential Bills_Yr 5_6 Units'!$A21,Input!$A$22:$A$26,0),MATCH('Residential Bills_Yr 5_6 Units'!AL$13,Input!$B$21:$BI$21,0))</f>
        <v>0</v>
      </c>
      <c r="AM21" s="3" t="str">
        <f>IF(Input!O$107="Tier 5",('Residential Bills_Yr 5_6 Units'!$B$7-'Residential Bills_Yr 5_6 Units'!AM$17-'Residential Bills_Yr 5_6 Units'!AM$18-'Residential Bills_Yr 5_6 Units'!AM$19-'Residential Bills_Yr 5_6 Units'!AM$20)," ")</f>
        <v xml:space="preserve"> </v>
      </c>
      <c r="AN21" s="15" t="str">
        <f t="shared" si="9"/>
        <v xml:space="preserve"> </v>
      </c>
      <c r="AP21" s="19">
        <f>INDEX(Input!$B$22:$BI$26,MATCH('Residential Bills_Yr 5_6 Units'!$A21,Input!$A$22:$A$26,0),MATCH('Residential Bills_Yr 5_6 Units'!AP$13,Input!$B$21:$BI$21,0))</f>
        <v>0</v>
      </c>
      <c r="AQ21" s="3" t="str">
        <f>IF(Input!P$107="Tier 5",('Residential Bills_Yr 5_6 Units'!$B$7-'Residential Bills_Yr 5_6 Units'!AQ$17-'Residential Bills_Yr 5_6 Units'!AQ$18-'Residential Bills_Yr 5_6 Units'!AQ$19-'Residential Bills_Yr 5_6 Units'!AQ$20)," ")</f>
        <v xml:space="preserve"> </v>
      </c>
      <c r="AR21" s="15" t="str">
        <f t="shared" si="10"/>
        <v xml:space="preserve"> </v>
      </c>
      <c r="AS21" s="7"/>
      <c r="AT21" s="19">
        <f>INDEX(Input!$B$22:$BI$26,MATCH('Residential Bills_Yr 5_6 Units'!$A21,Input!$A$22:$A$26,0),MATCH('Residential Bills_Yr 5_6 Units'!AT$13,Input!$B$21:$BI$21,0))</f>
        <v>0</v>
      </c>
      <c r="AU21" s="3" t="str">
        <f>IF(Input!Q$107="Tier 5",('Residential Bills_Yr 5_6 Units'!$B$7-'Residential Bills_Yr 5_6 Units'!AU$17-'Residential Bills_Yr 5_6 Units'!AU$18-'Residential Bills_Yr 5_6 Units'!AU$19-'Residential Bills_Yr 5_6 Units'!AU$20)," ")</f>
        <v xml:space="preserve"> </v>
      </c>
      <c r="AV21" s="15" t="str">
        <f t="shared" si="11"/>
        <v xml:space="preserve"> </v>
      </c>
    </row>
    <row r="22" spans="1:48" x14ac:dyDescent="0.3">
      <c r="A22" t="s">
        <v>27</v>
      </c>
      <c r="B22" s="14"/>
      <c r="C22" s="3">
        <f>SUM(C17:C21)</f>
        <v>6</v>
      </c>
      <c r="D22" s="20">
        <f>SUM(D17:D21)+D14</f>
        <v>46.320000000000007</v>
      </c>
      <c r="F22" s="14"/>
      <c r="G22" s="3">
        <f>SUM(G17:G21)</f>
        <v>6</v>
      </c>
      <c r="H22" s="20">
        <f>SUM(H17:H21)+H14</f>
        <v>46.320000000000007</v>
      </c>
      <c r="J22" s="14"/>
      <c r="K22" s="3">
        <f>SUM(K17:K21)</f>
        <v>6</v>
      </c>
      <c r="L22" s="20">
        <f>SUM(L17:L21)+L14</f>
        <v>46.320000000000007</v>
      </c>
      <c r="N22" s="14"/>
      <c r="O22" s="3">
        <f>SUM(O17:O21)</f>
        <v>6</v>
      </c>
      <c r="P22" s="20">
        <f>SUM(P17:P21)+P14</f>
        <v>46.320000000000007</v>
      </c>
      <c r="R22" s="14"/>
      <c r="S22" s="3">
        <f>SUM(S17:S21)</f>
        <v>6</v>
      </c>
      <c r="T22" s="20">
        <f>SUM(T17:T21)+T14</f>
        <v>46.320000000000007</v>
      </c>
      <c r="V22" s="14"/>
      <c r="W22" s="3">
        <f>SUM(W17:W21)</f>
        <v>6</v>
      </c>
      <c r="X22" s="20">
        <f>SUM(X17:X21)+X14</f>
        <v>46.320000000000007</v>
      </c>
      <c r="Z22" s="14"/>
      <c r="AA22" s="3">
        <f>SUM(AA17:AA21)</f>
        <v>6</v>
      </c>
      <c r="AB22" s="20">
        <f>SUM(AB17:AB21)+AB14</f>
        <v>46.320000000000007</v>
      </c>
      <c r="AD22" s="14"/>
      <c r="AE22" s="3">
        <f>SUM(AE17:AE21)</f>
        <v>6</v>
      </c>
      <c r="AF22" s="20">
        <f>SUM(AF17:AF21)+AF14</f>
        <v>46.320000000000007</v>
      </c>
      <c r="AH22" s="14"/>
      <c r="AI22" s="3">
        <f>SUM(AI17:AI21)</f>
        <v>6</v>
      </c>
      <c r="AJ22" s="20">
        <f>SUM(AJ17:AJ21)+AJ14</f>
        <v>46.320000000000007</v>
      </c>
      <c r="AL22" s="14"/>
      <c r="AM22" s="3">
        <f>SUM(AM17:AM21)</f>
        <v>6</v>
      </c>
      <c r="AN22" s="20">
        <f>SUM(AN17:AN21)+AN14</f>
        <v>46.320000000000007</v>
      </c>
      <c r="AP22" s="14"/>
      <c r="AQ22" s="3">
        <f>SUM(AQ17:AQ21)</f>
        <v>6</v>
      </c>
      <c r="AR22" s="20">
        <f>SUM(AR17:AR21)+AR14</f>
        <v>46.320000000000007</v>
      </c>
      <c r="AS22" s="46"/>
      <c r="AT22" s="14"/>
      <c r="AU22" s="3">
        <f>SUM(AU17:AU21)</f>
        <v>6</v>
      </c>
      <c r="AV22" s="20">
        <f>SUM(AV17:AV21)+AV14</f>
        <v>46.320000000000007</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INDEX(Input!$C$33:$BJ$45,MATCH($A25,Input!$A$33:$A$45,0),MATCH(B$13,Input!$C$32:$BJ$32,0))</f>
        <v>0.19367617500000003</v>
      </c>
      <c r="C25" s="24">
        <f>IF(VLOOKUP($A25,Input!$A$33:$B$45,2,FALSE)="Percentage",D$22,IF(VLOOKUP($A25,Input!$A$33:$B$45,2,FALSE)="Fixed","Fixed",(C$22)))</f>
        <v>6</v>
      </c>
      <c r="D25" s="15">
        <f t="shared" ref="D25:D37" si="12">ROUND(IF(C25="Fixed",B25,(B25*C25)),2)</f>
        <v>1.1599999999999999</v>
      </c>
      <c r="F25" s="104">
        <f>INDEX(Input!$C$33:$BJ$45,MATCH($A25,Input!$A$33:$A$45,0),MATCH(F$13,Input!$C$32:$BJ$32,0))</f>
        <v>0.19367617500000003</v>
      </c>
      <c r="G25" s="24">
        <f>IF(VLOOKUP($A25,Input!$A$33:$B$45,2,FALSE)="Percentage",H$22,IF(VLOOKUP($A25,Input!$A$33:$B$45,2,FALSE)="Fixed","Fixed",(G$22)))</f>
        <v>6</v>
      </c>
      <c r="H25" s="15">
        <f t="shared" ref="H25:H37" si="13">ROUND(IF(G25="Fixed",F25,(F25*G25)),2)</f>
        <v>1.1599999999999999</v>
      </c>
      <c r="J25" s="104">
        <f>INDEX(Input!$C$33:$BJ$45,MATCH($A25,Input!$A$33:$A$45,0),MATCH(J$13,Input!$C$32:$BJ$32,0))</f>
        <v>0.19367617500000003</v>
      </c>
      <c r="K25" s="24">
        <f>IF(VLOOKUP($A25,Input!$A$33:$B$45,2,FALSE)="Percentage",L$22,IF(VLOOKUP($A25,Input!$A$33:$B$45,2,FALSE)="Fixed","Fixed",(K$22)))</f>
        <v>6</v>
      </c>
      <c r="L25" s="15">
        <f t="shared" ref="L25:L37" si="14">ROUND(IF(K25="Fixed",J25,(J25*K25)),2)</f>
        <v>1.1599999999999999</v>
      </c>
      <c r="N25" s="104">
        <f>INDEX(Input!$C$33:$BJ$45,MATCH($A25,Input!$A$33:$A$45,0),MATCH(N$13,Input!$C$32:$BJ$32,0))</f>
        <v>0.19367617500000003</v>
      </c>
      <c r="O25" s="24">
        <f>IF(VLOOKUP($A25,Input!$A$33:$B$45,2,FALSE)="Percentage",P$22,IF(VLOOKUP($A25,Input!$A$33:$B$45,2,FALSE)="Fixed","Fixed",(O$22)))</f>
        <v>6</v>
      </c>
      <c r="P25" s="15">
        <f t="shared" ref="P25:P37" si="15">ROUND(IF(O25="Fixed",N25,(N25*O25)),2)</f>
        <v>1.1599999999999999</v>
      </c>
      <c r="R25" s="104">
        <f>INDEX(Input!$C$33:$BJ$45,MATCH($A25,Input!$A$33:$A$45,0),MATCH(R$13,Input!$C$32:$BJ$32,0))</f>
        <v>0.19367617500000003</v>
      </c>
      <c r="S25" s="24">
        <f>IF(VLOOKUP($A25,Input!$A$33:$B$45,2,FALSE)="Percentage",T$22,IF(VLOOKUP($A25,Input!$A$33:$B$45,2,FALSE)="Fixed","Fixed",(S$22)))</f>
        <v>6</v>
      </c>
      <c r="T25" s="15">
        <f t="shared" ref="T25:T37" si="16">ROUND(IF(S25="Fixed",R25,(R25*S25)),2)</f>
        <v>1.1599999999999999</v>
      </c>
      <c r="V25" s="104">
        <f>INDEX(Input!$C$33:$BJ$45,MATCH($A25,Input!$A$33:$A$45,0),MATCH(V$13,Input!$C$32:$BJ$32,0))</f>
        <v>0.19367617500000003</v>
      </c>
      <c r="W25" s="24">
        <f>IF(VLOOKUP($A25,Input!$A$33:$B$45,2,FALSE)="Percentage",X$22,IF(VLOOKUP($A25,Input!$A$33:$B$45,2,FALSE)="Fixed","Fixed",(W$22)))</f>
        <v>6</v>
      </c>
      <c r="X25" s="15">
        <f t="shared" ref="X25:X37" si="17">ROUND(IF(W25="Fixed",V25,(V25*W25)),2)</f>
        <v>1.1599999999999999</v>
      </c>
      <c r="Z25" s="104">
        <f>INDEX(Input!$C$33:$BJ$45,MATCH($A25,Input!$A$33:$A$45,0),MATCH(Z$13,Input!$C$32:$BJ$32,0))</f>
        <v>0.19367617500000003</v>
      </c>
      <c r="AA25" s="24">
        <f>IF(VLOOKUP($A25,Input!$A$33:$B$45,2,FALSE)="Percentage",AB$22,IF(VLOOKUP($A25,Input!$A$33:$B$45,2,FALSE)="Fixed","Fixed",(AA$22)))</f>
        <v>6</v>
      </c>
      <c r="AB25" s="15">
        <f t="shared" ref="AB25:AB37" si="18">ROUND(IF(AA25="Fixed",Z25,(Z25*AA25)),2)</f>
        <v>1.1599999999999999</v>
      </c>
      <c r="AD25" s="104">
        <f>INDEX(Input!$C$33:$BJ$45,MATCH($A25,Input!$A$33:$A$45,0),MATCH(AD$13,Input!$C$32:$BJ$32,0))</f>
        <v>0.19367617500000003</v>
      </c>
      <c r="AE25" s="24">
        <f>IF(VLOOKUP($A25,Input!$A$33:$B$45,2,FALSE)="Percentage",AF$22,IF(VLOOKUP($A25,Input!$A$33:$B$45,2,FALSE)="Fixed","Fixed",(AE$22)))</f>
        <v>6</v>
      </c>
      <c r="AF25" s="15">
        <f t="shared" ref="AF25:AF37" si="19">ROUND(IF(AE25="Fixed",AD25,(AD25*AE25)),2)</f>
        <v>1.1599999999999999</v>
      </c>
      <c r="AH25" s="104">
        <f>INDEX(Input!$C$33:$BJ$45,MATCH($A25,Input!$A$33:$A$45,0),MATCH(AH$13,Input!$C$32:$BJ$32,0))</f>
        <v>0.19367617500000003</v>
      </c>
      <c r="AI25" s="24">
        <f>IF(VLOOKUP($A25,Input!$A$33:$B$45,2,FALSE)="Percentage",AJ$22,IF(VLOOKUP($A25,Input!$A$33:$B$45,2,FALSE)="Fixed","Fixed",(AI$22)))</f>
        <v>6</v>
      </c>
      <c r="AJ25" s="15">
        <f t="shared" ref="AJ25:AJ37" si="20">ROUND(IF(AI25="Fixed",AH25,(AH25*AI25)),2)</f>
        <v>1.1599999999999999</v>
      </c>
      <c r="AL25" s="104">
        <f>INDEX(Input!$C$33:$BJ$45,MATCH($A25,Input!$A$33:$A$45,0),MATCH(AL$13,Input!$C$32:$BJ$32,0))</f>
        <v>0.19367617500000003</v>
      </c>
      <c r="AM25" s="24">
        <f>IF(VLOOKUP($A25,Input!$A$33:$B$45,2,FALSE)="Percentage",AN$22,IF(VLOOKUP($A25,Input!$A$33:$B$45,2,FALSE)="Fixed","Fixed",(AM$22)))</f>
        <v>6</v>
      </c>
      <c r="AN25" s="15">
        <f t="shared" ref="AN25:AN37" si="21">ROUND(IF(AM25="Fixed",AL25,(AL25*AM25)),2)</f>
        <v>1.1599999999999999</v>
      </c>
      <c r="AP25" s="104">
        <f>INDEX(Input!$C$33:$BJ$45,MATCH($A25,Input!$A$33:$A$45,0),MATCH(AP$13,Input!$C$32:$BJ$32,0))</f>
        <v>0.19367617500000003</v>
      </c>
      <c r="AQ25" s="24">
        <f>IF(VLOOKUP($A25,Input!$A$33:$B$45,2,FALSE)="Percentage",AR$22,IF(VLOOKUP($A25,Input!$A$33:$B$45,2,FALSE)="Fixed","Fixed",(AQ$22)))</f>
        <v>6</v>
      </c>
      <c r="AR25" s="15">
        <f t="shared" ref="AR25:AR37" si="22">ROUND(IF(AQ25="Fixed",AP25,(AP25*AQ25)),2)</f>
        <v>1.1599999999999999</v>
      </c>
      <c r="AS25" s="7"/>
      <c r="AT25" s="104">
        <f>INDEX(Input!$C$33:$BJ$45,MATCH($A25,Input!$A$33:$A$45,0),MATCH(AT$13,Input!$C$32:$BJ$32,0))</f>
        <v>0.19367617500000003</v>
      </c>
      <c r="AU25" s="24">
        <f>IF(VLOOKUP($A25,Input!$A$33:$B$45,2,FALSE)="Percentage",AV$22,IF(VLOOKUP($A25,Input!$A$33:$B$45,2,FALSE)="Fixed","Fixed",(AU$22)))</f>
        <v>6</v>
      </c>
      <c r="AV25" s="15">
        <f t="shared" ref="AV25:AV37" si="23">ROUND(IF(AU25="Fixed",AT25,(AT25*AU25)),2)</f>
        <v>1.1599999999999999</v>
      </c>
    </row>
    <row r="26" spans="1:48" x14ac:dyDescent="0.3">
      <c r="A26" t="str">
        <f>Input!A34</f>
        <v>WRAM/MCBA</v>
      </c>
      <c r="B26" s="104">
        <f>INDEX(Input!$C$33:$BJ$45,MATCH($A26,Input!$A$33:$A$45,0),MATCH(B$13,Input!$C$32:$BJ$32,0))</f>
        <v>0</v>
      </c>
      <c r="C26" s="24">
        <f>IF(VLOOKUP($A26,Input!$A$33:$B$45,2,FALSE)="Percentage",D$22,IF(VLOOKUP($A26,Input!$A$33:$B$45,2,FALSE)="Fixed","Fixed",(C$22)))</f>
        <v>46.320000000000007</v>
      </c>
      <c r="D26" s="15">
        <f t="shared" si="12"/>
        <v>0</v>
      </c>
      <c r="F26" s="104">
        <f>INDEX(Input!$C$33:$BJ$45,MATCH($A26,Input!$A$33:$A$45,0),MATCH(F$13,Input!$C$32:$BJ$32,0))</f>
        <v>0</v>
      </c>
      <c r="G26" s="24">
        <f>IF(VLOOKUP($A26,Input!$A$33:$B$45,2,FALSE)="Percentage",H$22,IF(VLOOKUP($A26,Input!$A$33:$B$45,2,FALSE)="Fixed","Fixed",(G$22)))</f>
        <v>46.320000000000007</v>
      </c>
      <c r="H26" s="15">
        <f t="shared" si="13"/>
        <v>0</v>
      </c>
      <c r="J26" s="104">
        <f>INDEX(Input!$C$33:$BJ$45,MATCH($A26,Input!$A$33:$A$45,0),MATCH(J$13,Input!$C$32:$BJ$32,0))</f>
        <v>0</v>
      </c>
      <c r="K26" s="24">
        <f>IF(VLOOKUP($A26,Input!$A$33:$B$45,2,FALSE)="Percentage",L$22,IF(VLOOKUP($A26,Input!$A$33:$B$45,2,FALSE)="Fixed","Fixed",(K$22)))</f>
        <v>46.320000000000007</v>
      </c>
      <c r="L26" s="15">
        <f t="shared" si="14"/>
        <v>0</v>
      </c>
      <c r="N26" s="104">
        <f>INDEX(Input!$C$33:$BJ$45,MATCH($A26,Input!$A$33:$A$45,0),MATCH(N$13,Input!$C$32:$BJ$32,0))</f>
        <v>0</v>
      </c>
      <c r="O26" s="24">
        <f>IF(VLOOKUP($A26,Input!$A$33:$B$45,2,FALSE)="Percentage",P$22,IF(VLOOKUP($A26,Input!$A$33:$B$45,2,FALSE)="Fixed","Fixed",(O$22)))</f>
        <v>46.320000000000007</v>
      </c>
      <c r="P26" s="15">
        <f t="shared" si="15"/>
        <v>0</v>
      </c>
      <c r="R26" s="104">
        <f>INDEX(Input!$C$33:$BJ$45,MATCH($A26,Input!$A$33:$A$45,0),MATCH(R$13,Input!$C$32:$BJ$32,0))</f>
        <v>0</v>
      </c>
      <c r="S26" s="24">
        <f>IF(VLOOKUP($A26,Input!$A$33:$B$45,2,FALSE)="Percentage",T$22,IF(VLOOKUP($A26,Input!$A$33:$B$45,2,FALSE)="Fixed","Fixed",(S$22)))</f>
        <v>46.320000000000007</v>
      </c>
      <c r="T26" s="15">
        <f t="shared" si="16"/>
        <v>0</v>
      </c>
      <c r="V26" s="104">
        <f>INDEX(Input!$C$33:$BJ$45,MATCH($A26,Input!$A$33:$A$45,0),MATCH(V$13,Input!$C$32:$BJ$32,0))</f>
        <v>0</v>
      </c>
      <c r="W26" s="24">
        <f>IF(VLOOKUP($A26,Input!$A$33:$B$45,2,FALSE)="Percentage",X$22,IF(VLOOKUP($A26,Input!$A$33:$B$45,2,FALSE)="Fixed","Fixed",(W$22)))</f>
        <v>46.320000000000007</v>
      </c>
      <c r="X26" s="15">
        <f t="shared" si="17"/>
        <v>0</v>
      </c>
      <c r="Z26" s="104">
        <f>INDEX(Input!$C$33:$BJ$45,MATCH($A26,Input!$A$33:$A$45,0),MATCH(Z$13,Input!$C$32:$BJ$32,0))</f>
        <v>0</v>
      </c>
      <c r="AA26" s="24">
        <f>IF(VLOOKUP($A26,Input!$A$33:$B$45,2,FALSE)="Percentage",AB$22,IF(VLOOKUP($A26,Input!$A$33:$B$45,2,FALSE)="Fixed","Fixed",(AA$22)))</f>
        <v>46.320000000000007</v>
      </c>
      <c r="AB26" s="15">
        <f t="shared" si="18"/>
        <v>0</v>
      </c>
      <c r="AD26" s="104">
        <f>INDEX(Input!$C$33:$BJ$45,MATCH($A26,Input!$A$33:$A$45,0),MATCH(AD$13,Input!$C$32:$BJ$32,0))</f>
        <v>0</v>
      </c>
      <c r="AE26" s="24">
        <f>IF(VLOOKUP($A26,Input!$A$33:$B$45,2,FALSE)="Percentage",AF$22,IF(VLOOKUP($A26,Input!$A$33:$B$45,2,FALSE)="Fixed","Fixed",(AE$22)))</f>
        <v>46.320000000000007</v>
      </c>
      <c r="AF26" s="15">
        <f t="shared" si="19"/>
        <v>0</v>
      </c>
      <c r="AH26" s="104">
        <f>INDEX(Input!$C$33:$BJ$45,MATCH($A26,Input!$A$33:$A$45,0),MATCH(AH$13,Input!$C$32:$BJ$32,0))</f>
        <v>0</v>
      </c>
      <c r="AI26" s="24">
        <f>IF(VLOOKUP($A26,Input!$A$33:$B$45,2,FALSE)="Percentage",AJ$22,IF(VLOOKUP($A26,Input!$A$33:$B$45,2,FALSE)="Fixed","Fixed",(AI$22)))</f>
        <v>46.320000000000007</v>
      </c>
      <c r="AJ26" s="15">
        <f t="shared" si="20"/>
        <v>0</v>
      </c>
      <c r="AL26" s="104">
        <f>INDEX(Input!$C$33:$BJ$45,MATCH($A26,Input!$A$33:$A$45,0),MATCH(AL$13,Input!$C$32:$BJ$32,0))</f>
        <v>0</v>
      </c>
      <c r="AM26" s="24">
        <f>IF(VLOOKUP($A26,Input!$A$33:$B$45,2,FALSE)="Percentage",AN$22,IF(VLOOKUP($A26,Input!$A$33:$B$45,2,FALSE)="Fixed","Fixed",(AM$22)))</f>
        <v>46.320000000000007</v>
      </c>
      <c r="AN26" s="15">
        <f t="shared" si="21"/>
        <v>0</v>
      </c>
      <c r="AP26" s="104">
        <f>INDEX(Input!$C$33:$BJ$45,MATCH($A26,Input!$A$33:$A$45,0),MATCH(AP$13,Input!$C$32:$BJ$32,0))</f>
        <v>0</v>
      </c>
      <c r="AQ26" s="24">
        <f>IF(VLOOKUP($A26,Input!$A$33:$B$45,2,FALSE)="Percentage",AR$22,IF(VLOOKUP($A26,Input!$A$33:$B$45,2,FALSE)="Fixed","Fixed",(AQ$22)))</f>
        <v>46.320000000000007</v>
      </c>
      <c r="AR26" s="15">
        <f t="shared" si="22"/>
        <v>0</v>
      </c>
      <c r="AS26" s="7"/>
      <c r="AT26" s="104">
        <f>INDEX(Input!$C$33:$BJ$45,MATCH($A26,Input!$A$33:$A$45,0),MATCH(AT$13,Input!$C$32:$BJ$32,0))</f>
        <v>0</v>
      </c>
      <c r="AU26" s="24">
        <f>IF(VLOOKUP($A26,Input!$A$33:$B$45,2,FALSE)="Percentage",AV$22,IF(VLOOKUP($A26,Input!$A$33:$B$45,2,FALSE)="Fixed","Fixed",(AU$22)))</f>
        <v>46.320000000000007</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6</v>
      </c>
      <c r="D27" s="15">
        <f t="shared" si="12"/>
        <v>0</v>
      </c>
      <c r="F27" s="104">
        <f>INDEX(Input!$C$33:$BJ$45,MATCH($A27,Input!$A$33:$A$45,0),MATCH(F$13,Input!$C$32:$BJ$32,0))</f>
        <v>0</v>
      </c>
      <c r="G27" s="24">
        <f>IF(VLOOKUP($A27,Input!$A$33:$B$45,2,FALSE)="Percentage",H$22,IF(VLOOKUP($A27,Input!$A$33:$B$45,2,FALSE)="Fixed","Fixed",(G$22)))</f>
        <v>6</v>
      </c>
      <c r="H27" s="15">
        <f t="shared" si="13"/>
        <v>0</v>
      </c>
      <c r="J27" s="104">
        <f>INDEX(Input!$C$33:$BJ$45,MATCH($A27,Input!$A$33:$A$45,0),MATCH(J$13,Input!$C$32:$BJ$32,0))</f>
        <v>0</v>
      </c>
      <c r="K27" s="24">
        <f>IF(VLOOKUP($A27,Input!$A$33:$B$45,2,FALSE)="Percentage",L$22,IF(VLOOKUP($A27,Input!$A$33:$B$45,2,FALSE)="Fixed","Fixed",(K$22)))</f>
        <v>6</v>
      </c>
      <c r="L27" s="15">
        <f t="shared" si="14"/>
        <v>0</v>
      </c>
      <c r="N27" s="104">
        <f>INDEX(Input!$C$33:$BJ$45,MATCH($A27,Input!$A$33:$A$45,0),MATCH(N$13,Input!$C$32:$BJ$32,0))</f>
        <v>0</v>
      </c>
      <c r="O27" s="24">
        <f>IF(VLOOKUP($A27,Input!$A$33:$B$45,2,FALSE)="Percentage",P$22,IF(VLOOKUP($A27,Input!$A$33:$B$45,2,FALSE)="Fixed","Fixed",(O$22)))</f>
        <v>6</v>
      </c>
      <c r="P27" s="15">
        <f t="shared" si="15"/>
        <v>0</v>
      </c>
      <c r="R27" s="104">
        <f>INDEX(Input!$C$33:$BJ$45,MATCH($A27,Input!$A$33:$A$45,0),MATCH(R$13,Input!$C$32:$BJ$32,0))</f>
        <v>0</v>
      </c>
      <c r="S27" s="24">
        <f>IF(VLOOKUP($A27,Input!$A$33:$B$45,2,FALSE)="Percentage",T$22,IF(VLOOKUP($A27,Input!$A$33:$B$45,2,FALSE)="Fixed","Fixed",(S$22)))</f>
        <v>6</v>
      </c>
      <c r="T27" s="15">
        <f t="shared" si="16"/>
        <v>0</v>
      </c>
      <c r="V27" s="104">
        <f>INDEX(Input!$C$33:$BJ$45,MATCH($A27,Input!$A$33:$A$45,0),MATCH(V$13,Input!$C$32:$BJ$32,0))</f>
        <v>0</v>
      </c>
      <c r="W27" s="24">
        <f>IF(VLOOKUP($A27,Input!$A$33:$B$45,2,FALSE)="Percentage",X$22,IF(VLOOKUP($A27,Input!$A$33:$B$45,2,FALSE)="Fixed","Fixed",(W$22)))</f>
        <v>6</v>
      </c>
      <c r="X27" s="15">
        <f t="shared" si="17"/>
        <v>0</v>
      </c>
      <c r="Z27" s="104">
        <f>INDEX(Input!$C$33:$BJ$45,MATCH($A27,Input!$A$33:$A$45,0),MATCH(Z$13,Input!$C$32:$BJ$32,0))</f>
        <v>0</v>
      </c>
      <c r="AA27" s="24">
        <f>IF(VLOOKUP($A27,Input!$A$33:$B$45,2,FALSE)="Percentage",AB$22,IF(VLOOKUP($A27,Input!$A$33:$B$45,2,FALSE)="Fixed","Fixed",(AA$22)))</f>
        <v>6</v>
      </c>
      <c r="AB27" s="15">
        <f t="shared" si="18"/>
        <v>0</v>
      </c>
      <c r="AD27" s="104">
        <f>INDEX(Input!$C$33:$BJ$45,MATCH($A27,Input!$A$33:$A$45,0),MATCH(AD$13,Input!$C$32:$BJ$32,0))</f>
        <v>0</v>
      </c>
      <c r="AE27" s="24">
        <f>IF(VLOOKUP($A27,Input!$A$33:$B$45,2,FALSE)="Percentage",AF$22,IF(VLOOKUP($A27,Input!$A$33:$B$45,2,FALSE)="Fixed","Fixed",(AE$22)))</f>
        <v>6</v>
      </c>
      <c r="AF27" s="15">
        <f t="shared" si="19"/>
        <v>0</v>
      </c>
      <c r="AH27" s="104">
        <f>INDEX(Input!$C$33:$BJ$45,MATCH($A27,Input!$A$33:$A$45,0),MATCH(AH$13,Input!$C$32:$BJ$32,0))</f>
        <v>0</v>
      </c>
      <c r="AI27" s="24">
        <f>IF(VLOOKUP($A27,Input!$A$33:$B$45,2,FALSE)="Percentage",AJ$22,IF(VLOOKUP($A27,Input!$A$33:$B$45,2,FALSE)="Fixed","Fixed",(AI$22)))</f>
        <v>6</v>
      </c>
      <c r="AJ27" s="15">
        <f t="shared" si="20"/>
        <v>0</v>
      </c>
      <c r="AL27" s="104">
        <f>INDEX(Input!$C$33:$BJ$45,MATCH($A27,Input!$A$33:$A$45,0),MATCH(AL$13,Input!$C$32:$BJ$32,0))</f>
        <v>0</v>
      </c>
      <c r="AM27" s="24">
        <f>IF(VLOOKUP($A27,Input!$A$33:$B$45,2,FALSE)="Percentage",AN$22,IF(VLOOKUP($A27,Input!$A$33:$B$45,2,FALSE)="Fixed","Fixed",(AM$22)))</f>
        <v>6</v>
      </c>
      <c r="AN27" s="15">
        <f t="shared" si="21"/>
        <v>0</v>
      </c>
      <c r="AP27" s="104">
        <f>INDEX(Input!$C$33:$BJ$45,MATCH($A27,Input!$A$33:$A$45,0),MATCH(AP$13,Input!$C$32:$BJ$32,0))</f>
        <v>0</v>
      </c>
      <c r="AQ27" s="24">
        <f>IF(VLOOKUP($A27,Input!$A$33:$B$45,2,FALSE)="Percentage",AR$22,IF(VLOOKUP($A27,Input!$A$33:$B$45,2,FALSE)="Fixed","Fixed",(AQ$22)))</f>
        <v>6</v>
      </c>
      <c r="AR27" s="15">
        <f t="shared" si="22"/>
        <v>0</v>
      </c>
      <c r="AS27" s="7"/>
      <c r="AT27" s="104">
        <f>INDEX(Input!$C$33:$BJ$45,MATCH($A27,Input!$A$33:$A$45,0),MATCH(AT$13,Input!$C$32:$BJ$32,0))</f>
        <v>0</v>
      </c>
      <c r="AU27" s="24">
        <f>IF(VLOOKUP($A27,Input!$A$33:$B$45,2,FALSE)="Percentage",AV$22,IF(VLOOKUP($A27,Input!$A$33:$B$45,2,FALSE)="Fixed","Fixed",(AU$22)))</f>
        <v>6</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6</v>
      </c>
      <c r="D28" s="15">
        <f t="shared" si="12"/>
        <v>0</v>
      </c>
      <c r="F28" s="104">
        <f>INDEX(Input!$C$33:$BJ$45,MATCH($A28,Input!$A$33:$A$45,0),MATCH(F$13,Input!$C$32:$BJ$32,0))</f>
        <v>0</v>
      </c>
      <c r="G28" s="24">
        <f>IF(VLOOKUP($A28,Input!$A$33:$B$45,2,FALSE)="Percentage",H$22,IF(VLOOKUP($A28,Input!$A$33:$B$45,2,FALSE)="Fixed","Fixed",(G$22)))</f>
        <v>6</v>
      </c>
      <c r="H28" s="15">
        <f t="shared" si="13"/>
        <v>0</v>
      </c>
      <c r="J28" s="104">
        <f>INDEX(Input!$C$33:$BJ$45,MATCH($A28,Input!$A$33:$A$45,0),MATCH(J$13,Input!$C$32:$BJ$32,0))</f>
        <v>0</v>
      </c>
      <c r="K28" s="24">
        <f>IF(VLOOKUP($A28,Input!$A$33:$B$45,2,FALSE)="Percentage",L$22,IF(VLOOKUP($A28,Input!$A$33:$B$45,2,FALSE)="Fixed","Fixed",(K$22)))</f>
        <v>6</v>
      </c>
      <c r="L28" s="15">
        <f t="shared" si="14"/>
        <v>0</v>
      </c>
      <c r="N28" s="104">
        <f>INDEX(Input!$C$33:$BJ$45,MATCH($A28,Input!$A$33:$A$45,0),MATCH(N$13,Input!$C$32:$BJ$32,0))</f>
        <v>0</v>
      </c>
      <c r="O28" s="24">
        <f>IF(VLOOKUP($A28,Input!$A$33:$B$45,2,FALSE)="Percentage",P$22,IF(VLOOKUP($A28,Input!$A$33:$B$45,2,FALSE)="Fixed","Fixed",(O$22)))</f>
        <v>6</v>
      </c>
      <c r="P28" s="15">
        <f t="shared" si="15"/>
        <v>0</v>
      </c>
      <c r="R28" s="104">
        <f>INDEX(Input!$C$33:$BJ$45,MATCH($A28,Input!$A$33:$A$45,0),MATCH(R$13,Input!$C$32:$BJ$32,0))</f>
        <v>0</v>
      </c>
      <c r="S28" s="24">
        <f>IF(VLOOKUP($A28,Input!$A$33:$B$45,2,FALSE)="Percentage",T$22,IF(VLOOKUP($A28,Input!$A$33:$B$45,2,FALSE)="Fixed","Fixed",(S$22)))</f>
        <v>6</v>
      </c>
      <c r="T28" s="15">
        <f t="shared" si="16"/>
        <v>0</v>
      </c>
      <c r="V28" s="104">
        <f>INDEX(Input!$C$33:$BJ$45,MATCH($A28,Input!$A$33:$A$45,0),MATCH(V$13,Input!$C$32:$BJ$32,0))</f>
        <v>0</v>
      </c>
      <c r="W28" s="24">
        <f>IF(VLOOKUP($A28,Input!$A$33:$B$45,2,FALSE)="Percentage",X$22,IF(VLOOKUP($A28,Input!$A$33:$B$45,2,FALSE)="Fixed","Fixed",(W$22)))</f>
        <v>6</v>
      </c>
      <c r="X28" s="15">
        <f t="shared" si="17"/>
        <v>0</v>
      </c>
      <c r="Z28" s="104">
        <f>INDEX(Input!$C$33:$BJ$45,MATCH($A28,Input!$A$33:$A$45,0),MATCH(Z$13,Input!$C$32:$BJ$32,0))</f>
        <v>0</v>
      </c>
      <c r="AA28" s="24">
        <f>IF(VLOOKUP($A28,Input!$A$33:$B$45,2,FALSE)="Percentage",AB$22,IF(VLOOKUP($A28,Input!$A$33:$B$45,2,FALSE)="Fixed","Fixed",(AA$22)))</f>
        <v>6</v>
      </c>
      <c r="AB28" s="15">
        <f t="shared" si="18"/>
        <v>0</v>
      </c>
      <c r="AD28" s="104">
        <f>INDEX(Input!$C$33:$BJ$45,MATCH($A28,Input!$A$33:$A$45,0),MATCH(AD$13,Input!$C$32:$BJ$32,0))</f>
        <v>0</v>
      </c>
      <c r="AE28" s="24">
        <f>IF(VLOOKUP($A28,Input!$A$33:$B$45,2,FALSE)="Percentage",AF$22,IF(VLOOKUP($A28,Input!$A$33:$B$45,2,FALSE)="Fixed","Fixed",(AE$22)))</f>
        <v>6</v>
      </c>
      <c r="AF28" s="15">
        <f t="shared" si="19"/>
        <v>0</v>
      </c>
      <c r="AH28" s="104">
        <f>INDEX(Input!$C$33:$BJ$45,MATCH($A28,Input!$A$33:$A$45,0),MATCH(AH$13,Input!$C$32:$BJ$32,0))</f>
        <v>0</v>
      </c>
      <c r="AI28" s="24">
        <f>IF(VLOOKUP($A28,Input!$A$33:$B$45,2,FALSE)="Percentage",AJ$22,IF(VLOOKUP($A28,Input!$A$33:$B$45,2,FALSE)="Fixed","Fixed",(AI$22)))</f>
        <v>6</v>
      </c>
      <c r="AJ28" s="15">
        <f t="shared" si="20"/>
        <v>0</v>
      </c>
      <c r="AL28" s="104">
        <f>INDEX(Input!$C$33:$BJ$45,MATCH($A28,Input!$A$33:$A$45,0),MATCH(AL$13,Input!$C$32:$BJ$32,0))</f>
        <v>0</v>
      </c>
      <c r="AM28" s="24">
        <f>IF(VLOOKUP($A28,Input!$A$33:$B$45,2,FALSE)="Percentage",AN$22,IF(VLOOKUP($A28,Input!$A$33:$B$45,2,FALSE)="Fixed","Fixed",(AM$22)))</f>
        <v>6</v>
      </c>
      <c r="AN28" s="15">
        <f t="shared" si="21"/>
        <v>0</v>
      </c>
      <c r="AP28" s="104">
        <f>INDEX(Input!$C$33:$BJ$45,MATCH($A28,Input!$A$33:$A$45,0),MATCH(AP$13,Input!$C$32:$BJ$32,0))</f>
        <v>0</v>
      </c>
      <c r="AQ28" s="24">
        <f>IF(VLOOKUP($A28,Input!$A$33:$B$45,2,FALSE)="Percentage",AR$22,IF(VLOOKUP($A28,Input!$A$33:$B$45,2,FALSE)="Fixed","Fixed",(AQ$22)))</f>
        <v>6</v>
      </c>
      <c r="AR28" s="15">
        <f t="shared" si="22"/>
        <v>0</v>
      </c>
      <c r="AS28" s="7"/>
      <c r="AT28" s="104">
        <f>INDEX(Input!$C$33:$BJ$45,MATCH($A28,Input!$A$33:$A$45,0),MATCH(AT$13,Input!$C$32:$BJ$32,0))</f>
        <v>0</v>
      </c>
      <c r="AU28" s="24">
        <f>IF(VLOOKUP($A28,Input!$A$33:$B$45,2,FALSE)="Percentage",AV$22,IF(VLOOKUP($A28,Input!$A$33:$B$45,2,FALSE)="Fixed","Fixed",(AU$22)))</f>
        <v>6</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46.320000000000007</v>
      </c>
      <c r="D29" s="15">
        <f t="shared" si="12"/>
        <v>0</v>
      </c>
      <c r="F29" s="104">
        <f>INDEX(Input!$C$33:$BJ$45,MATCH($A29,Input!$A$33:$A$45,0),MATCH(F$13,Input!$C$32:$BJ$32,0))</f>
        <v>0</v>
      </c>
      <c r="G29" s="24">
        <f>IF(VLOOKUP($A29,Input!$A$33:$B$45,2,FALSE)="Percentage",H$22,IF(VLOOKUP($A29,Input!$A$33:$B$45,2,FALSE)="Fixed","Fixed",(G$22)))</f>
        <v>46.320000000000007</v>
      </c>
      <c r="H29" s="15">
        <f t="shared" si="13"/>
        <v>0</v>
      </c>
      <c r="J29" s="104">
        <f>INDEX(Input!$C$33:$BJ$45,MATCH($A29,Input!$A$33:$A$45,0),MATCH(J$13,Input!$C$32:$BJ$32,0))</f>
        <v>0</v>
      </c>
      <c r="K29" s="24">
        <f>IF(VLOOKUP($A29,Input!$A$33:$B$45,2,FALSE)="Percentage",L$22,IF(VLOOKUP($A29,Input!$A$33:$B$45,2,FALSE)="Fixed","Fixed",(K$22)))</f>
        <v>46.320000000000007</v>
      </c>
      <c r="L29" s="15">
        <f t="shared" si="14"/>
        <v>0</v>
      </c>
      <c r="N29" s="104">
        <f>INDEX(Input!$C$33:$BJ$45,MATCH($A29,Input!$A$33:$A$45,0),MATCH(N$13,Input!$C$32:$BJ$32,0))</f>
        <v>0</v>
      </c>
      <c r="O29" s="24">
        <f>IF(VLOOKUP($A29,Input!$A$33:$B$45,2,FALSE)="Percentage",P$22,IF(VLOOKUP($A29,Input!$A$33:$B$45,2,FALSE)="Fixed","Fixed",(O$22)))</f>
        <v>46.320000000000007</v>
      </c>
      <c r="P29" s="15">
        <f t="shared" si="15"/>
        <v>0</v>
      </c>
      <c r="R29" s="104">
        <f>INDEX(Input!$C$33:$BJ$45,MATCH($A29,Input!$A$33:$A$45,0),MATCH(R$13,Input!$C$32:$BJ$32,0))</f>
        <v>0</v>
      </c>
      <c r="S29" s="24">
        <f>IF(VLOOKUP($A29,Input!$A$33:$B$45,2,FALSE)="Percentage",T$22,IF(VLOOKUP($A29,Input!$A$33:$B$45,2,FALSE)="Fixed","Fixed",(S$22)))</f>
        <v>46.320000000000007</v>
      </c>
      <c r="T29" s="15">
        <f t="shared" si="16"/>
        <v>0</v>
      </c>
      <c r="V29" s="104">
        <f>INDEX(Input!$C$33:$BJ$45,MATCH($A29,Input!$A$33:$A$45,0),MATCH(V$13,Input!$C$32:$BJ$32,0))</f>
        <v>0</v>
      </c>
      <c r="W29" s="24">
        <f>IF(VLOOKUP($A29,Input!$A$33:$B$45,2,FALSE)="Percentage",X$22,IF(VLOOKUP($A29,Input!$A$33:$B$45,2,FALSE)="Fixed","Fixed",(W$22)))</f>
        <v>46.320000000000007</v>
      </c>
      <c r="X29" s="15">
        <f t="shared" si="17"/>
        <v>0</v>
      </c>
      <c r="Z29" s="104">
        <f>INDEX(Input!$C$33:$BJ$45,MATCH($A29,Input!$A$33:$A$45,0),MATCH(Z$13,Input!$C$32:$BJ$32,0))</f>
        <v>0</v>
      </c>
      <c r="AA29" s="24">
        <f>IF(VLOOKUP($A29,Input!$A$33:$B$45,2,FALSE)="Percentage",AB$22,IF(VLOOKUP($A29,Input!$A$33:$B$45,2,FALSE)="Fixed","Fixed",(AA$22)))</f>
        <v>46.320000000000007</v>
      </c>
      <c r="AB29" s="15">
        <f t="shared" si="18"/>
        <v>0</v>
      </c>
      <c r="AD29" s="104">
        <f>INDEX(Input!$C$33:$BJ$45,MATCH($A29,Input!$A$33:$A$45,0),MATCH(AD$13,Input!$C$32:$BJ$32,0))</f>
        <v>0</v>
      </c>
      <c r="AE29" s="24">
        <f>IF(VLOOKUP($A29,Input!$A$33:$B$45,2,FALSE)="Percentage",AF$22,IF(VLOOKUP($A29,Input!$A$33:$B$45,2,FALSE)="Fixed","Fixed",(AE$22)))</f>
        <v>46.320000000000007</v>
      </c>
      <c r="AF29" s="15">
        <f t="shared" si="19"/>
        <v>0</v>
      </c>
      <c r="AH29" s="104">
        <f>INDEX(Input!$C$33:$BJ$45,MATCH($A29,Input!$A$33:$A$45,0),MATCH(AH$13,Input!$C$32:$BJ$32,0))</f>
        <v>0</v>
      </c>
      <c r="AI29" s="24">
        <f>IF(VLOOKUP($A29,Input!$A$33:$B$45,2,FALSE)="Percentage",AJ$22,IF(VLOOKUP($A29,Input!$A$33:$B$45,2,FALSE)="Fixed","Fixed",(AI$22)))</f>
        <v>46.320000000000007</v>
      </c>
      <c r="AJ29" s="15">
        <f t="shared" si="20"/>
        <v>0</v>
      </c>
      <c r="AL29" s="104">
        <f>INDEX(Input!$C$33:$BJ$45,MATCH($A29,Input!$A$33:$A$45,0),MATCH(AL$13,Input!$C$32:$BJ$32,0))</f>
        <v>0</v>
      </c>
      <c r="AM29" s="24">
        <f>IF(VLOOKUP($A29,Input!$A$33:$B$45,2,FALSE)="Percentage",AN$22,IF(VLOOKUP($A29,Input!$A$33:$B$45,2,FALSE)="Fixed","Fixed",(AM$22)))</f>
        <v>46.320000000000007</v>
      </c>
      <c r="AN29" s="15">
        <f t="shared" si="21"/>
        <v>0</v>
      </c>
      <c r="AP29" s="104">
        <f>INDEX(Input!$C$33:$BJ$45,MATCH($A29,Input!$A$33:$A$45,0),MATCH(AP$13,Input!$C$32:$BJ$32,0))</f>
        <v>0</v>
      </c>
      <c r="AQ29" s="24">
        <f>IF(VLOOKUP($A29,Input!$A$33:$B$45,2,FALSE)="Percentage",AR$22,IF(VLOOKUP($A29,Input!$A$33:$B$45,2,FALSE)="Fixed","Fixed",(AQ$22)))</f>
        <v>46.320000000000007</v>
      </c>
      <c r="AR29" s="15">
        <f t="shared" si="22"/>
        <v>0</v>
      </c>
      <c r="AS29" s="7"/>
      <c r="AT29" s="104">
        <f>INDEX(Input!$C$33:$BJ$45,MATCH($A29,Input!$A$33:$A$45,0),MATCH(AT$13,Input!$C$32:$BJ$32,0))</f>
        <v>0</v>
      </c>
      <c r="AU29" s="24">
        <f>IF(VLOOKUP($A29,Input!$A$33:$B$45,2,FALSE)="Percentage",AV$22,IF(VLOOKUP($A29,Input!$A$33:$B$45,2,FALSE)="Fixed","Fixed",(AU$22)))</f>
        <v>46.320000000000007</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6</v>
      </c>
      <c r="D32" s="15">
        <f t="shared" si="12"/>
        <v>0</v>
      </c>
      <c r="F32" s="104">
        <f>INDEX(Input!$C$33:$BJ$45,MATCH($A32,Input!$A$33:$A$45,0),MATCH(F$13,Input!$C$32:$BJ$32,0))</f>
        <v>0</v>
      </c>
      <c r="G32" s="24">
        <f>IF(VLOOKUP($A32,Input!$A$33:$B$45,2,FALSE)="Percentage",H$22,IF(VLOOKUP($A32,Input!$A$33:$B$45,2,FALSE)="Fixed","Fixed",(G$22)))</f>
        <v>6</v>
      </c>
      <c r="H32" s="15">
        <f t="shared" si="13"/>
        <v>0</v>
      </c>
      <c r="J32" s="104">
        <f>INDEX(Input!$C$33:$BJ$45,MATCH($A32,Input!$A$33:$A$45,0),MATCH(J$13,Input!$C$32:$BJ$32,0))</f>
        <v>0</v>
      </c>
      <c r="K32" s="24">
        <f>IF(VLOOKUP($A32,Input!$A$33:$B$45,2,FALSE)="Percentage",L$22,IF(VLOOKUP($A32,Input!$A$33:$B$45,2,FALSE)="Fixed","Fixed",(K$22)))</f>
        <v>6</v>
      </c>
      <c r="L32" s="15">
        <f t="shared" si="14"/>
        <v>0</v>
      </c>
      <c r="N32" s="104">
        <f>INDEX(Input!$C$33:$BJ$45,MATCH($A32,Input!$A$33:$A$45,0),MATCH(N$13,Input!$C$32:$BJ$32,0))</f>
        <v>0</v>
      </c>
      <c r="O32" s="24">
        <f>IF(VLOOKUP($A32,Input!$A$33:$B$45,2,FALSE)="Percentage",P$22,IF(VLOOKUP($A32,Input!$A$33:$B$45,2,FALSE)="Fixed","Fixed",(O$22)))</f>
        <v>6</v>
      </c>
      <c r="P32" s="15">
        <f t="shared" si="15"/>
        <v>0</v>
      </c>
      <c r="R32" s="104">
        <f>INDEX(Input!$C$33:$BJ$45,MATCH($A32,Input!$A$33:$A$45,0),MATCH(R$13,Input!$C$32:$BJ$32,0))</f>
        <v>0</v>
      </c>
      <c r="S32" s="24">
        <f>IF(VLOOKUP($A32,Input!$A$33:$B$45,2,FALSE)="Percentage",T$22,IF(VLOOKUP($A32,Input!$A$33:$B$45,2,FALSE)="Fixed","Fixed",(S$22)))</f>
        <v>6</v>
      </c>
      <c r="T32" s="15">
        <f t="shared" si="16"/>
        <v>0</v>
      </c>
      <c r="V32" s="104">
        <f>INDEX(Input!$C$33:$BJ$45,MATCH($A32,Input!$A$33:$A$45,0),MATCH(V$13,Input!$C$32:$BJ$32,0))</f>
        <v>0</v>
      </c>
      <c r="W32" s="24">
        <f>IF(VLOOKUP($A32,Input!$A$33:$B$45,2,FALSE)="Percentage",X$22,IF(VLOOKUP($A32,Input!$A$33:$B$45,2,FALSE)="Fixed","Fixed",(W$22)))</f>
        <v>6</v>
      </c>
      <c r="X32" s="15">
        <f t="shared" si="17"/>
        <v>0</v>
      </c>
      <c r="Z32" s="104">
        <f>INDEX(Input!$C$33:$BJ$45,MATCH($A32,Input!$A$33:$A$45,0),MATCH(Z$13,Input!$C$32:$BJ$32,0))</f>
        <v>0</v>
      </c>
      <c r="AA32" s="24">
        <f>IF(VLOOKUP($A32,Input!$A$33:$B$45,2,FALSE)="Percentage",AB$22,IF(VLOOKUP($A32,Input!$A$33:$B$45,2,FALSE)="Fixed","Fixed",(AA$22)))</f>
        <v>6</v>
      </c>
      <c r="AB32" s="15">
        <f t="shared" si="18"/>
        <v>0</v>
      </c>
      <c r="AD32" s="104">
        <f>INDEX(Input!$C$33:$BJ$45,MATCH($A32,Input!$A$33:$A$45,0),MATCH(AD$13,Input!$C$32:$BJ$32,0))</f>
        <v>0</v>
      </c>
      <c r="AE32" s="24">
        <f>IF(VLOOKUP($A32,Input!$A$33:$B$45,2,FALSE)="Percentage",AF$22,IF(VLOOKUP($A32,Input!$A$33:$B$45,2,FALSE)="Fixed","Fixed",(AE$22)))</f>
        <v>6</v>
      </c>
      <c r="AF32" s="15">
        <f t="shared" si="19"/>
        <v>0</v>
      </c>
      <c r="AH32" s="104">
        <f>INDEX(Input!$C$33:$BJ$45,MATCH($A32,Input!$A$33:$A$45,0),MATCH(AH$13,Input!$C$32:$BJ$32,0))</f>
        <v>0</v>
      </c>
      <c r="AI32" s="24">
        <f>IF(VLOOKUP($A32,Input!$A$33:$B$45,2,FALSE)="Percentage",AJ$22,IF(VLOOKUP($A32,Input!$A$33:$B$45,2,FALSE)="Fixed","Fixed",(AI$22)))</f>
        <v>6</v>
      </c>
      <c r="AJ32" s="15">
        <f t="shared" si="20"/>
        <v>0</v>
      </c>
      <c r="AL32" s="104">
        <f>INDEX(Input!$C$33:$BJ$45,MATCH($A32,Input!$A$33:$A$45,0),MATCH(AL$13,Input!$C$32:$BJ$32,0))</f>
        <v>0</v>
      </c>
      <c r="AM32" s="24">
        <f>IF(VLOOKUP($A32,Input!$A$33:$B$45,2,FALSE)="Percentage",AN$22,IF(VLOOKUP($A32,Input!$A$33:$B$45,2,FALSE)="Fixed","Fixed",(AM$22)))</f>
        <v>6</v>
      </c>
      <c r="AN32" s="15">
        <f t="shared" si="21"/>
        <v>0</v>
      </c>
      <c r="AP32" s="104">
        <f>INDEX(Input!$C$33:$BJ$45,MATCH($A32,Input!$A$33:$A$45,0),MATCH(AP$13,Input!$C$32:$BJ$32,0))</f>
        <v>0</v>
      </c>
      <c r="AQ32" s="24">
        <f>IF(VLOOKUP($A32,Input!$A$33:$B$45,2,FALSE)="Percentage",AR$22,IF(VLOOKUP($A32,Input!$A$33:$B$45,2,FALSE)="Fixed","Fixed",(AQ$22)))</f>
        <v>6</v>
      </c>
      <c r="AR32" s="15">
        <f t="shared" si="22"/>
        <v>0</v>
      </c>
      <c r="AS32" s="7"/>
      <c r="AT32" s="104">
        <f>INDEX(Input!$C$33:$BJ$45,MATCH($A32,Input!$A$33:$A$45,0),MATCH(AT$13,Input!$C$32:$BJ$32,0))</f>
        <v>0</v>
      </c>
      <c r="AU32" s="24">
        <f>IF(VLOOKUP($A32,Input!$A$33:$B$45,2,FALSE)="Percentage",AV$22,IF(VLOOKUP($A32,Input!$A$33:$B$45,2,FALSE)="Fixed","Fixed",(AU$22)))</f>
        <v>6</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6</v>
      </c>
      <c r="D34" s="15">
        <f t="shared" si="12"/>
        <v>0</v>
      </c>
      <c r="F34" s="104">
        <f>INDEX(Input!$C$33:$BJ$45,MATCH($A34,Input!$A$33:$A$45,0),MATCH(F$13,Input!$C$32:$BJ$32,0))</f>
        <v>0</v>
      </c>
      <c r="G34" s="24">
        <f>IF(VLOOKUP($A34,Input!$A$33:$B$45,2,FALSE)="Percentage",H$22,IF(VLOOKUP($A34,Input!$A$33:$B$45,2,FALSE)="Fixed","Fixed",(G$22)))</f>
        <v>6</v>
      </c>
      <c r="H34" s="15">
        <f t="shared" si="13"/>
        <v>0</v>
      </c>
      <c r="J34" s="104">
        <f>INDEX(Input!$C$33:$BJ$45,MATCH($A34,Input!$A$33:$A$45,0),MATCH(J$13,Input!$C$32:$BJ$32,0))</f>
        <v>0</v>
      </c>
      <c r="K34" s="24">
        <f>IF(VLOOKUP($A34,Input!$A$33:$B$45,2,FALSE)="Percentage",L$22,IF(VLOOKUP($A34,Input!$A$33:$B$45,2,FALSE)="Fixed","Fixed",(K$22)))</f>
        <v>6</v>
      </c>
      <c r="L34" s="15">
        <f t="shared" si="14"/>
        <v>0</v>
      </c>
      <c r="N34" s="104">
        <f>INDEX(Input!$C$33:$BJ$45,MATCH($A34,Input!$A$33:$A$45,0),MATCH(N$13,Input!$C$32:$BJ$32,0))</f>
        <v>0</v>
      </c>
      <c r="O34" s="24">
        <f>IF(VLOOKUP($A34,Input!$A$33:$B$45,2,FALSE)="Percentage",P$22,IF(VLOOKUP($A34,Input!$A$33:$B$45,2,FALSE)="Fixed","Fixed",(O$22)))</f>
        <v>6</v>
      </c>
      <c r="P34" s="15">
        <f t="shared" si="15"/>
        <v>0</v>
      </c>
      <c r="R34" s="104">
        <f>INDEX(Input!$C$33:$BJ$45,MATCH($A34,Input!$A$33:$A$45,0),MATCH(R$13,Input!$C$32:$BJ$32,0))</f>
        <v>0</v>
      </c>
      <c r="S34" s="24">
        <f>IF(VLOOKUP($A34,Input!$A$33:$B$45,2,FALSE)="Percentage",T$22,IF(VLOOKUP($A34,Input!$A$33:$B$45,2,FALSE)="Fixed","Fixed",(S$22)))</f>
        <v>6</v>
      </c>
      <c r="T34" s="15">
        <f t="shared" si="16"/>
        <v>0</v>
      </c>
      <c r="V34" s="104">
        <f>INDEX(Input!$C$33:$BJ$45,MATCH($A34,Input!$A$33:$A$45,0),MATCH(V$13,Input!$C$32:$BJ$32,0))</f>
        <v>0</v>
      </c>
      <c r="W34" s="24">
        <f>IF(VLOOKUP($A34,Input!$A$33:$B$45,2,FALSE)="Percentage",X$22,IF(VLOOKUP($A34,Input!$A$33:$B$45,2,FALSE)="Fixed","Fixed",(W$22)))</f>
        <v>6</v>
      </c>
      <c r="X34" s="15">
        <f t="shared" si="17"/>
        <v>0</v>
      </c>
      <c r="Z34" s="104">
        <f>INDEX(Input!$C$33:$BJ$45,MATCH($A34,Input!$A$33:$A$45,0),MATCH(Z$13,Input!$C$32:$BJ$32,0))</f>
        <v>0</v>
      </c>
      <c r="AA34" s="24">
        <f>IF(VLOOKUP($A34,Input!$A$33:$B$45,2,FALSE)="Percentage",AB$22,IF(VLOOKUP($A34,Input!$A$33:$B$45,2,FALSE)="Fixed","Fixed",(AA$22)))</f>
        <v>6</v>
      </c>
      <c r="AB34" s="15">
        <f t="shared" si="18"/>
        <v>0</v>
      </c>
      <c r="AD34" s="104">
        <f>INDEX(Input!$C$33:$BJ$45,MATCH($A34,Input!$A$33:$A$45,0),MATCH(AD$13,Input!$C$32:$BJ$32,0))</f>
        <v>0</v>
      </c>
      <c r="AE34" s="24">
        <f>IF(VLOOKUP($A34,Input!$A$33:$B$45,2,FALSE)="Percentage",AF$22,IF(VLOOKUP($A34,Input!$A$33:$B$45,2,FALSE)="Fixed","Fixed",(AE$22)))</f>
        <v>6</v>
      </c>
      <c r="AF34" s="15">
        <f t="shared" si="19"/>
        <v>0</v>
      </c>
      <c r="AH34" s="104">
        <f>INDEX(Input!$C$33:$BJ$45,MATCH($A34,Input!$A$33:$A$45,0),MATCH(AH$13,Input!$C$32:$BJ$32,0))</f>
        <v>0</v>
      </c>
      <c r="AI34" s="24">
        <f>IF(VLOOKUP($A34,Input!$A$33:$B$45,2,FALSE)="Percentage",AJ$22,IF(VLOOKUP($A34,Input!$A$33:$B$45,2,FALSE)="Fixed","Fixed",(AI$22)))</f>
        <v>6</v>
      </c>
      <c r="AJ34" s="15">
        <f t="shared" si="20"/>
        <v>0</v>
      </c>
      <c r="AL34" s="104">
        <f>INDEX(Input!$C$33:$BJ$45,MATCH($A34,Input!$A$33:$A$45,0),MATCH(AL$13,Input!$C$32:$BJ$32,0))</f>
        <v>0</v>
      </c>
      <c r="AM34" s="24">
        <f>IF(VLOOKUP($A34,Input!$A$33:$B$45,2,FALSE)="Percentage",AN$22,IF(VLOOKUP($A34,Input!$A$33:$B$45,2,FALSE)="Fixed","Fixed",(AM$22)))</f>
        <v>6</v>
      </c>
      <c r="AN34" s="15">
        <f t="shared" si="21"/>
        <v>0</v>
      </c>
      <c r="AP34" s="104">
        <f>INDEX(Input!$C$33:$BJ$45,MATCH($A34,Input!$A$33:$A$45,0),MATCH(AP$13,Input!$C$32:$BJ$32,0))</f>
        <v>0</v>
      </c>
      <c r="AQ34" s="24">
        <f>IF(VLOOKUP($A34,Input!$A$33:$B$45,2,FALSE)="Percentage",AR$22,IF(VLOOKUP($A34,Input!$A$33:$B$45,2,FALSE)="Fixed","Fixed",(AQ$22)))</f>
        <v>6</v>
      </c>
      <c r="AR34" s="15">
        <f t="shared" si="22"/>
        <v>0</v>
      </c>
      <c r="AS34" s="7"/>
      <c r="AT34" s="104">
        <f>INDEX(Input!$C$33:$BJ$45,MATCH($A34,Input!$A$33:$A$45,0),MATCH(AT$13,Input!$C$32:$BJ$32,0))</f>
        <v>0</v>
      </c>
      <c r="AU34" s="24">
        <f>IF(VLOOKUP($A34,Input!$A$33:$B$45,2,FALSE)="Percentage",AV$22,IF(VLOOKUP($A34,Input!$A$33:$B$45,2,FALSE)="Fixed","Fixed",(AU$22)))</f>
        <v>6</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6</v>
      </c>
      <c r="D37" s="15">
        <f t="shared" si="12"/>
        <v>0</v>
      </c>
      <c r="F37" s="104">
        <f>INDEX(Input!$C$33:$BJ$45,MATCH($A37,Input!$A$33:$A$45,0),MATCH(F$13,Input!$C$32:$BJ$32,0))</f>
        <v>0</v>
      </c>
      <c r="G37" s="24">
        <f>IF(VLOOKUP($A37,Input!$A$33:$B$45,2,FALSE)="Percentage",H$22,IF(VLOOKUP($A37,Input!$A$33:$B$45,2,FALSE)="Fixed","Fixed",(G$22)))</f>
        <v>6</v>
      </c>
      <c r="H37" s="15">
        <f t="shared" si="13"/>
        <v>0</v>
      </c>
      <c r="J37" s="104">
        <f>INDEX(Input!$C$33:$BJ$45,MATCH($A37,Input!$A$33:$A$45,0),MATCH(J$13,Input!$C$32:$BJ$32,0))</f>
        <v>0</v>
      </c>
      <c r="K37" s="24">
        <f>IF(VLOOKUP($A37,Input!$A$33:$B$45,2,FALSE)="Percentage",L$22,IF(VLOOKUP($A37,Input!$A$33:$B$45,2,FALSE)="Fixed","Fixed",(K$22)))</f>
        <v>6</v>
      </c>
      <c r="L37" s="15">
        <f t="shared" si="14"/>
        <v>0</v>
      </c>
      <c r="N37" s="104">
        <f>INDEX(Input!$C$33:$BJ$45,MATCH($A37,Input!$A$33:$A$45,0),MATCH(N$13,Input!$C$32:$BJ$32,0))</f>
        <v>0</v>
      </c>
      <c r="O37" s="24">
        <f>IF(VLOOKUP($A37,Input!$A$33:$B$45,2,FALSE)="Percentage",P$22,IF(VLOOKUP($A37,Input!$A$33:$B$45,2,FALSE)="Fixed","Fixed",(O$22)))</f>
        <v>6</v>
      </c>
      <c r="P37" s="15">
        <f t="shared" si="15"/>
        <v>0</v>
      </c>
      <c r="R37" s="104">
        <f>INDEX(Input!$C$33:$BJ$45,MATCH($A37,Input!$A$33:$A$45,0),MATCH(R$13,Input!$C$32:$BJ$32,0))</f>
        <v>0</v>
      </c>
      <c r="S37" s="24">
        <f>IF(VLOOKUP($A37,Input!$A$33:$B$45,2,FALSE)="Percentage",T$22,IF(VLOOKUP($A37,Input!$A$33:$B$45,2,FALSE)="Fixed","Fixed",(S$22)))</f>
        <v>6</v>
      </c>
      <c r="T37" s="15">
        <f t="shared" si="16"/>
        <v>0</v>
      </c>
      <c r="V37" s="104">
        <f>INDEX(Input!$C$33:$BJ$45,MATCH($A37,Input!$A$33:$A$45,0),MATCH(V$13,Input!$C$32:$BJ$32,0))</f>
        <v>0</v>
      </c>
      <c r="W37" s="24">
        <f>IF(VLOOKUP($A37,Input!$A$33:$B$45,2,FALSE)="Percentage",X$22,IF(VLOOKUP($A37,Input!$A$33:$B$45,2,FALSE)="Fixed","Fixed",(W$22)))</f>
        <v>6</v>
      </c>
      <c r="X37" s="15">
        <f t="shared" si="17"/>
        <v>0</v>
      </c>
      <c r="Z37" s="104">
        <f>INDEX(Input!$C$33:$BJ$45,MATCH($A37,Input!$A$33:$A$45,0),MATCH(Z$13,Input!$C$32:$BJ$32,0))</f>
        <v>0</v>
      </c>
      <c r="AA37" s="24">
        <f>IF(VLOOKUP($A37,Input!$A$33:$B$45,2,FALSE)="Percentage",AB$22,IF(VLOOKUP($A37,Input!$A$33:$B$45,2,FALSE)="Fixed","Fixed",(AA$22)))</f>
        <v>6</v>
      </c>
      <c r="AB37" s="15">
        <f t="shared" si="18"/>
        <v>0</v>
      </c>
      <c r="AD37" s="104">
        <f>INDEX(Input!$C$33:$BJ$45,MATCH($A37,Input!$A$33:$A$45,0),MATCH(AD$13,Input!$C$32:$BJ$32,0))</f>
        <v>0</v>
      </c>
      <c r="AE37" s="24">
        <f>IF(VLOOKUP($A37,Input!$A$33:$B$45,2,FALSE)="Percentage",AF$22,IF(VLOOKUP($A37,Input!$A$33:$B$45,2,FALSE)="Fixed","Fixed",(AE$22)))</f>
        <v>6</v>
      </c>
      <c r="AF37" s="15">
        <f t="shared" si="19"/>
        <v>0</v>
      </c>
      <c r="AH37" s="104">
        <f>INDEX(Input!$C$33:$BJ$45,MATCH($A37,Input!$A$33:$A$45,0),MATCH(AH$13,Input!$C$32:$BJ$32,0))</f>
        <v>0</v>
      </c>
      <c r="AI37" s="24">
        <f>IF(VLOOKUP($A37,Input!$A$33:$B$45,2,FALSE)="Percentage",AJ$22,IF(VLOOKUP($A37,Input!$A$33:$B$45,2,FALSE)="Fixed","Fixed",(AI$22)))</f>
        <v>6</v>
      </c>
      <c r="AJ37" s="15">
        <f t="shared" si="20"/>
        <v>0</v>
      </c>
      <c r="AL37" s="104">
        <f>INDEX(Input!$C$33:$BJ$45,MATCH($A37,Input!$A$33:$A$45,0),MATCH(AL$13,Input!$C$32:$BJ$32,0))</f>
        <v>0</v>
      </c>
      <c r="AM37" s="24">
        <f>IF(VLOOKUP($A37,Input!$A$33:$B$45,2,FALSE)="Percentage",AN$22,IF(VLOOKUP($A37,Input!$A$33:$B$45,2,FALSE)="Fixed","Fixed",(AM$22)))</f>
        <v>6</v>
      </c>
      <c r="AN37" s="15">
        <f t="shared" si="21"/>
        <v>0</v>
      </c>
      <c r="AP37" s="104">
        <f>INDEX(Input!$C$33:$BJ$45,MATCH($A37,Input!$A$33:$A$45,0),MATCH(AP$13,Input!$C$32:$BJ$32,0))</f>
        <v>0</v>
      </c>
      <c r="AQ37" s="24">
        <f>IF(VLOOKUP($A37,Input!$A$33:$B$45,2,FALSE)="Percentage",AR$22,IF(VLOOKUP($A37,Input!$A$33:$B$45,2,FALSE)="Fixed","Fixed",(AQ$22)))</f>
        <v>6</v>
      </c>
      <c r="AR37" s="15">
        <f t="shared" si="22"/>
        <v>0</v>
      </c>
      <c r="AS37" s="7"/>
      <c r="AT37" s="104">
        <f>INDEX(Input!$C$33:$BJ$45,MATCH($A37,Input!$A$33:$A$45,0),MATCH(AT$13,Input!$C$32:$BJ$32,0))</f>
        <v>0</v>
      </c>
      <c r="AU37" s="24">
        <f>IF(VLOOKUP($A37,Input!$A$33:$B$45,2,FALSE)="Percentage",AV$22,IF(VLOOKUP($A37,Input!$A$33:$B$45,2,FALSE)="Fixed","Fixed",(AU$22)))</f>
        <v>6</v>
      </c>
      <c r="AV37" s="15">
        <f t="shared" si="23"/>
        <v>0</v>
      </c>
    </row>
    <row r="38" spans="1:48" x14ac:dyDescent="0.3">
      <c r="A38" t="s">
        <v>27</v>
      </c>
      <c r="B38" s="14"/>
      <c r="D38" s="20">
        <f>SUM(D25:D37)</f>
        <v>1.1599999999999999</v>
      </c>
      <c r="F38" s="14"/>
      <c r="H38" s="20">
        <f>SUM(H25:H37)</f>
        <v>1.1599999999999999</v>
      </c>
      <c r="J38" s="14"/>
      <c r="L38" s="20">
        <f>SUM(L25:L37)</f>
        <v>1.1599999999999999</v>
      </c>
      <c r="N38" s="14"/>
      <c r="P38" s="20">
        <f>SUM(P25:P37)</f>
        <v>1.1599999999999999</v>
      </c>
      <c r="R38" s="14"/>
      <c r="T38" s="20">
        <f>SUM(T25:T37)</f>
        <v>1.1599999999999999</v>
      </c>
      <c r="V38" s="14"/>
      <c r="X38" s="20">
        <f>SUM(X25:X37)</f>
        <v>1.1599999999999999</v>
      </c>
      <c r="Z38" s="14"/>
      <c r="AB38" s="20">
        <f>SUM(AB25:AB37)</f>
        <v>1.1599999999999999</v>
      </c>
      <c r="AD38" s="14"/>
      <c r="AF38" s="20">
        <f>SUM(AF25:AF37)</f>
        <v>1.1599999999999999</v>
      </c>
      <c r="AH38" s="14"/>
      <c r="AJ38" s="20">
        <f>SUM(AJ25:AJ37)</f>
        <v>1.1599999999999999</v>
      </c>
      <c r="AL38" s="14"/>
      <c r="AN38" s="20">
        <f>SUM(AN25:AN37)</f>
        <v>1.1599999999999999</v>
      </c>
      <c r="AP38" s="14"/>
      <c r="AR38" s="20">
        <f>SUM(AR25:AR37)</f>
        <v>1.1599999999999999</v>
      </c>
      <c r="AS38" s="46"/>
      <c r="AT38" s="14"/>
      <c r="AV38" s="20">
        <f>SUM(AV25:AV37)</f>
        <v>1.1599999999999999</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47.480000000000004</v>
      </c>
      <c r="D41" s="15">
        <f>ROUND(B41*C41,2)</f>
        <v>0.32</v>
      </c>
      <c r="F41" s="23" cm="1">
        <f t="array" ref="F41">SUMPRODUCT(($A41=Input!$A$64:$A$69)*(F$13=Input!$B$63:$BI$63)*(Input!$B$64:$BI$69))</f>
        <v>6.7999999999999996E-3</v>
      </c>
      <c r="G41" s="7">
        <f>H38+H22</f>
        <v>47.480000000000004</v>
      </c>
      <c r="H41" s="15">
        <f>ROUND(F41*G41,2)</f>
        <v>0.32</v>
      </c>
      <c r="J41" s="23" cm="1">
        <f t="array" ref="J41">SUMPRODUCT(($A41=Input!$A$64:$A$69)*(J$13=Input!$B$63:$BI$63)*(Input!$B$64:$BI$69))</f>
        <v>6.7999999999999996E-3</v>
      </c>
      <c r="K41" s="7">
        <f>L38+L22</f>
        <v>47.480000000000004</v>
      </c>
      <c r="L41" s="15">
        <f>ROUND(J41*K41,2)</f>
        <v>0.32</v>
      </c>
      <c r="N41" s="23" cm="1">
        <f t="array" ref="N41">SUMPRODUCT(($A41=Input!$A$64:$A$69)*(N$13=Input!$B$63:$BI$63)*(Input!$B$64:$BI$69))</f>
        <v>6.7999999999999996E-3</v>
      </c>
      <c r="O41" s="7">
        <f>P38+P22</f>
        <v>47.480000000000004</v>
      </c>
      <c r="P41" s="15">
        <f>ROUND(N41*O41,2)</f>
        <v>0.32</v>
      </c>
      <c r="R41" s="23" cm="1">
        <f t="array" ref="R41">SUMPRODUCT(($A41=Input!$A$64:$A$69)*(R$13=Input!$B$63:$BI$63)*(Input!$B$64:$BI$69))</f>
        <v>6.7999999999999996E-3</v>
      </c>
      <c r="S41" s="7">
        <f>T38+T22</f>
        <v>47.480000000000004</v>
      </c>
      <c r="T41" s="15">
        <f>ROUND(R41*S41,2)</f>
        <v>0.32</v>
      </c>
      <c r="V41" s="23" cm="1">
        <f t="array" ref="V41">SUMPRODUCT(($A41=Input!$A$64:$A$69)*(V$13=Input!$B$63:$BI$63)*(Input!$B$64:$BI$69))</f>
        <v>6.7999999999999996E-3</v>
      </c>
      <c r="W41" s="7">
        <f>X38+X22</f>
        <v>47.480000000000004</v>
      </c>
      <c r="X41" s="15">
        <f>ROUND(V41*W41,2)</f>
        <v>0.32</v>
      </c>
      <c r="Z41" s="23" cm="1">
        <f t="array" ref="Z41">SUMPRODUCT(($A41=Input!$A$64:$A$69)*(Z$13=Input!$B$63:$BI$63)*(Input!$B$64:$BI$69))</f>
        <v>6.7999999999999996E-3</v>
      </c>
      <c r="AA41" s="7">
        <f>AB38+AB22</f>
        <v>47.480000000000004</v>
      </c>
      <c r="AB41" s="15">
        <f>ROUND(Z41*AA41,2)</f>
        <v>0.32</v>
      </c>
      <c r="AD41" s="23" cm="1">
        <f t="array" ref="AD41">SUMPRODUCT(($A41=Input!$A$64:$A$69)*(AD$13=Input!$B$63:$BI$63)*(Input!$B$64:$BI$69))</f>
        <v>6.7999999999999996E-3</v>
      </c>
      <c r="AE41" s="7">
        <f>AF38+AF22</f>
        <v>47.480000000000004</v>
      </c>
      <c r="AF41" s="15">
        <f>ROUND(AD41*AE41,2)</f>
        <v>0.32</v>
      </c>
      <c r="AH41" s="23" cm="1">
        <f t="array" ref="AH41">SUMPRODUCT(($A41=Input!$A$64:$A$69)*(AH$13=Input!$B$63:$BI$63)*(Input!$B$64:$BI$69))</f>
        <v>6.7999999999999996E-3</v>
      </c>
      <c r="AI41" s="7">
        <f>AJ38+AJ22</f>
        <v>47.480000000000004</v>
      </c>
      <c r="AJ41" s="15">
        <f>ROUND(AH41*AI41,2)</f>
        <v>0.32</v>
      </c>
      <c r="AL41" s="23" cm="1">
        <f t="array" ref="AL41">SUMPRODUCT(($A41=Input!$A$64:$A$69)*(AL$13=Input!$B$63:$BI$63)*(Input!$B$64:$BI$69))</f>
        <v>6.7999999999999996E-3</v>
      </c>
      <c r="AM41" s="7">
        <f>AN38+AN22</f>
        <v>47.480000000000004</v>
      </c>
      <c r="AN41" s="15">
        <f>ROUND(AL41*AM41,2)</f>
        <v>0.32</v>
      </c>
      <c r="AP41" s="23" cm="1">
        <f t="array" ref="AP41">SUMPRODUCT(($A41=Input!$A$64:$A$69)*(AP$13=Input!$B$63:$BI$63)*(Input!$B$64:$BI$69))</f>
        <v>6.7999999999999996E-3</v>
      </c>
      <c r="AQ41" s="7">
        <f>AR38+AR22</f>
        <v>47.480000000000004</v>
      </c>
      <c r="AR41" s="15">
        <f>ROUND(AP41*AQ41,2)</f>
        <v>0.32</v>
      </c>
      <c r="AS41" s="7"/>
      <c r="AT41" s="23" cm="1">
        <f t="array" ref="AT41">SUMPRODUCT(($A41=Input!$A$64:$A$69)*(AT$13=Input!$B$63:$BI$63)*(Input!$B$64:$BI$69))</f>
        <v>6.7999999999999996E-3</v>
      </c>
      <c r="AU41" s="7">
        <f>AV38+AV22</f>
        <v>47.480000000000004</v>
      </c>
      <c r="AV41" s="15">
        <f>ROUND(AT41*AU41,2)</f>
        <v>0.32</v>
      </c>
    </row>
    <row r="42" spans="1:48" ht="14.4" hidden="1" customHeight="1" x14ac:dyDescent="0.3">
      <c r="A42" t="str">
        <f>+Input!A65</f>
        <v>Reserved</v>
      </c>
      <c r="B42" s="23" cm="1">
        <f t="array" ref="B42">SUMPRODUCT(($A42=Input!$A$64:$A$69)*(B$13=Input!$B$63:$BI$63)*(Input!$B$64:$BI$69))</f>
        <v>0</v>
      </c>
      <c r="C42" s="7">
        <f>C41</f>
        <v>47.480000000000004</v>
      </c>
      <c r="D42" s="15">
        <f t="shared" ref="D42:D46" si="24">ROUND(B42*C42,2)</f>
        <v>0</v>
      </c>
      <c r="F42" s="23" cm="1">
        <f t="array" ref="F42">SUMPRODUCT(($A42=Input!$A$64:$A$69)*(F$13=Input!$B$63:$BI$63)*(Input!$B$64:$BI$69))</f>
        <v>0</v>
      </c>
      <c r="G42" s="7">
        <f>G41</f>
        <v>47.480000000000004</v>
      </c>
      <c r="H42" s="15">
        <f t="shared" ref="H42:H46" si="25">ROUND(F42*G42,2)</f>
        <v>0</v>
      </c>
      <c r="J42" s="23" cm="1">
        <f t="array" ref="J42">SUMPRODUCT(($A42=Input!$A$64:$A$69)*(J$13=Input!$B$63:$BI$63)*(Input!$B$64:$BI$69))</f>
        <v>0</v>
      </c>
      <c r="K42" s="7">
        <f>K41</f>
        <v>47.480000000000004</v>
      </c>
      <c r="L42" s="15">
        <f t="shared" ref="L42:L46" si="26">ROUND(J42*K42,2)</f>
        <v>0</v>
      </c>
      <c r="N42" s="23" cm="1">
        <f t="array" ref="N42">SUMPRODUCT(($A42=Input!$A$64:$A$69)*(N$13=Input!$B$63:$BI$63)*(Input!$B$64:$BI$69))</f>
        <v>0</v>
      </c>
      <c r="O42" s="7">
        <f>O41</f>
        <v>47.480000000000004</v>
      </c>
      <c r="P42" s="15">
        <f t="shared" ref="P42:P46" si="27">ROUND(N42*O42,2)</f>
        <v>0</v>
      </c>
      <c r="R42" s="23" cm="1">
        <f t="array" ref="R42">SUMPRODUCT(($A42=Input!$A$64:$A$69)*(R$13=Input!$B$63:$BI$63)*(Input!$B$64:$BI$69))</f>
        <v>0</v>
      </c>
      <c r="S42" s="7">
        <f>S41</f>
        <v>47.480000000000004</v>
      </c>
      <c r="T42" s="15">
        <f t="shared" ref="T42:T46" si="28">ROUND(R42*S42,2)</f>
        <v>0</v>
      </c>
      <c r="V42" s="23" cm="1">
        <f t="array" ref="V42">SUMPRODUCT(($A42=Input!$A$64:$A$69)*(V$13=Input!$B$63:$BI$63)*(Input!$B$64:$BI$69))</f>
        <v>0</v>
      </c>
      <c r="W42" s="7">
        <f>W41</f>
        <v>47.480000000000004</v>
      </c>
      <c r="X42" s="15">
        <f t="shared" ref="X42:X46" si="29">ROUND(V42*W42,2)</f>
        <v>0</v>
      </c>
      <c r="Z42" s="23" cm="1">
        <f t="array" ref="Z42">SUMPRODUCT(($A42=Input!$A$64:$A$69)*(Z$13=Input!$B$63:$BI$63)*(Input!$B$64:$BI$69))</f>
        <v>0</v>
      </c>
      <c r="AA42" s="7">
        <f>AA41</f>
        <v>47.480000000000004</v>
      </c>
      <c r="AB42" s="15">
        <f t="shared" ref="AB42:AB46" si="30">ROUND(Z42*AA42,2)</f>
        <v>0</v>
      </c>
      <c r="AD42" s="23" cm="1">
        <f t="array" ref="AD42">SUMPRODUCT(($A42=Input!$A$64:$A$69)*(AD$13=Input!$B$63:$BI$63)*(Input!$B$64:$BI$69))</f>
        <v>0</v>
      </c>
      <c r="AE42" s="7">
        <f>AE41</f>
        <v>47.480000000000004</v>
      </c>
      <c r="AF42" s="15">
        <f t="shared" ref="AF42:AF46" si="31">ROUND(AD42*AE42,2)</f>
        <v>0</v>
      </c>
      <c r="AH42" s="23" cm="1">
        <f t="array" ref="AH42">SUMPRODUCT(($A42=Input!$A$64:$A$69)*(AH$13=Input!$B$63:$BI$63)*(Input!$B$64:$BI$69))</f>
        <v>0</v>
      </c>
      <c r="AI42" s="7">
        <f>AI41</f>
        <v>47.480000000000004</v>
      </c>
      <c r="AJ42" s="15">
        <f t="shared" ref="AJ42:AJ46" si="32">ROUND(AH42*AI42,2)</f>
        <v>0</v>
      </c>
      <c r="AL42" s="23" cm="1">
        <f t="array" ref="AL42">SUMPRODUCT(($A42=Input!$A$64:$A$69)*(AL$13=Input!$B$63:$BI$63)*(Input!$B$64:$BI$69))</f>
        <v>0</v>
      </c>
      <c r="AM42" s="7">
        <f>AM41</f>
        <v>47.480000000000004</v>
      </c>
      <c r="AN42" s="15">
        <f t="shared" ref="AN42:AN46" si="33">ROUND(AL42*AM42,2)</f>
        <v>0</v>
      </c>
      <c r="AP42" s="23" cm="1">
        <f t="array" ref="AP42">SUMPRODUCT(($A42=Input!$A$64:$A$69)*(AP$13=Input!$B$63:$BI$63)*(Input!$B$64:$BI$69))</f>
        <v>0</v>
      </c>
      <c r="AQ42" s="7">
        <f>AQ41</f>
        <v>47.480000000000004</v>
      </c>
      <c r="AR42" s="15">
        <f t="shared" ref="AR42:AR46" si="34">ROUND(AP42*AQ42,2)</f>
        <v>0</v>
      </c>
      <c r="AT42" s="23" cm="1">
        <f t="array" ref="AT42">SUMPRODUCT(($A42=Input!$A$64:$A$69)*(AT$13=Input!$B$63:$BI$63)*(Input!$B$64:$BI$69))</f>
        <v>0</v>
      </c>
      <c r="AU42" s="7">
        <f>AU41</f>
        <v>47.480000000000004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47.480000000000004</v>
      </c>
      <c r="D43" s="15">
        <f t="shared" si="24"/>
        <v>0</v>
      </c>
      <c r="F43" s="23" cm="1">
        <f t="array" ref="F43">SUMPRODUCT(($A43=Input!$A$64:$A$69)*(F$13=Input!$B$63:$BI$63)*(Input!$B$64:$BI$69))</f>
        <v>0</v>
      </c>
      <c r="G43" s="7">
        <f t="shared" ref="G43:G46" si="37">G42</f>
        <v>47.480000000000004</v>
      </c>
      <c r="H43" s="15">
        <f t="shared" si="25"/>
        <v>0</v>
      </c>
      <c r="J43" s="23" cm="1">
        <f t="array" ref="J43">SUMPRODUCT(($A43=Input!$A$64:$A$69)*(J$13=Input!$B$63:$BI$63)*(Input!$B$64:$BI$69))</f>
        <v>0</v>
      </c>
      <c r="K43" s="7">
        <f t="shared" ref="K43:K46" si="38">K42</f>
        <v>47.480000000000004</v>
      </c>
      <c r="L43" s="15">
        <f t="shared" si="26"/>
        <v>0</v>
      </c>
      <c r="N43" s="23" cm="1">
        <f t="array" ref="N43">SUMPRODUCT(($A43=Input!$A$64:$A$69)*(N$13=Input!$B$63:$BI$63)*(Input!$B$64:$BI$69))</f>
        <v>0</v>
      </c>
      <c r="O43" s="7">
        <f t="shared" ref="O43:O46" si="39">O42</f>
        <v>47.480000000000004</v>
      </c>
      <c r="P43" s="15">
        <f t="shared" si="27"/>
        <v>0</v>
      </c>
      <c r="R43" s="23" cm="1">
        <f t="array" ref="R43">SUMPRODUCT(($A43=Input!$A$64:$A$69)*(R$13=Input!$B$63:$BI$63)*(Input!$B$64:$BI$69))</f>
        <v>0</v>
      </c>
      <c r="S43" s="7">
        <f t="shared" ref="S43:S46" si="40">S42</f>
        <v>47.480000000000004</v>
      </c>
      <c r="T43" s="15">
        <f t="shared" si="28"/>
        <v>0</v>
      </c>
      <c r="V43" s="23" cm="1">
        <f t="array" ref="V43">SUMPRODUCT(($A43=Input!$A$64:$A$69)*(V$13=Input!$B$63:$BI$63)*(Input!$B$64:$BI$69))</f>
        <v>0</v>
      </c>
      <c r="W43" s="7">
        <f t="shared" ref="W43:W46" si="41">W42</f>
        <v>47.480000000000004</v>
      </c>
      <c r="X43" s="15">
        <f t="shared" si="29"/>
        <v>0</v>
      </c>
      <c r="Z43" s="23" cm="1">
        <f t="array" ref="Z43">SUMPRODUCT(($A43=Input!$A$64:$A$69)*(Z$13=Input!$B$63:$BI$63)*(Input!$B$64:$BI$69))</f>
        <v>0</v>
      </c>
      <c r="AA43" s="7">
        <f t="shared" ref="AA43:AA46" si="42">AA42</f>
        <v>47.480000000000004</v>
      </c>
      <c r="AB43" s="15">
        <f t="shared" si="30"/>
        <v>0</v>
      </c>
      <c r="AD43" s="23" cm="1">
        <f t="array" ref="AD43">SUMPRODUCT(($A43=Input!$A$64:$A$69)*(AD$13=Input!$B$63:$BI$63)*(Input!$B$64:$BI$69))</f>
        <v>0</v>
      </c>
      <c r="AE43" s="7">
        <f t="shared" ref="AE43:AE46" si="43">AE42</f>
        <v>47.480000000000004</v>
      </c>
      <c r="AF43" s="15">
        <f t="shared" si="31"/>
        <v>0</v>
      </c>
      <c r="AH43" s="23" cm="1">
        <f t="array" ref="AH43">SUMPRODUCT(($A43=Input!$A$64:$A$69)*(AH$13=Input!$B$63:$BI$63)*(Input!$B$64:$BI$69))</f>
        <v>0</v>
      </c>
      <c r="AI43" s="7">
        <f t="shared" ref="AI43:AI46" si="44">AI42</f>
        <v>47.480000000000004</v>
      </c>
      <c r="AJ43" s="15">
        <f t="shared" si="32"/>
        <v>0</v>
      </c>
      <c r="AL43" s="23" cm="1">
        <f t="array" ref="AL43">SUMPRODUCT(($A43=Input!$A$64:$A$69)*(AL$13=Input!$B$63:$BI$63)*(Input!$B$64:$BI$69))</f>
        <v>0</v>
      </c>
      <c r="AM43" s="7">
        <f t="shared" ref="AM43:AM46" si="45">AM42</f>
        <v>47.480000000000004</v>
      </c>
      <c r="AN43" s="15">
        <f t="shared" si="33"/>
        <v>0</v>
      </c>
      <c r="AP43" s="23" cm="1">
        <f t="array" ref="AP43">SUMPRODUCT(($A43=Input!$A$64:$A$69)*(AP$13=Input!$B$63:$BI$63)*(Input!$B$64:$BI$69))</f>
        <v>0</v>
      </c>
      <c r="AQ43" s="7">
        <f t="shared" ref="AQ43:AQ46" si="46">AQ42</f>
        <v>47.480000000000004</v>
      </c>
      <c r="AR43" s="15">
        <f t="shared" si="34"/>
        <v>0</v>
      </c>
      <c r="AT43" s="23" cm="1">
        <f t="array" ref="AT43">SUMPRODUCT(($A43=Input!$A$64:$A$69)*(AT$13=Input!$B$63:$BI$63)*(Input!$B$64:$BI$69))</f>
        <v>0</v>
      </c>
      <c r="AU43" s="7">
        <f t="shared" ref="AU43:AU46" si="47">AU42</f>
        <v>47.480000000000004</v>
      </c>
      <c r="AV43" s="15">
        <f t="shared" si="35"/>
        <v>0</v>
      </c>
    </row>
    <row r="44" spans="1:48" ht="14.4" hidden="1" customHeight="1" x14ac:dyDescent="0.3">
      <c r="A44" t="str">
        <f>+Input!A67</f>
        <v>Reserved</v>
      </c>
      <c r="B44" s="23" cm="1">
        <f t="array" ref="B44">SUMPRODUCT(($A44=Input!$A$64:$A$69)*(B$13=Input!$B$63:$BI$63)*(Input!$B$64:$BI$69))</f>
        <v>0</v>
      </c>
      <c r="C44" s="7">
        <f t="shared" si="36"/>
        <v>47.480000000000004</v>
      </c>
      <c r="D44" s="15">
        <f t="shared" si="24"/>
        <v>0</v>
      </c>
      <c r="F44" s="23" cm="1">
        <f t="array" ref="F44">SUMPRODUCT(($A44=Input!$A$64:$A$69)*(F$13=Input!$B$63:$BI$63)*(Input!$B$64:$BI$69))</f>
        <v>0</v>
      </c>
      <c r="G44" s="7">
        <f t="shared" si="37"/>
        <v>47.480000000000004</v>
      </c>
      <c r="H44" s="15">
        <f t="shared" si="25"/>
        <v>0</v>
      </c>
      <c r="J44" s="23" cm="1">
        <f t="array" ref="J44">SUMPRODUCT(($A44=Input!$A$64:$A$69)*(J$13=Input!$B$63:$BI$63)*(Input!$B$64:$BI$69))</f>
        <v>0</v>
      </c>
      <c r="K44" s="7">
        <f t="shared" si="38"/>
        <v>47.480000000000004</v>
      </c>
      <c r="L44" s="15">
        <f t="shared" si="26"/>
        <v>0</v>
      </c>
      <c r="N44" s="23" cm="1">
        <f t="array" ref="N44">SUMPRODUCT(($A44=Input!$A$64:$A$69)*(N$13=Input!$B$63:$BI$63)*(Input!$B$64:$BI$69))</f>
        <v>0</v>
      </c>
      <c r="O44" s="7">
        <f t="shared" si="39"/>
        <v>47.480000000000004</v>
      </c>
      <c r="P44" s="15">
        <f t="shared" si="27"/>
        <v>0</v>
      </c>
      <c r="R44" s="23" cm="1">
        <f t="array" ref="R44">SUMPRODUCT(($A44=Input!$A$64:$A$69)*(R$13=Input!$B$63:$BI$63)*(Input!$B$64:$BI$69))</f>
        <v>0</v>
      </c>
      <c r="S44" s="7">
        <f t="shared" si="40"/>
        <v>47.480000000000004</v>
      </c>
      <c r="T44" s="15">
        <f t="shared" si="28"/>
        <v>0</v>
      </c>
      <c r="V44" s="23" cm="1">
        <f t="array" ref="V44">SUMPRODUCT(($A44=Input!$A$64:$A$69)*(V$13=Input!$B$63:$BI$63)*(Input!$B$64:$BI$69))</f>
        <v>0</v>
      </c>
      <c r="W44" s="7">
        <f t="shared" si="41"/>
        <v>47.480000000000004</v>
      </c>
      <c r="X44" s="15">
        <f t="shared" si="29"/>
        <v>0</v>
      </c>
      <c r="Z44" s="23" cm="1">
        <f t="array" ref="Z44">SUMPRODUCT(($A44=Input!$A$64:$A$69)*(Z$13=Input!$B$63:$BI$63)*(Input!$B$64:$BI$69))</f>
        <v>0</v>
      </c>
      <c r="AA44" s="7">
        <f t="shared" si="42"/>
        <v>47.480000000000004</v>
      </c>
      <c r="AB44" s="15">
        <f t="shared" si="30"/>
        <v>0</v>
      </c>
      <c r="AD44" s="23" cm="1">
        <f t="array" ref="AD44">SUMPRODUCT(($A44=Input!$A$64:$A$69)*(AD$13=Input!$B$63:$BI$63)*(Input!$B$64:$BI$69))</f>
        <v>0</v>
      </c>
      <c r="AE44" s="7">
        <f t="shared" si="43"/>
        <v>47.480000000000004</v>
      </c>
      <c r="AF44" s="15">
        <f t="shared" si="31"/>
        <v>0</v>
      </c>
      <c r="AH44" s="23" cm="1">
        <f t="array" ref="AH44">SUMPRODUCT(($A44=Input!$A$64:$A$69)*(AH$13=Input!$B$63:$BI$63)*(Input!$B$64:$BI$69))</f>
        <v>0</v>
      </c>
      <c r="AI44" s="7">
        <f t="shared" si="44"/>
        <v>47.480000000000004</v>
      </c>
      <c r="AJ44" s="15">
        <f t="shared" si="32"/>
        <v>0</v>
      </c>
      <c r="AL44" s="23" cm="1">
        <f t="array" ref="AL44">SUMPRODUCT(($A44=Input!$A$64:$A$69)*(AL$13=Input!$B$63:$BI$63)*(Input!$B$64:$BI$69))</f>
        <v>0</v>
      </c>
      <c r="AM44" s="7">
        <f t="shared" si="45"/>
        <v>47.480000000000004</v>
      </c>
      <c r="AN44" s="15">
        <f t="shared" si="33"/>
        <v>0</v>
      </c>
      <c r="AP44" s="23" cm="1">
        <f t="array" ref="AP44">SUMPRODUCT(($A44=Input!$A$64:$A$69)*(AP$13=Input!$B$63:$BI$63)*(Input!$B$64:$BI$69))</f>
        <v>0</v>
      </c>
      <c r="AQ44" s="7">
        <f t="shared" si="46"/>
        <v>47.480000000000004</v>
      </c>
      <c r="AR44" s="15">
        <f t="shared" si="34"/>
        <v>0</v>
      </c>
      <c r="AT44" s="23" cm="1">
        <f t="array" ref="AT44">SUMPRODUCT(($A44=Input!$A$64:$A$69)*(AT$13=Input!$B$63:$BI$63)*(Input!$B$64:$BI$69))</f>
        <v>0</v>
      </c>
      <c r="AU44" s="7">
        <f t="shared" si="47"/>
        <v>47.480000000000004</v>
      </c>
      <c r="AV44" s="15">
        <f t="shared" si="35"/>
        <v>0</v>
      </c>
    </row>
    <row r="45" spans="1:48" ht="14.4" hidden="1" customHeight="1" x14ac:dyDescent="0.3">
      <c r="A45" t="str">
        <f>+Input!A68</f>
        <v>Reserved</v>
      </c>
      <c r="B45" s="23" cm="1">
        <f t="array" ref="B45">SUMPRODUCT(($A45=Input!$A$64:$A$69)*(B$13=Input!$B$63:$BI$63)*(Input!$B$64:$BI$69))</f>
        <v>0</v>
      </c>
      <c r="C45" s="7">
        <f t="shared" si="36"/>
        <v>47.480000000000004</v>
      </c>
      <c r="D45" s="15">
        <f t="shared" si="24"/>
        <v>0</v>
      </c>
      <c r="F45" s="23" cm="1">
        <f t="array" ref="F45">SUMPRODUCT(($A45=Input!$A$64:$A$69)*(F$13=Input!$B$63:$BI$63)*(Input!$B$64:$BI$69))</f>
        <v>0</v>
      </c>
      <c r="G45" s="7">
        <f t="shared" si="37"/>
        <v>47.480000000000004</v>
      </c>
      <c r="H45" s="15">
        <f t="shared" si="25"/>
        <v>0</v>
      </c>
      <c r="J45" s="23" cm="1">
        <f t="array" ref="J45">SUMPRODUCT(($A45=Input!$A$64:$A$69)*(J$13=Input!$B$63:$BI$63)*(Input!$B$64:$BI$69))</f>
        <v>0</v>
      </c>
      <c r="K45" s="7">
        <f t="shared" si="38"/>
        <v>47.480000000000004</v>
      </c>
      <c r="L45" s="15">
        <f t="shared" si="26"/>
        <v>0</v>
      </c>
      <c r="N45" s="23" cm="1">
        <f t="array" ref="N45">SUMPRODUCT(($A45=Input!$A$64:$A$69)*(N$13=Input!$B$63:$BI$63)*(Input!$B$64:$BI$69))</f>
        <v>0</v>
      </c>
      <c r="O45" s="7">
        <f t="shared" si="39"/>
        <v>47.480000000000004</v>
      </c>
      <c r="P45" s="15">
        <f t="shared" si="27"/>
        <v>0</v>
      </c>
      <c r="R45" s="23" cm="1">
        <f t="array" ref="R45">SUMPRODUCT(($A45=Input!$A$64:$A$69)*(R$13=Input!$B$63:$BI$63)*(Input!$B$64:$BI$69))</f>
        <v>0</v>
      </c>
      <c r="S45" s="7">
        <f t="shared" si="40"/>
        <v>47.480000000000004</v>
      </c>
      <c r="T45" s="15">
        <f t="shared" si="28"/>
        <v>0</v>
      </c>
      <c r="V45" s="23" cm="1">
        <f t="array" ref="V45">SUMPRODUCT(($A45=Input!$A$64:$A$69)*(V$13=Input!$B$63:$BI$63)*(Input!$B$64:$BI$69))</f>
        <v>0</v>
      </c>
      <c r="W45" s="7">
        <f t="shared" si="41"/>
        <v>47.480000000000004</v>
      </c>
      <c r="X45" s="15">
        <f t="shared" si="29"/>
        <v>0</v>
      </c>
      <c r="Z45" s="23" cm="1">
        <f t="array" ref="Z45">SUMPRODUCT(($A45=Input!$A$64:$A$69)*(Z$13=Input!$B$63:$BI$63)*(Input!$B$64:$BI$69))</f>
        <v>0</v>
      </c>
      <c r="AA45" s="7">
        <f t="shared" si="42"/>
        <v>47.480000000000004</v>
      </c>
      <c r="AB45" s="15">
        <f t="shared" si="30"/>
        <v>0</v>
      </c>
      <c r="AD45" s="23" cm="1">
        <f t="array" ref="AD45">SUMPRODUCT(($A45=Input!$A$64:$A$69)*(AD$13=Input!$B$63:$BI$63)*(Input!$B$64:$BI$69))</f>
        <v>0</v>
      </c>
      <c r="AE45" s="7">
        <f t="shared" si="43"/>
        <v>47.480000000000004</v>
      </c>
      <c r="AF45" s="15">
        <f t="shared" si="31"/>
        <v>0</v>
      </c>
      <c r="AH45" s="23" cm="1">
        <f t="array" ref="AH45">SUMPRODUCT(($A45=Input!$A$64:$A$69)*(AH$13=Input!$B$63:$BI$63)*(Input!$B$64:$BI$69))</f>
        <v>0</v>
      </c>
      <c r="AI45" s="7">
        <f t="shared" si="44"/>
        <v>47.480000000000004</v>
      </c>
      <c r="AJ45" s="15">
        <f t="shared" si="32"/>
        <v>0</v>
      </c>
      <c r="AL45" s="23" cm="1">
        <f t="array" ref="AL45">SUMPRODUCT(($A45=Input!$A$64:$A$69)*(AL$13=Input!$B$63:$BI$63)*(Input!$B$64:$BI$69))</f>
        <v>0</v>
      </c>
      <c r="AM45" s="7">
        <f t="shared" si="45"/>
        <v>47.480000000000004</v>
      </c>
      <c r="AN45" s="15">
        <f t="shared" si="33"/>
        <v>0</v>
      </c>
      <c r="AP45" s="23" cm="1">
        <f t="array" ref="AP45">SUMPRODUCT(($A45=Input!$A$64:$A$69)*(AP$13=Input!$B$63:$BI$63)*(Input!$B$64:$BI$69))</f>
        <v>0</v>
      </c>
      <c r="AQ45" s="7">
        <f t="shared" si="46"/>
        <v>47.480000000000004</v>
      </c>
      <c r="AR45" s="15">
        <f t="shared" si="34"/>
        <v>0</v>
      </c>
      <c r="AT45" s="23" cm="1">
        <f t="array" ref="AT45">SUMPRODUCT(($A45=Input!$A$64:$A$69)*(AT$13=Input!$B$63:$BI$63)*(Input!$B$64:$BI$69))</f>
        <v>0</v>
      </c>
      <c r="AU45" s="7">
        <f t="shared" si="47"/>
        <v>47.480000000000004</v>
      </c>
      <c r="AV45" s="15">
        <f t="shared" si="35"/>
        <v>0</v>
      </c>
    </row>
    <row r="46" spans="1:48" ht="14.4" hidden="1" customHeight="1" x14ac:dyDescent="0.3">
      <c r="A46" t="str">
        <f>+Input!A69</f>
        <v>Reserved</v>
      </c>
      <c r="B46" s="23" cm="1">
        <f t="array" ref="B46">SUMPRODUCT(($A46=Input!$A$64:$A$69)*(B$13=Input!$B$63:$BI$63)*(Input!$B$64:$BI$69))</f>
        <v>0</v>
      </c>
      <c r="C46" s="7">
        <f t="shared" si="36"/>
        <v>47.480000000000004</v>
      </c>
      <c r="D46" s="15">
        <f t="shared" si="24"/>
        <v>0</v>
      </c>
      <c r="F46" s="23" cm="1">
        <f t="array" ref="F46">SUMPRODUCT(($A46=Input!$A$64:$A$69)*(F$13=Input!$B$63:$BI$63)*(Input!$B$64:$BI$69))</f>
        <v>0</v>
      </c>
      <c r="G46" s="7">
        <f t="shared" si="37"/>
        <v>47.480000000000004</v>
      </c>
      <c r="H46" s="15">
        <f t="shared" si="25"/>
        <v>0</v>
      </c>
      <c r="J46" s="23" cm="1">
        <f t="array" ref="J46">SUMPRODUCT(($A46=Input!$A$64:$A$69)*(J$13=Input!$B$63:$BI$63)*(Input!$B$64:$BI$69))</f>
        <v>0</v>
      </c>
      <c r="K46" s="7">
        <f t="shared" si="38"/>
        <v>47.480000000000004</v>
      </c>
      <c r="L46" s="15">
        <f t="shared" si="26"/>
        <v>0</v>
      </c>
      <c r="N46" s="23" cm="1">
        <f t="array" ref="N46">SUMPRODUCT(($A46=Input!$A$64:$A$69)*(N$13=Input!$B$63:$BI$63)*(Input!$B$64:$BI$69))</f>
        <v>0</v>
      </c>
      <c r="O46" s="7">
        <f t="shared" si="39"/>
        <v>47.480000000000004</v>
      </c>
      <c r="P46" s="15">
        <f t="shared" si="27"/>
        <v>0</v>
      </c>
      <c r="R46" s="23" cm="1">
        <f t="array" ref="R46">SUMPRODUCT(($A46=Input!$A$64:$A$69)*(R$13=Input!$B$63:$BI$63)*(Input!$B$64:$BI$69))</f>
        <v>0</v>
      </c>
      <c r="S46" s="7">
        <f t="shared" si="40"/>
        <v>47.480000000000004</v>
      </c>
      <c r="T46" s="15">
        <f t="shared" si="28"/>
        <v>0</v>
      </c>
      <c r="V46" s="23" cm="1">
        <f t="array" ref="V46">SUMPRODUCT(($A46=Input!$A$64:$A$69)*(V$13=Input!$B$63:$BI$63)*(Input!$B$64:$BI$69))</f>
        <v>0</v>
      </c>
      <c r="W46" s="7">
        <f t="shared" si="41"/>
        <v>47.480000000000004</v>
      </c>
      <c r="X46" s="15">
        <f t="shared" si="29"/>
        <v>0</v>
      </c>
      <c r="Z46" s="23" cm="1">
        <f t="array" ref="Z46">SUMPRODUCT(($A46=Input!$A$64:$A$69)*(Z$13=Input!$B$63:$BI$63)*(Input!$B$64:$BI$69))</f>
        <v>0</v>
      </c>
      <c r="AA46" s="7">
        <f t="shared" si="42"/>
        <v>47.480000000000004</v>
      </c>
      <c r="AB46" s="15">
        <f t="shared" si="30"/>
        <v>0</v>
      </c>
      <c r="AD46" s="23" cm="1">
        <f t="array" ref="AD46">SUMPRODUCT(($A46=Input!$A$64:$A$69)*(AD$13=Input!$B$63:$BI$63)*(Input!$B$64:$BI$69))</f>
        <v>0</v>
      </c>
      <c r="AE46" s="7">
        <f t="shared" si="43"/>
        <v>47.480000000000004</v>
      </c>
      <c r="AF46" s="15">
        <f t="shared" si="31"/>
        <v>0</v>
      </c>
      <c r="AH46" s="23" cm="1">
        <f t="array" ref="AH46">SUMPRODUCT(($A46=Input!$A$64:$A$69)*(AH$13=Input!$B$63:$BI$63)*(Input!$B$64:$BI$69))</f>
        <v>0</v>
      </c>
      <c r="AI46" s="7">
        <f t="shared" si="44"/>
        <v>47.480000000000004</v>
      </c>
      <c r="AJ46" s="15">
        <f t="shared" si="32"/>
        <v>0</v>
      </c>
      <c r="AL46" s="23" cm="1">
        <f t="array" ref="AL46">SUMPRODUCT(($A46=Input!$A$64:$A$69)*(AL$13=Input!$B$63:$BI$63)*(Input!$B$64:$BI$69))</f>
        <v>0</v>
      </c>
      <c r="AM46" s="7">
        <f t="shared" si="45"/>
        <v>47.480000000000004</v>
      </c>
      <c r="AN46" s="15">
        <f t="shared" si="33"/>
        <v>0</v>
      </c>
      <c r="AP46" s="23" cm="1">
        <f t="array" ref="AP46">SUMPRODUCT(($A46=Input!$A$64:$A$69)*(AP$13=Input!$B$63:$BI$63)*(Input!$B$64:$BI$69))</f>
        <v>0</v>
      </c>
      <c r="AQ46" s="7">
        <f t="shared" si="46"/>
        <v>47.480000000000004</v>
      </c>
      <c r="AR46" s="15">
        <f t="shared" si="34"/>
        <v>0</v>
      </c>
      <c r="AT46" s="23" cm="1">
        <f t="array" ref="AT46">SUMPRODUCT(($A46=Input!$A$64:$A$69)*(AT$13=Input!$B$63:$BI$63)*(Input!$B$64:$BI$69))</f>
        <v>0</v>
      </c>
      <c r="AU46" s="7">
        <f t="shared" si="47"/>
        <v>47.480000000000004</v>
      </c>
      <c r="AV46" s="15">
        <f t="shared" si="35"/>
        <v>0</v>
      </c>
    </row>
    <row r="47" spans="1:48" x14ac:dyDescent="0.3">
      <c r="A47" t="s">
        <v>27</v>
      </c>
      <c r="B47" s="14"/>
      <c r="D47" s="20">
        <f>SUM(D41:D46)</f>
        <v>0.32</v>
      </c>
      <c r="F47" s="14"/>
      <c r="H47" s="20">
        <f>SUM(H41:H46)</f>
        <v>0.32</v>
      </c>
      <c r="J47" s="14"/>
      <c r="L47" s="20">
        <f>SUM(L41:L46)</f>
        <v>0.32</v>
      </c>
      <c r="N47" s="14"/>
      <c r="P47" s="20">
        <f>SUM(P41:P46)</f>
        <v>0.32</v>
      </c>
      <c r="R47" s="14"/>
      <c r="T47" s="20">
        <f>SUM(T41:T46)</f>
        <v>0.32</v>
      </c>
      <c r="V47" s="14"/>
      <c r="X47" s="20">
        <f>SUM(X41:X46)</f>
        <v>0.32</v>
      </c>
      <c r="Z47" s="14"/>
      <c r="AB47" s="20">
        <f>SUM(AB41:AB46)</f>
        <v>0.32</v>
      </c>
      <c r="AD47" s="14"/>
      <c r="AF47" s="20">
        <f>SUM(AF41:AF46)</f>
        <v>0.32</v>
      </c>
      <c r="AH47" s="14"/>
      <c r="AJ47" s="20">
        <f>SUM(AJ41:AJ46)</f>
        <v>0.32</v>
      </c>
      <c r="AL47" s="14"/>
      <c r="AN47" s="20">
        <f>SUM(AN41:AN46)</f>
        <v>0.32</v>
      </c>
      <c r="AP47" s="14"/>
      <c r="AR47" s="20">
        <f>SUM(AR41:AR46)</f>
        <v>0.32</v>
      </c>
      <c r="AT47" s="14"/>
      <c r="AV47" s="20">
        <f>SUM(AV41:AV46)</f>
        <v>0.32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47.800000000000004</v>
      </c>
      <c r="F49" s="21"/>
      <c r="G49" s="22"/>
      <c r="H49" s="25">
        <f>H22+H38+H41</f>
        <v>47.800000000000004</v>
      </c>
      <c r="J49" s="21"/>
      <c r="K49" s="22"/>
      <c r="L49" s="25">
        <f>L22+L38+L41</f>
        <v>47.800000000000004</v>
      </c>
      <c r="N49" s="21"/>
      <c r="O49" s="22"/>
      <c r="P49" s="25">
        <f>P22+P38+P41</f>
        <v>47.800000000000004</v>
      </c>
      <c r="R49" s="21"/>
      <c r="S49" s="22"/>
      <c r="T49" s="25">
        <f>T22+T38+T41</f>
        <v>47.800000000000004</v>
      </c>
      <c r="V49" s="21"/>
      <c r="W49" s="22"/>
      <c r="X49" s="25">
        <f>X22+X38+X41</f>
        <v>47.800000000000004</v>
      </c>
      <c r="Z49" s="21"/>
      <c r="AA49" s="22"/>
      <c r="AB49" s="25">
        <f>AB22+AB38+AB41</f>
        <v>47.800000000000004</v>
      </c>
      <c r="AD49" s="21"/>
      <c r="AE49" s="22"/>
      <c r="AF49" s="25">
        <f>AF22+AF38+AF41</f>
        <v>47.800000000000004</v>
      </c>
      <c r="AH49" s="21"/>
      <c r="AI49" s="22"/>
      <c r="AJ49" s="25">
        <f>AJ22+AJ38+AJ41</f>
        <v>47.800000000000004</v>
      </c>
      <c r="AL49" s="21"/>
      <c r="AM49" s="22"/>
      <c r="AN49" s="25">
        <f>AN22+AN38+AN41</f>
        <v>47.800000000000004</v>
      </c>
      <c r="AP49" s="21"/>
      <c r="AQ49" s="22"/>
      <c r="AR49" s="25">
        <f>AR22+AR38+AR41</f>
        <v>47.800000000000004</v>
      </c>
      <c r="AS49" s="106"/>
      <c r="AT49" s="21"/>
      <c r="AU49" s="22"/>
      <c r="AV49" s="25">
        <f>AV22+AV38+AV41</f>
        <v>47.800000000000004</v>
      </c>
    </row>
    <row r="51" spans="1:48" ht="14.25" customHeight="1" x14ac:dyDescent="0.3">
      <c r="A51" t="s">
        <v>62</v>
      </c>
    </row>
    <row r="52" spans="1:48" ht="15" thickBot="1" x14ac:dyDescent="0.35"/>
    <row r="53" spans="1:48" x14ac:dyDescent="0.3">
      <c r="A53" s="9" t="s">
        <v>64</v>
      </c>
      <c r="B53" s="10">
        <f>B5</f>
        <v>2029</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2" t="str">
        <f>CONCATENATE("January"," ",$B$5)</f>
        <v>January 2029</v>
      </c>
      <c r="C61" s="143"/>
      <c r="D61" s="144"/>
      <c r="F61" s="142" t="str">
        <f>CONCATENATE("February"," ",$B$5)</f>
        <v>February 2029</v>
      </c>
      <c r="G61" s="143"/>
      <c r="H61" s="144"/>
      <c r="J61" s="142" t="str">
        <f>CONCATENATE("March"," ",$B$5)</f>
        <v>March 2029</v>
      </c>
      <c r="K61" s="143"/>
      <c r="L61" s="144"/>
      <c r="N61" s="142" t="str">
        <f>CONCATENATE("April"," ",$B$5)</f>
        <v>April 2029</v>
      </c>
      <c r="O61" s="143"/>
      <c r="P61" s="144"/>
      <c r="R61" s="142" t="str">
        <f>CONCATENATE("May"," ",$B$5)</f>
        <v>May 2029</v>
      </c>
      <c r="S61" s="143"/>
      <c r="T61" s="144"/>
      <c r="V61" s="142" t="str">
        <f>CONCATENATE("June"," ",$B$5)</f>
        <v>June 2029</v>
      </c>
      <c r="W61" s="143"/>
      <c r="X61" s="144"/>
      <c r="Z61" s="142" t="str">
        <f>CONCATENATE("July"," ",$B$5)</f>
        <v>July 2029</v>
      </c>
      <c r="AA61" s="143"/>
      <c r="AB61" s="144"/>
      <c r="AD61" s="142" t="str">
        <f>CONCATENATE("August"," ",$B$5)</f>
        <v>August 2029</v>
      </c>
      <c r="AE61" s="143"/>
      <c r="AF61" s="144"/>
      <c r="AH61" s="142" t="str">
        <f>CONCATENATE("September"," ",$B$5)</f>
        <v>September 2029</v>
      </c>
      <c r="AI61" s="143"/>
      <c r="AJ61" s="144"/>
      <c r="AL61" s="142" t="str">
        <f>CONCATENATE("October"," ",$B$5)</f>
        <v>October 2029</v>
      </c>
      <c r="AM61" s="143"/>
      <c r="AN61" s="144"/>
      <c r="AP61" s="142" t="str">
        <f>CONCATENATE("November"," ",$B$5)</f>
        <v>November 2029</v>
      </c>
      <c r="AQ61" s="143"/>
      <c r="AR61" s="144"/>
      <c r="AS61" s="102"/>
      <c r="AT61" s="142" t="str">
        <f>CONCATENATE("December"," ",$B$5)</f>
        <v>December 2029</v>
      </c>
      <c r="AU61" s="143"/>
      <c r="AV61" s="144"/>
    </row>
    <row r="62" spans="1:48" x14ac:dyDescent="0.3">
      <c r="A62" s="1" t="s">
        <v>4</v>
      </c>
      <c r="B62" s="14"/>
      <c r="D62" s="15">
        <f>INDEX(Input!$B$29:$BI$29,MATCH('Residential Bills_Yr 5_6 Units'!$B$54,Input!$A$29:$A$29,0),MATCH('Residential Bills_Yr 5_6 Units'!B$61,Input!$B$28:$BI$28,0))</f>
        <v>24.200000000000003</v>
      </c>
      <c r="F62" s="14"/>
      <c r="H62" s="15">
        <f>INDEX(Input!$B$29:$BI$29,MATCH('Residential Bills_Yr 5_6 Units'!$B$54,Input!$A$29:$A$29,0),MATCH('Residential Bills_Yr 5_6 Units'!F$61,Input!$B$28:$BI$28,0))</f>
        <v>24.200000000000003</v>
      </c>
      <c r="J62" s="14"/>
      <c r="L62" s="15">
        <f>INDEX(Input!$B$29:$BI$29,MATCH('Residential Bills_Yr 5_6 Units'!$B$54,Input!$A$29:$A$29,0),MATCH('Residential Bills_Yr 5_6 Units'!J$61,Input!$B$28:$BI$28,0))</f>
        <v>24.200000000000003</v>
      </c>
      <c r="N62" s="14"/>
      <c r="P62" s="15">
        <f>INDEX(Input!$B$29:$BI$29,MATCH('Residential Bills_Yr 5_6 Units'!$B$54,Input!$A$29:$A$29,0),MATCH('Residential Bills_Yr 5_6 Units'!N$61,Input!$B$28:$BI$28,0))</f>
        <v>24.200000000000003</v>
      </c>
      <c r="R62" s="14"/>
      <c r="T62" s="15">
        <f>INDEX(Input!$B$29:$BI$29,MATCH('Residential Bills_Yr 5_6 Units'!$B$54,Input!$A$29:$A$29,0),MATCH('Residential Bills_Yr 5_6 Units'!R$61,Input!$B$28:$BI$28,0))</f>
        <v>24.200000000000003</v>
      </c>
      <c r="V62" s="14"/>
      <c r="X62" s="15">
        <f>INDEX(Input!$B$29:$BI$29,MATCH('Residential Bills_Yr 5_6 Units'!$B$54,Input!$A$29:$A$29,0),MATCH('Residential Bills_Yr 5_6 Units'!V$61,Input!$B$28:$BI$28,0))</f>
        <v>24.200000000000003</v>
      </c>
      <c r="Z62" s="14"/>
      <c r="AB62" s="15">
        <f>INDEX(Input!$B$29:$BI$29,MATCH('Residential Bills_Yr 5_6 Units'!$B$54,Input!$A$29:$A$29,0),MATCH('Residential Bills_Yr 5_6 Units'!Z$61,Input!$B$28:$BI$28,0))</f>
        <v>24.200000000000003</v>
      </c>
      <c r="AD62" s="14"/>
      <c r="AF62" s="15">
        <f>INDEX(Input!$B$29:$BI$29,MATCH('Residential Bills_Yr 5_6 Units'!$B$54,Input!$A$29:$A$29,0),MATCH('Residential Bills_Yr 5_6 Units'!AD$61,Input!$B$28:$BI$28,0))</f>
        <v>24.200000000000003</v>
      </c>
      <c r="AH62" s="14"/>
      <c r="AJ62" s="15">
        <f>INDEX(Input!$B$29:$BI$29,MATCH('Residential Bills_Yr 5_6 Units'!$B$54,Input!$A$29:$A$29,0),MATCH('Residential Bills_Yr 5_6 Units'!AH$61,Input!$B$28:$BI$28,0))</f>
        <v>24.200000000000003</v>
      </c>
      <c r="AL62" s="14"/>
      <c r="AN62" s="15">
        <f>INDEX(Input!$B$29:$BI$29,MATCH('Residential Bills_Yr 5_6 Units'!$B$54,Input!$A$29:$A$29,0),MATCH('Residential Bills_Yr 5_6 Units'!AL$61,Input!$B$28:$BI$28,0))</f>
        <v>24.200000000000003</v>
      </c>
      <c r="AP62" s="14"/>
      <c r="AR62" s="15">
        <f>INDEX(Input!$B$29:$BI$29,MATCH('Residential Bills_Yr 5_6 Units'!$B$54,Input!$A$29:$A$29,0),MATCH('Residential Bills_Yr 5_6 Units'!AP$61,Input!$B$28:$BI$28,0))</f>
        <v>24.200000000000003</v>
      </c>
      <c r="AS62" s="7"/>
      <c r="AT62" s="14"/>
      <c r="AV62" s="15">
        <f>INDEX(Input!$B$29:$BI$29,MATCH('Residential Bills_Yr 5_6 Units'!$B$54,Input!$A$29:$A$29,0),MATCH('Residential Bills_Yr 5_6 Units'!AT$61,Input!$B$28:$BI$28,0))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5_6 Units'!$A65,Input!$A$22:$A$26,0),MATCH('Residential Bills_Yr 5_6 Units'!B$61,Input!$B$21:$BI$21,0))</f>
        <v>3.6863200000000003</v>
      </c>
      <c r="C65" s="3">
        <f>IF($B$55&gt;Input!F$109,Input!F$109,'Residential Bills_Yr 5_6 Units'!$B$55)</f>
        <v>6</v>
      </c>
      <c r="D65" s="15">
        <f>ROUND(IFERROR(B65*C65," "),2)</f>
        <v>22.12</v>
      </c>
      <c r="F65" s="19">
        <f>INDEX(Input!$B$22:$BI$26,MATCH('Residential Bills_Yr 5_6 Units'!$A65,Input!$A$22:$A$26,0),MATCH('Residential Bills_Yr 5_6 Units'!F$61,Input!$B$21:$BI$21,0))</f>
        <v>3.6863200000000003</v>
      </c>
      <c r="G65" s="3">
        <f>IF($B$55&gt;Input!G$109,Input!G$109,'Residential Bills_Yr 5_6 Units'!$B$55)</f>
        <v>6</v>
      </c>
      <c r="H65" s="15">
        <f>ROUND(IFERROR(F65*G65," "),2)</f>
        <v>22.12</v>
      </c>
      <c r="J65" s="19">
        <f>INDEX(Input!$B$22:$BI$26,MATCH('Residential Bills_Yr 5_6 Units'!$A65,Input!$A$22:$A$26,0),MATCH('Residential Bills_Yr 5_6 Units'!J$61,Input!$B$21:$BI$21,0))</f>
        <v>3.6863200000000003</v>
      </c>
      <c r="K65" s="3">
        <f>IF($B$55&gt;Input!H$109,Input!H$109,'Residential Bills_Yr 5_6 Units'!$B$55)</f>
        <v>6</v>
      </c>
      <c r="L65" s="15">
        <f>ROUND(IFERROR(J65*K65," "),2)</f>
        <v>22.12</v>
      </c>
      <c r="N65" s="19">
        <f>INDEX(Input!$B$22:$BI$26,MATCH('Residential Bills_Yr 5_6 Units'!$A65,Input!$A$22:$A$26,0),MATCH('Residential Bills_Yr 5_6 Units'!N$61,Input!$B$21:$BI$21,0))</f>
        <v>3.6863200000000003</v>
      </c>
      <c r="O65" s="3">
        <f>IF($B$55&gt;Input!I$109,Input!I$109,'Residential Bills_Yr 5_6 Units'!$B$55)</f>
        <v>6</v>
      </c>
      <c r="P65" s="15">
        <f>ROUND(IFERROR(N65*O65," "),2)</f>
        <v>22.12</v>
      </c>
      <c r="R65" s="19">
        <f>INDEX(Input!$B$22:$BI$26,MATCH('Residential Bills_Yr 5_6 Units'!$A65,Input!$A$22:$A$26,0),MATCH('Residential Bills_Yr 5_6 Units'!R$61,Input!$B$21:$BI$21,0))</f>
        <v>3.6863200000000003</v>
      </c>
      <c r="S65" s="3">
        <f>IF($B$55&gt;Input!J$109,Input!J$109,'Residential Bills_Yr 5_6 Units'!$B$55)</f>
        <v>6</v>
      </c>
      <c r="T65" s="15">
        <f>ROUND(IFERROR(R65*S65," "),2)</f>
        <v>22.12</v>
      </c>
      <c r="V65" s="19">
        <f>INDEX(Input!$B$22:$BI$26,MATCH('Residential Bills_Yr 5_6 Units'!$A65,Input!$A$22:$A$26,0),MATCH('Residential Bills_Yr 5_6 Units'!V$61,Input!$B$21:$BI$21,0))</f>
        <v>3.6863200000000003</v>
      </c>
      <c r="W65" s="3">
        <f>IF($B$55&gt;Input!K$109,Input!K$109,'Residential Bills_Yr 5_6 Units'!$B$55)</f>
        <v>6</v>
      </c>
      <c r="X65" s="15">
        <f>ROUND(IFERROR(V65*W65," "),2)</f>
        <v>22.12</v>
      </c>
      <c r="Z65" s="19">
        <f>INDEX(Input!$B$22:$BI$26,MATCH('Residential Bills_Yr 5_6 Units'!$A65,Input!$A$22:$A$26,0),MATCH('Residential Bills_Yr 5_6 Units'!Z$61,Input!$B$21:$BI$21,0))</f>
        <v>3.6863200000000003</v>
      </c>
      <c r="AA65" s="3">
        <f>IF($B$55&gt;Input!L$109,Input!L$109,'Residential Bills_Yr 5_6 Units'!$B$55)</f>
        <v>6</v>
      </c>
      <c r="AB65" s="15">
        <f>ROUND(IFERROR(Z65*AA65," "),2)</f>
        <v>22.12</v>
      </c>
      <c r="AD65" s="19">
        <f>INDEX(Input!$B$22:$BI$26,MATCH('Residential Bills_Yr 5_6 Units'!$A65,Input!$A$22:$A$26,0),MATCH('Residential Bills_Yr 5_6 Units'!AD$61,Input!$B$21:$BI$21,0))</f>
        <v>3.6863200000000003</v>
      </c>
      <c r="AE65" s="3">
        <f>IF($B$55&gt;Input!M$109,Input!M$109,'Residential Bills_Yr 5_6 Units'!$B$55)</f>
        <v>6</v>
      </c>
      <c r="AF65" s="15">
        <f>ROUND(IFERROR(AD65*AE65," "),2)</f>
        <v>22.12</v>
      </c>
      <c r="AH65" s="19">
        <f>INDEX(Input!$B$22:$BI$26,MATCH('Residential Bills_Yr 5_6 Units'!$A65,Input!$A$22:$A$26,0),MATCH('Residential Bills_Yr 5_6 Units'!AH$61,Input!$B$21:$BI$21,0))</f>
        <v>3.6863200000000003</v>
      </c>
      <c r="AI65" s="3">
        <f>IF($B$55&gt;Input!N$109,Input!N$109,'Residential Bills_Yr 5_6 Units'!$B$55)</f>
        <v>6</v>
      </c>
      <c r="AJ65" s="15">
        <f>ROUND(IFERROR(AH65*AI65," "),2)</f>
        <v>22.12</v>
      </c>
      <c r="AL65" s="19">
        <f>INDEX(Input!$B$22:$BI$26,MATCH('Residential Bills_Yr 5_6 Units'!$A65,Input!$A$22:$A$26,0),MATCH('Residential Bills_Yr 5_6 Units'!AL$61,Input!$B$21:$BI$21,0))</f>
        <v>3.6863200000000003</v>
      </c>
      <c r="AM65" s="3">
        <f>IF($B$55&gt;Input!O$109,Input!O$109,'Residential Bills_Yr 5_6 Units'!$B$55)</f>
        <v>6</v>
      </c>
      <c r="AN65" s="15">
        <f>ROUND(IFERROR(AL65*AM65," "),2)</f>
        <v>22.12</v>
      </c>
      <c r="AP65" s="19">
        <f>INDEX(Input!$B$22:$BI$26,MATCH('Residential Bills_Yr 5_6 Units'!$A65,Input!$A$22:$A$26,0),MATCH('Residential Bills_Yr 5_6 Units'!AP$61,Input!$B$21:$BI$21,0))</f>
        <v>3.6863200000000003</v>
      </c>
      <c r="AQ65" s="3">
        <f>IF($B$55&gt;Input!P$109,Input!P$109,'Residential Bills_Yr 5_6 Units'!$B$55)</f>
        <v>6</v>
      </c>
      <c r="AR65" s="15">
        <f>ROUND(IFERROR(AP65*AQ65," "),2)</f>
        <v>22.12</v>
      </c>
      <c r="AS65" s="7"/>
      <c r="AT65" s="19">
        <f>INDEX(Input!$B$22:$BI$26,MATCH('Residential Bills_Yr 5_6 Units'!$A65,Input!$A$22:$A$26,0),MATCH('Residential Bills_Yr 5_6 Units'!AT$61,Input!$B$21:$BI$21,0))</f>
        <v>3.6863200000000003</v>
      </c>
      <c r="AU65" s="3">
        <f>IF($B$55&gt;Input!Q$109,Input!Q$109,'Residential Bills_Yr 5_6 Units'!$B$55)</f>
        <v>6</v>
      </c>
      <c r="AV65" s="15">
        <f>ROUND(IFERROR(AT65*AU65," "),2)</f>
        <v>22.12</v>
      </c>
    </row>
    <row r="66" spans="1:48" x14ac:dyDescent="0.3">
      <c r="A66" t="str">
        <f>A18</f>
        <v>Tier 2</v>
      </c>
      <c r="B66" s="19">
        <f>INDEX(Input!$B$22:$BI$26,MATCH('Residential Bills_Yr 5_6 Units'!$A66,Input!$A$22:$A$26,0),MATCH('Residential Bills_Yr 5_6 Units'!B$61,Input!$B$21:$BI$21,0))</f>
        <v>6.3616299999999999</v>
      </c>
      <c r="C66" s="3">
        <f>IF(($B$55-C65)&gt;Input!F$110,Input!F$110,($B$55-C65))</f>
        <v>0</v>
      </c>
      <c r="D66" s="15">
        <f>ROUND(IFERROR(B66*C66," "),2)</f>
        <v>0</v>
      </c>
      <c r="F66" s="19">
        <f>INDEX(Input!$B$22:$BI$26,MATCH('Residential Bills_Yr 5_6 Units'!$A66,Input!$A$22:$A$26,0),MATCH('Residential Bills_Yr 5_6 Units'!F$61,Input!$B$21:$BI$21,0))</f>
        <v>6.3616299999999999</v>
      </c>
      <c r="G66" s="3">
        <f>IF(($B$55-G65)&gt;Input!G$110,Input!G$110,($B$55-G65))</f>
        <v>0</v>
      </c>
      <c r="H66" s="15">
        <f>ROUND(IFERROR(F66*G66," "),2)</f>
        <v>0</v>
      </c>
      <c r="J66" s="19">
        <f>INDEX(Input!$B$22:$BI$26,MATCH('Residential Bills_Yr 5_6 Units'!$A66,Input!$A$22:$A$26,0),MATCH('Residential Bills_Yr 5_6 Units'!J$61,Input!$B$21:$BI$21,0))</f>
        <v>6.3616299999999999</v>
      </c>
      <c r="K66" s="3">
        <f>IF(($B$55-K65)&gt;Input!H$110,Input!H$110,($B$55-K65))</f>
        <v>0</v>
      </c>
      <c r="L66" s="15">
        <f>ROUND(IFERROR(J66*K66," "),2)</f>
        <v>0</v>
      </c>
      <c r="N66" s="19">
        <f>INDEX(Input!$B$22:$BI$26,MATCH('Residential Bills_Yr 5_6 Units'!$A66,Input!$A$22:$A$26,0),MATCH('Residential Bills_Yr 5_6 Units'!N$61,Input!$B$21:$BI$21,0))</f>
        <v>6.3616299999999999</v>
      </c>
      <c r="O66" s="3">
        <f>IF(($B$55-O65)&gt;Input!I$110,Input!I$110,($B$55-O65))</f>
        <v>0</v>
      </c>
      <c r="P66" s="15">
        <f>ROUND(IFERROR(N66*O66," "),2)</f>
        <v>0</v>
      </c>
      <c r="R66" s="19">
        <f>INDEX(Input!$B$22:$BI$26,MATCH('Residential Bills_Yr 5_6 Units'!$A66,Input!$A$22:$A$26,0),MATCH('Residential Bills_Yr 5_6 Units'!R$61,Input!$B$21:$BI$21,0))</f>
        <v>6.3616299999999999</v>
      </c>
      <c r="S66" s="3">
        <f>IF(($B$55-S65)&gt;Input!J$110,Input!J$110,($B$55-S65))</f>
        <v>0</v>
      </c>
      <c r="T66" s="15">
        <f>ROUND(IFERROR(R66*S66," "),2)</f>
        <v>0</v>
      </c>
      <c r="V66" s="19">
        <f>INDEX(Input!$B$22:$BI$26,MATCH('Residential Bills_Yr 5_6 Units'!$A66,Input!$A$22:$A$26,0),MATCH('Residential Bills_Yr 5_6 Units'!V$61,Input!$B$21:$BI$21,0))</f>
        <v>6.3616299999999999</v>
      </c>
      <c r="W66" s="3">
        <f>IF(($B$55-W65)&gt;Input!K$110,Input!K$110,($B$55-S65))</f>
        <v>0</v>
      </c>
      <c r="X66" s="15">
        <f>ROUND(IFERROR(V66*W66," "),2)</f>
        <v>0</v>
      </c>
      <c r="Z66" s="19">
        <f>INDEX(Input!$B$22:$BI$26,MATCH('Residential Bills_Yr 5_6 Units'!$A66,Input!$A$22:$A$26,0),MATCH('Residential Bills_Yr 5_6 Units'!Z$61,Input!$B$21:$BI$21,0))</f>
        <v>6.3616299999999999</v>
      </c>
      <c r="AA66" s="3">
        <f>IF(($B$55-AA65)&gt;Input!L$110,Input!L$110,($B$55-AA65))</f>
        <v>0</v>
      </c>
      <c r="AB66" s="15">
        <f>ROUND(IFERROR(Z66*AA66," "),2)</f>
        <v>0</v>
      </c>
      <c r="AD66" s="19">
        <f>INDEX(Input!$B$22:$BI$26,MATCH('Residential Bills_Yr 5_6 Units'!$A66,Input!$A$22:$A$26,0),MATCH('Residential Bills_Yr 5_6 Units'!AD$61,Input!$B$21:$BI$21,0))</f>
        <v>6.3616299999999999</v>
      </c>
      <c r="AE66" s="3">
        <f>IF(($B$55-AE65)&gt;Input!M$110,Input!M$110,($B$55-AE65))</f>
        <v>0</v>
      </c>
      <c r="AF66" s="15">
        <f>ROUND(IFERROR(AD66*AE66," "),2)</f>
        <v>0</v>
      </c>
      <c r="AH66" s="19">
        <f>INDEX(Input!$B$22:$BI$26,MATCH('Residential Bills_Yr 5_6 Units'!$A66,Input!$A$22:$A$26,0),MATCH('Residential Bills_Yr 5_6 Units'!AH$61,Input!$B$21:$BI$21,0))</f>
        <v>6.3616299999999999</v>
      </c>
      <c r="AI66" s="3">
        <f>IF(($B$55-AI65)&gt;Input!N$110,Input!N$110,($B$55-AI65))</f>
        <v>0</v>
      </c>
      <c r="AJ66" s="15">
        <f>ROUND(IFERROR(AH66*AI66," "),2)</f>
        <v>0</v>
      </c>
      <c r="AL66" s="19">
        <f>INDEX(Input!$B$22:$BI$26,MATCH('Residential Bills_Yr 5_6 Units'!$A66,Input!$A$22:$A$26,0),MATCH('Residential Bills_Yr 5_6 Units'!AL$61,Input!$B$21:$BI$21,0))</f>
        <v>6.3616299999999999</v>
      </c>
      <c r="AM66" s="3">
        <f>IF(($B$55-AM65)&gt;Input!O$110,Input!O$110,($B$55-AM65))</f>
        <v>0</v>
      </c>
      <c r="AN66" s="15">
        <f>ROUND(IFERROR(AL66*AM66," "),2)</f>
        <v>0</v>
      </c>
      <c r="AP66" s="19">
        <f>INDEX(Input!$B$22:$BI$26,MATCH('Residential Bills_Yr 5_6 Units'!$A66,Input!$A$22:$A$26,0),MATCH('Residential Bills_Yr 5_6 Units'!AP$61,Input!$B$21:$BI$21,0))</f>
        <v>6.3616299999999999</v>
      </c>
      <c r="AQ66" s="3">
        <f>IF(($B$55-AQ65)&gt;Input!P$110,Input!P$110,($B$55-AQ65))</f>
        <v>0</v>
      </c>
      <c r="AR66" s="15">
        <f>ROUND(IFERROR(AP66*AQ66," "),2)</f>
        <v>0</v>
      </c>
      <c r="AS66" s="7"/>
      <c r="AT66" s="19">
        <f>INDEX(Input!$B$22:$BI$26,MATCH('Residential Bills_Yr 5_6 Units'!$A66,Input!$A$22:$A$26,0),MATCH('Residential Bills_Yr 5_6 Units'!AT$61,Input!$B$21:$BI$21,0))</f>
        <v>6.3616299999999999</v>
      </c>
      <c r="AU66" s="3">
        <f>IF(($B$55-AU65)&gt;Input!Q$110,Input!Q$110,($B$55-AU65))</f>
        <v>0</v>
      </c>
      <c r="AV66" s="15">
        <f>ROUND(IFERROR(AT66*AU66," "),2)</f>
        <v>0</v>
      </c>
    </row>
    <row r="67" spans="1:48" x14ac:dyDescent="0.3">
      <c r="A67" t="str">
        <f>A19</f>
        <v>Tier 3</v>
      </c>
      <c r="B67" s="19">
        <f>INDEX(Input!$B$22:$BI$26,MATCH('Residential Bills_Yr 5_6 Units'!$A67,Input!$A$22:$A$26,0),MATCH('Residential Bills_Yr 5_6 Units'!B$61,Input!$B$21:$BI$21,0))</f>
        <v>8.7829499999999996</v>
      </c>
      <c r="C67" s="3">
        <f>IF(OR(Input!F$107="Tier 4",Input!F$107="Tier 5"),IF(('Residential Bills_Yr 5_6 Units'!$B$55-'Residential Bills_Yr 5_6 Units'!C65-'Residential Bills_Yr 5_6 Units'!C66)&gt;Input!F83,Input!F83,('Residential Bills_Yr 5_6 Units'!$B$55-'Residential Bills_Yr 5_6 Units'!C65-'Residential Bills_Yr 5_6 Units'!C66)),('Residential Bills_Yr 5_6 Units'!$B$55-'Residential Bills_Yr 5_6 Units'!C65-'Residential Bills_Yr 5_6 Units'!C66))</f>
        <v>0</v>
      </c>
      <c r="D67" s="15">
        <f>ROUND(IFERROR(B67*C67," "),2)</f>
        <v>0</v>
      </c>
      <c r="F67" s="19">
        <f>INDEX(Input!$B$22:$BI$26,MATCH('Residential Bills_Yr 5_6 Units'!$A67,Input!$A$22:$A$26,0),MATCH('Residential Bills_Yr 5_6 Units'!F$61,Input!$B$21:$BI$21,0))</f>
        <v>8.7829499999999996</v>
      </c>
      <c r="G67" s="3">
        <f>IF(OR(Input!G$107="Tier 4",Input!G$107="Tier 5"),IF(('Residential Bills_Yr 5_6 Units'!$B$55-'Residential Bills_Yr 5_6 Units'!G65-'Residential Bills_Yr 5_6 Units'!G66)&gt;Input!G83,Input!G83,('Residential Bills_Yr 5_6 Units'!$B$55-'Residential Bills_Yr 5_6 Units'!G65-'Residential Bills_Yr 5_6 Units'!G66)),('Residential Bills_Yr 5_6 Units'!$B$55-'Residential Bills_Yr 5_6 Units'!G65-'Residential Bills_Yr 5_6 Units'!G66))</f>
        <v>0</v>
      </c>
      <c r="H67" s="15">
        <f>ROUND(IFERROR(F67*G67," "),2)</f>
        <v>0</v>
      </c>
      <c r="J67" s="19">
        <f>INDEX(Input!$B$22:$BI$26,MATCH('Residential Bills_Yr 5_6 Units'!$A67,Input!$A$22:$A$26,0),MATCH('Residential Bills_Yr 5_6 Units'!J$61,Input!$B$21:$BI$21,0))</f>
        <v>8.7829499999999996</v>
      </c>
      <c r="K67" s="3">
        <f>IF(OR(Input!H$107="Tier 4",Input!H$107="Tier 5"),IF(('Residential Bills_Yr 5_6 Units'!$B$55-'Residential Bills_Yr 5_6 Units'!K65-'Residential Bills_Yr 5_6 Units'!K66)&gt;Input!H83,Input!H83,('Residential Bills_Yr 5_6 Units'!$B$55-'Residential Bills_Yr 5_6 Units'!K65-'Residential Bills_Yr 5_6 Units'!K66)),('Residential Bills_Yr 5_6 Units'!$B$55-'Residential Bills_Yr 5_6 Units'!K65-'Residential Bills_Yr 5_6 Units'!K66))</f>
        <v>0</v>
      </c>
      <c r="L67" s="15">
        <f>ROUND(IFERROR(J67*K67," "),2)</f>
        <v>0</v>
      </c>
      <c r="N67" s="19">
        <f>INDEX(Input!$B$22:$BI$26,MATCH('Residential Bills_Yr 5_6 Units'!$A67,Input!$A$22:$A$26,0),MATCH('Residential Bills_Yr 5_6 Units'!N$61,Input!$B$21:$BI$21,0))</f>
        <v>8.7829499999999996</v>
      </c>
      <c r="O67" s="3">
        <f>IF(OR(Input!I$107="Tier 4",Input!I$107="Tier 5"),IF(('Residential Bills_Yr 5_6 Units'!$B$55-'Residential Bills_Yr 5_6 Units'!O65-'Residential Bills_Yr 5_6 Units'!O66)&gt;Input!I83,Input!I83,('Residential Bills_Yr 5_6 Units'!$B$55-'Residential Bills_Yr 5_6 Units'!O65-'Residential Bills_Yr 5_6 Units'!O66)),('Residential Bills_Yr 5_6 Units'!$B$55-'Residential Bills_Yr 5_6 Units'!O65-'Residential Bills_Yr 5_6 Units'!O66))</f>
        <v>0</v>
      </c>
      <c r="P67" s="15">
        <f>ROUND(IFERROR(N67*O67," "),2)</f>
        <v>0</v>
      </c>
      <c r="R67" s="19">
        <f>INDEX(Input!$B$22:$BI$26,MATCH('Residential Bills_Yr 5_6 Units'!$A67,Input!$A$22:$A$26,0),MATCH('Residential Bills_Yr 5_6 Units'!R$61,Input!$B$21:$BI$21,0))</f>
        <v>8.7829499999999996</v>
      </c>
      <c r="S67" s="3">
        <f>IF(OR(Input!J$107="Tier 4",Input!J$107="Tier 5"),IF(('Residential Bills_Yr 5_6 Units'!$B$55-'Residential Bills_Yr 5_6 Units'!S65-'Residential Bills_Yr 5_6 Units'!S66)&gt;Input!J83,Input!J83,('Residential Bills_Yr 5_6 Units'!$B$55-'Residential Bills_Yr 5_6 Units'!S65-'Residential Bills_Yr 5_6 Units'!S66)),('Residential Bills_Yr 5_6 Units'!$B$55-'Residential Bills_Yr 5_6 Units'!S65-'Residential Bills_Yr 5_6 Units'!S66))</f>
        <v>0</v>
      </c>
      <c r="T67" s="15">
        <f>ROUND(IFERROR(R67*S67," "),2)</f>
        <v>0</v>
      </c>
      <c r="V67" s="19">
        <f>INDEX(Input!$B$22:$BI$26,MATCH('Residential Bills_Yr 5_6 Units'!$A67,Input!$A$22:$A$26,0),MATCH('Residential Bills_Yr 5_6 Units'!V$61,Input!$B$21:$BI$21,0))</f>
        <v>8.7829499999999996</v>
      </c>
      <c r="W67" s="3">
        <f>IF(OR(Input!K$107="Tier 4",Input!K$107="Tier 5"),IF(('Residential Bills_Yr 5_6 Units'!$B$55-'Residential Bills_Yr 5_6 Units'!W65-'Residential Bills_Yr 5_6 Units'!W66)&gt;Input!K83,Input!K83,('Residential Bills_Yr 5_6 Units'!$B$55-'Residential Bills_Yr 5_6 Units'!W65-'Residential Bills_Yr 5_6 Units'!W66)),('Residential Bills_Yr 5_6 Units'!$B$55-'Residential Bills_Yr 5_6 Units'!W65-'Residential Bills_Yr 5_6 Units'!W66))</f>
        <v>0</v>
      </c>
      <c r="X67" s="15">
        <f>ROUND(IFERROR(V67*W67," "),2)</f>
        <v>0</v>
      </c>
      <c r="Z67" s="19">
        <f>INDEX(Input!$B$22:$BI$26,MATCH('Residential Bills_Yr 5_6 Units'!$A67,Input!$A$22:$A$26,0),MATCH('Residential Bills_Yr 5_6 Units'!Z$61,Input!$B$21:$BI$21,0))</f>
        <v>8.7829499999999996</v>
      </c>
      <c r="AA67" s="3">
        <f>IF(OR(Input!L$107="Tier 4",Input!L$107="Tier 5"),IF(('Residential Bills_Yr 5_6 Units'!$B$55-'Residential Bills_Yr 5_6 Units'!AA65-'Residential Bills_Yr 5_6 Units'!AA66)&gt;Input!L83,Input!L83,('Residential Bills_Yr 5_6 Units'!$B$55-'Residential Bills_Yr 5_6 Units'!AA65-'Residential Bills_Yr 5_6 Units'!AA66)),('Residential Bills_Yr 5_6 Units'!$B$55-'Residential Bills_Yr 5_6 Units'!AA65-'Residential Bills_Yr 5_6 Units'!AA66))</f>
        <v>0</v>
      </c>
      <c r="AB67" s="15">
        <f>ROUND(IFERROR(Z67*AA67," "),2)</f>
        <v>0</v>
      </c>
      <c r="AD67" s="19">
        <f>INDEX(Input!$B$22:$BI$26,MATCH('Residential Bills_Yr 5_6 Units'!$A67,Input!$A$22:$A$26,0),MATCH('Residential Bills_Yr 5_6 Units'!AD$61,Input!$B$21:$BI$21,0))</f>
        <v>8.7829499999999996</v>
      </c>
      <c r="AE67" s="3">
        <f>IF(OR(Input!M$107="Tier 4",Input!M$107="Tier 5"),IF(('Residential Bills_Yr 5_6 Units'!$B$55-'Residential Bills_Yr 5_6 Units'!AE65-'Residential Bills_Yr 5_6 Units'!AE66)&gt;Input!M83,Input!M83,('Residential Bills_Yr 5_6 Units'!$B$55-'Residential Bills_Yr 5_6 Units'!AE65-'Residential Bills_Yr 5_6 Units'!AE66)),('Residential Bills_Yr 5_6 Units'!$B$55-'Residential Bills_Yr 5_6 Units'!AE65-'Residential Bills_Yr 5_6 Units'!AE66))</f>
        <v>0</v>
      </c>
      <c r="AF67" s="15">
        <f>ROUND(IFERROR(AD67*AE67," "),2)</f>
        <v>0</v>
      </c>
      <c r="AH67" s="19">
        <f>INDEX(Input!$B$22:$BI$26,MATCH('Residential Bills_Yr 5_6 Units'!$A67,Input!$A$22:$A$26,0),MATCH('Residential Bills_Yr 5_6 Units'!AH$61,Input!$B$21:$BI$21,0))</f>
        <v>8.7829499999999996</v>
      </c>
      <c r="AI67" s="3">
        <f>IF(OR(Input!N$107="Tier 4",Input!N$107="Tier 5"),IF(('Residential Bills_Yr 5_6 Units'!$B$55-'Residential Bills_Yr 5_6 Units'!AI65-'Residential Bills_Yr 5_6 Units'!AI66)&gt;Input!N83,Input!N83,('Residential Bills_Yr 5_6 Units'!$B$55-'Residential Bills_Yr 5_6 Units'!AI65-'Residential Bills_Yr 5_6 Units'!AI66)),('Residential Bills_Yr 5_6 Units'!$B$55-'Residential Bills_Yr 5_6 Units'!AI65-'Residential Bills_Yr 5_6 Units'!AI66))</f>
        <v>0</v>
      </c>
      <c r="AJ67" s="15">
        <f>ROUND(IFERROR(AH67*AI67," "),2)</f>
        <v>0</v>
      </c>
      <c r="AL67" s="19">
        <f>INDEX(Input!$B$22:$BI$26,MATCH('Residential Bills_Yr 5_6 Units'!$A67,Input!$A$22:$A$26,0),MATCH('Residential Bills_Yr 5_6 Units'!AL$61,Input!$B$21:$BI$21,0))</f>
        <v>8.7829499999999996</v>
      </c>
      <c r="AM67" s="3">
        <f>IF(OR(Input!O$107="Tier 4",Input!O$107="Tier 5"),IF(('Residential Bills_Yr 5_6 Units'!$B$55-'Residential Bills_Yr 5_6 Units'!AM65-'Residential Bills_Yr 5_6 Units'!AM66)&gt;Input!O83,Input!O83,('Residential Bills_Yr 5_6 Units'!$B$55-'Residential Bills_Yr 5_6 Units'!AM65-'Residential Bills_Yr 5_6 Units'!AM66)),('Residential Bills_Yr 5_6 Units'!$B$55-'Residential Bills_Yr 5_6 Units'!AM65-'Residential Bills_Yr 5_6 Units'!AM66))</f>
        <v>0</v>
      </c>
      <c r="AN67" s="15">
        <f>ROUND(IFERROR(AL67*AM67," "),2)</f>
        <v>0</v>
      </c>
      <c r="AP67" s="19">
        <f>INDEX(Input!$B$22:$BI$26,MATCH('Residential Bills_Yr 5_6 Units'!$A67,Input!$A$22:$A$26,0),MATCH('Residential Bills_Yr 5_6 Units'!AP$61,Input!$B$21:$BI$21,0))</f>
        <v>8.7829499999999996</v>
      </c>
      <c r="AQ67" s="3">
        <f>IF(OR(Input!P$107="Tier 4",Input!P$107="Tier 5"),IF(('Residential Bills_Yr 5_6 Units'!$B$55-'Residential Bills_Yr 5_6 Units'!AQ65-'Residential Bills_Yr 5_6 Units'!AQ66)&gt;Input!P83,Input!P83,('Residential Bills_Yr 5_6 Units'!$B$55-'Residential Bills_Yr 5_6 Units'!AQ65-'Residential Bills_Yr 5_6 Units'!AQ66)),('Residential Bills_Yr 5_6 Units'!$B$55-'Residential Bills_Yr 5_6 Units'!AQ65-'Residential Bills_Yr 5_6 Units'!AQ66))</f>
        <v>0</v>
      </c>
      <c r="AR67" s="15">
        <f>ROUND(IFERROR(AP67*AQ67," "),2)</f>
        <v>0</v>
      </c>
      <c r="AS67" s="7"/>
      <c r="AT67" s="19">
        <f>INDEX(Input!$B$22:$BI$26,MATCH('Residential Bills_Yr 5_6 Units'!$A67,Input!$A$22:$A$26,0),MATCH('Residential Bills_Yr 5_6 Units'!AT$61,Input!$B$21:$BI$21,0))</f>
        <v>8.7829499999999996</v>
      </c>
      <c r="AU67" s="3">
        <f>IF(OR(Input!Q$107="Tier 4",Input!Q$107="Tier 5"),IF(('Residential Bills_Yr 5_6 Units'!$B$55-'Residential Bills_Yr 5_6 Units'!AU65-'Residential Bills_Yr 5_6 Units'!AU66)&gt;Input!Q83,Input!Q83,('Residential Bills_Yr 5_6 Units'!$B$55-'Residential Bills_Yr 5_6 Units'!AU65-'Residential Bills_Yr 5_6 Units'!AU66)),('Residential Bills_Yr 5_6 Units'!$B$55-'Residential Bills_Yr 5_6 Units'!AU65-'Residential Bills_Yr 5_6 Units'!AU66))</f>
        <v>0</v>
      </c>
      <c r="AV67" s="15">
        <f>ROUND(IFERROR(AT67*AU67," "),2)</f>
        <v>0</v>
      </c>
    </row>
    <row r="68" spans="1:48" ht="14.4" hidden="1" customHeight="1" x14ac:dyDescent="0.3">
      <c r="A68" t="str">
        <f>A20</f>
        <v>Tier 4</v>
      </c>
      <c r="B68" s="19">
        <f>INDEX(Input!$B$22:$BI$26,MATCH('Residential Bills_Yr 5_6 Units'!$A68,Input!$A$22:$A$26,0),MATCH('Residential Bills_Yr 5_6 Units'!B$61,Input!$B$21:$BI$21,0))</f>
        <v>0</v>
      </c>
      <c r="C68" s="3" t="str">
        <f>IF(Input!F$107="Tier 4",($B$55-C65-C66-C67),IF(Input!F$107="Tier 5",IF(('Residential Bills_Yr 5_6 Units'!$B$55-'Residential Bills_Yr 5_6 Units'!C65-'Residential Bills_Yr 5_6 Units'!C66-'Residential Bills_Yr 5_6 Units'!C67)&gt;Input!F127,Input!F127,('Residential Bills_Yr 5_6 Units'!$B$55-'Residential Bills_Yr 5_6 Units'!C65-'Residential Bills_Yr 5_6 Units'!C66-'Residential Bills_Yr 5_6 Units'!C67))," "))</f>
        <v xml:space="preserve"> </v>
      </c>
      <c r="D68" s="15" t="str">
        <f t="shared" ref="D68:D69" si="48">IFERROR(B68*C68," ")</f>
        <v xml:space="preserve"> </v>
      </c>
      <c r="F68" s="19">
        <f>INDEX(Input!$B$22:$BI$26,MATCH('Residential Bills_Yr 5_6 Units'!$A68,Input!$A$22:$A$26,0),MATCH('Residential Bills_Yr 5_6 Units'!F$61,Input!$B$21:$BI$21,0))</f>
        <v>0</v>
      </c>
      <c r="G68" s="3" t="str">
        <f>IF(Input!G$107="Tier 4",($B$55-G65-G66-G67),IF(Input!G$107="Tier 5",IF(('Residential Bills_Yr 5_6 Units'!$B$55-'Residential Bills_Yr 5_6 Units'!G65-'Residential Bills_Yr 5_6 Units'!G66-'Residential Bills_Yr 5_6 Units'!G67)&gt;Input!G127,Input!G127,('Residential Bills_Yr 5_6 Units'!$B$55-'Residential Bills_Yr 5_6 Units'!G65-'Residential Bills_Yr 5_6 Units'!G66-'Residential Bills_Yr 5_6 Units'!G67))," "))</f>
        <v xml:space="preserve"> </v>
      </c>
      <c r="H68" s="15" t="str">
        <f t="shared" ref="H68:H69" si="49">IFERROR(F68*G68," ")</f>
        <v xml:space="preserve"> </v>
      </c>
      <c r="J68" s="19">
        <f>INDEX(Input!$B$22:$BI$26,MATCH('Residential Bills_Yr 5_6 Units'!$A68,Input!$A$22:$A$26,0),MATCH('Residential Bills_Yr 5_6 Units'!J$61,Input!$B$21:$BI$21,0))</f>
        <v>0</v>
      </c>
      <c r="K68" s="3" t="str">
        <f>IF(Input!H$107="Tier 4",($B$55-K65-K66-K67),IF(Input!H$107="Tier 5",IF(('Residential Bills_Yr 5_6 Units'!$B$55-'Residential Bills_Yr 5_6 Units'!K65-'Residential Bills_Yr 5_6 Units'!K66-'Residential Bills_Yr 5_6 Units'!K67)&gt;Input!H127,Input!H127,('Residential Bills_Yr 5_6 Units'!$B$55-'Residential Bills_Yr 5_6 Units'!K65-'Residential Bills_Yr 5_6 Units'!K66-'Residential Bills_Yr 5_6 Units'!K67))," "))</f>
        <v xml:space="preserve"> </v>
      </c>
      <c r="L68" s="15" t="str">
        <f t="shared" ref="L68:L69" si="50">IFERROR(J68*K68," ")</f>
        <v xml:space="preserve"> </v>
      </c>
      <c r="N68" s="19">
        <f>INDEX(Input!$B$22:$BI$26,MATCH('Residential Bills_Yr 5_6 Units'!$A68,Input!$A$22:$A$26,0),MATCH('Residential Bills_Yr 5_6 Units'!N$61,Input!$B$21:$BI$21,0))</f>
        <v>0</v>
      </c>
      <c r="O68" s="3" t="str">
        <f>IF(Input!I$107="Tier 4",($B$55-O65-O66-O67),IF(Input!I$107="Tier 5",IF(('Residential Bills_Yr 5_6 Units'!$B$55-'Residential Bills_Yr 5_6 Units'!O65-'Residential Bills_Yr 5_6 Units'!O66-'Residential Bills_Yr 5_6 Units'!O67)&gt;Input!I127,Input!I127,('Residential Bills_Yr 5_6 Units'!$B$55-'Residential Bills_Yr 5_6 Units'!O65-'Residential Bills_Yr 5_6 Units'!O66-'Residential Bills_Yr 5_6 Units'!O67))," "))</f>
        <v xml:space="preserve"> </v>
      </c>
      <c r="P68" s="15" t="str">
        <f t="shared" ref="P68:P69" si="51">IFERROR(N68*O68," ")</f>
        <v xml:space="preserve"> </v>
      </c>
      <c r="R68" s="19">
        <f>INDEX(Input!$B$22:$BI$26,MATCH('Residential Bills_Yr 5_6 Units'!$A68,Input!$A$22:$A$26,0),MATCH('Residential Bills_Yr 5_6 Units'!R$61,Input!$B$21:$BI$21,0))</f>
        <v>0</v>
      </c>
      <c r="S68" s="3" t="str">
        <f>IF(Input!J$107="Tier 4",($B$55-S65-S66-S67),IF(Input!J$107="Tier 5",IF(('Residential Bills_Yr 5_6 Units'!$B$55-'Residential Bills_Yr 5_6 Units'!S65-'Residential Bills_Yr 5_6 Units'!S66-'Residential Bills_Yr 5_6 Units'!S67)&gt;Input!J127,Input!J127,('Residential Bills_Yr 5_6 Units'!$B$55-'Residential Bills_Yr 5_6 Units'!S65-'Residential Bills_Yr 5_6 Units'!S66-'Residential Bills_Yr 5_6 Units'!S67))," "))</f>
        <v xml:space="preserve"> </v>
      </c>
      <c r="T68" s="15" t="str">
        <f t="shared" ref="T68:T69" si="52">IFERROR(R68*S68," ")</f>
        <v xml:space="preserve"> </v>
      </c>
      <c r="V68" s="19">
        <f>INDEX(Input!$B$22:$BI$26,MATCH('Residential Bills_Yr 5_6 Units'!$A68,Input!$A$22:$A$26,0),MATCH('Residential Bills_Yr 5_6 Units'!V$61,Input!$B$21:$BI$21,0))</f>
        <v>0</v>
      </c>
      <c r="W68" s="3" t="str">
        <f>IF(Input!K$107="Tier 4",($B$55-W65-W66-W67),IF(Input!K$107="Tier 5",IF(('Residential Bills_Yr 5_6 Units'!$B$55-'Residential Bills_Yr 5_6 Units'!W65-'Residential Bills_Yr 5_6 Units'!W66-'Residential Bills_Yr 5_6 Units'!W67)&gt;Input!K127,Input!K127,('Residential Bills_Yr 5_6 Units'!$B$55-'Residential Bills_Yr 5_6 Units'!W65-'Residential Bills_Yr 5_6 Units'!W66-'Residential Bills_Yr 5_6 Units'!W67))," "))</f>
        <v xml:space="preserve"> </v>
      </c>
      <c r="X68" s="15" t="str">
        <f t="shared" ref="X68:X69" si="53">IFERROR(V68*W68," ")</f>
        <v xml:space="preserve"> </v>
      </c>
      <c r="Z68" s="19">
        <f>INDEX(Input!$B$22:$BI$26,MATCH('Residential Bills_Yr 5_6 Units'!$A68,Input!$A$22:$A$26,0),MATCH('Residential Bills_Yr 5_6 Units'!Z$61,Input!$B$21:$BI$21,0))</f>
        <v>0</v>
      </c>
      <c r="AA68" s="3" t="str">
        <f>IF(Input!L$107="Tier 4",($B$55-AA65-AA66-AA67),IF(Input!L$107="Tier 5",IF(('Residential Bills_Yr 5_6 Units'!$B$55-'Residential Bills_Yr 5_6 Units'!AA65-'Residential Bills_Yr 5_6 Units'!AA66-'Residential Bills_Yr 5_6 Units'!AA67)&gt;Input!L127,Input!L127,('Residential Bills_Yr 5_6 Units'!$B$55-'Residential Bills_Yr 5_6 Units'!AA65-'Residential Bills_Yr 5_6 Units'!AA66-'Residential Bills_Yr 5_6 Units'!AA67))," "))</f>
        <v xml:space="preserve"> </v>
      </c>
      <c r="AB68" s="15" t="str">
        <f t="shared" ref="AB68:AB69" si="54">IFERROR(Z68*AA68," ")</f>
        <v xml:space="preserve"> </v>
      </c>
      <c r="AD68" s="19">
        <f>INDEX(Input!$B$22:$BI$26,MATCH('Residential Bills_Yr 5_6 Units'!$A68,Input!$A$22:$A$26,0),MATCH('Residential Bills_Yr 5_6 Units'!AD$61,Input!$B$21:$BI$21,0))</f>
        <v>0</v>
      </c>
      <c r="AE68" s="3" t="str">
        <f>IF(Input!M$107="Tier 4",($B$55-AE65-AE66-AE67),IF(Input!M$107="Tier 5",IF(('Residential Bills_Yr 5_6 Units'!$B$55-'Residential Bills_Yr 5_6 Units'!AE65-'Residential Bills_Yr 5_6 Units'!AE66-'Residential Bills_Yr 5_6 Units'!AE67)&gt;Input!M127,Input!M127,('Residential Bills_Yr 5_6 Units'!$B$55-'Residential Bills_Yr 5_6 Units'!AE65-'Residential Bills_Yr 5_6 Units'!AE66-'Residential Bills_Yr 5_6 Units'!AE67))," "))</f>
        <v xml:space="preserve"> </v>
      </c>
      <c r="AF68" s="15" t="str">
        <f t="shared" ref="AF68:AF69" si="55">IFERROR(AD68*AE68," ")</f>
        <v xml:space="preserve"> </v>
      </c>
      <c r="AH68" s="19">
        <f>INDEX(Input!$B$22:$BI$26,MATCH('Residential Bills_Yr 5_6 Units'!$A68,Input!$A$22:$A$26,0),MATCH('Residential Bills_Yr 5_6 Units'!AH$61,Input!$B$21:$BI$21,0))</f>
        <v>0</v>
      </c>
      <c r="AI68" s="3" t="str">
        <f>IF(Input!N$107="Tier 4",($B$55-AI65-AI66-AI67),IF(Input!N$107="Tier 5",IF(('Residential Bills_Yr 5_6 Units'!$B$55-'Residential Bills_Yr 5_6 Units'!AI65-'Residential Bills_Yr 5_6 Units'!AI66-'Residential Bills_Yr 5_6 Units'!AI67)&gt;Input!N127,Input!N127,('Residential Bills_Yr 5_6 Units'!$B$55-'Residential Bills_Yr 5_6 Units'!AI65-'Residential Bills_Yr 5_6 Units'!AI66-'Residential Bills_Yr 5_6 Units'!AI67))," "))</f>
        <v xml:space="preserve"> </v>
      </c>
      <c r="AJ68" s="15" t="str">
        <f t="shared" ref="AJ68:AJ69" si="56">IFERROR(AH68*AI68," ")</f>
        <v xml:space="preserve"> </v>
      </c>
      <c r="AL68" s="19">
        <f>INDEX(Input!$B$22:$BI$26,MATCH('Residential Bills_Yr 5_6 Units'!$A68,Input!$A$22:$A$26,0),MATCH('Residential Bills_Yr 5_6 Units'!AL$61,Input!$B$21:$BI$21,0))</f>
        <v>0</v>
      </c>
      <c r="AM68" s="3" t="str">
        <f>IF(Input!O$107="Tier 4",($B$55-AM65-AM66-AM67),IF(Input!O$107="Tier 5",IF(('Residential Bills_Yr 5_6 Units'!$B$55-'Residential Bills_Yr 5_6 Units'!AM65-'Residential Bills_Yr 5_6 Units'!AM66-'Residential Bills_Yr 5_6 Units'!AM67)&gt;Input!O127,Input!O127,('Residential Bills_Yr 5_6 Units'!$B$55-'Residential Bills_Yr 5_6 Units'!AM65-'Residential Bills_Yr 5_6 Units'!AM66-'Residential Bills_Yr 5_6 Units'!AM67))," "))</f>
        <v xml:space="preserve"> </v>
      </c>
      <c r="AN68" s="15" t="str">
        <f t="shared" ref="AN68:AN69" si="57">IFERROR(AL68*AM68," ")</f>
        <v xml:space="preserve"> </v>
      </c>
      <c r="AP68" s="19">
        <f>INDEX(Input!$B$22:$BI$26,MATCH('Residential Bills_Yr 5_6 Units'!$A68,Input!$A$22:$A$26,0),MATCH('Residential Bills_Yr 5_6 Units'!AP$61,Input!$B$21:$BI$21,0))</f>
        <v>0</v>
      </c>
      <c r="AQ68" s="3" t="str">
        <f>IF(Input!P$107="Tier 4",($B$55-AQ65-AQ66-AQ67),IF(Input!P$107="Tier 5",IF(('Residential Bills_Yr 5_6 Units'!$B$55-'Residential Bills_Yr 5_6 Units'!AQ65-'Residential Bills_Yr 5_6 Units'!AQ66-'Residential Bills_Yr 5_6 Units'!AQ67)&gt;Input!P127,Input!P127,('Residential Bills_Yr 5_6 Units'!$B$55-'Residential Bills_Yr 5_6 Units'!AQ65-'Residential Bills_Yr 5_6 Units'!AQ66-'Residential Bills_Yr 5_6 Units'!AQ67))," "))</f>
        <v xml:space="preserve"> </v>
      </c>
      <c r="AR68" s="15" t="str">
        <f t="shared" ref="AR68:AR69" si="58">IFERROR(AP68*AQ68," ")</f>
        <v xml:space="preserve"> </v>
      </c>
      <c r="AS68" s="7"/>
      <c r="AT68" s="19">
        <f>INDEX(Input!$B$22:$BI$26,MATCH('Residential Bills_Yr 5_6 Units'!$A68,Input!$A$22:$A$26,0),MATCH('Residential Bills_Yr 5_6 Units'!AT$61,Input!$B$21:$BI$21,0))</f>
        <v>0</v>
      </c>
      <c r="AU68" s="3" t="str">
        <f>IF(Input!Q$107="Tier 4",($B$55-AU65-AU66-AU67),IF(Input!Q$107="Tier 5",IF(('Residential Bills_Yr 5_6 Units'!$B$55-'Residential Bills_Yr 5_6 Units'!AU65-'Residential Bills_Yr 5_6 Units'!AU66-'Residential Bills_Yr 5_6 Units'!AU67)&gt;Input!Q127,Input!Q127,('Residential Bills_Yr 5_6 Units'!$B$55-'Residential Bills_Yr 5_6 Units'!AU65-'Residential Bills_Yr 5_6 Units'!AU66-'Residential Bills_Yr 5_6 Units'!AU67))," "))</f>
        <v xml:space="preserve"> </v>
      </c>
      <c r="AV68" s="15" t="str">
        <f t="shared" ref="AV68:AV69" si="59">IFERROR(AT68*AU68," ")</f>
        <v xml:space="preserve"> </v>
      </c>
    </row>
    <row r="69" spans="1:48" ht="14.4" hidden="1" customHeight="1" x14ac:dyDescent="0.3">
      <c r="A69" t="str">
        <f>A21</f>
        <v>Tier 5</v>
      </c>
      <c r="B69" s="19">
        <f>INDEX(Input!$B$22:$BI$26,MATCH('Residential Bills_Yr 5_6 Units'!$A69,Input!$A$22:$A$26,0),MATCH('Residential Bills_Yr 5_6 Units'!B$61,Input!$B$21:$BI$21,0))</f>
        <v>0</v>
      </c>
      <c r="C69" s="3" t="str">
        <f>IF(Input!F$107="Tier 5",('Residential Bills_Yr 5_6 Units'!$B$55-'Residential Bills_Yr 5_6 Units'!C65-'Residential Bills_Yr 5_6 Units'!C66-'Residential Bills_Yr 5_6 Units'!C67-'Residential Bills_Yr 5_6 Units'!C68)," ")</f>
        <v xml:space="preserve"> </v>
      </c>
      <c r="D69" s="15" t="str">
        <f t="shared" si="48"/>
        <v xml:space="preserve"> </v>
      </c>
      <c r="F69" s="19">
        <f>INDEX(Input!$B$22:$BI$26,MATCH('Residential Bills_Yr 5_6 Units'!$A69,Input!$A$22:$A$26,0),MATCH('Residential Bills_Yr 5_6 Units'!F$61,Input!$B$21:$BI$21,0))</f>
        <v>0</v>
      </c>
      <c r="G69" s="3" t="str">
        <f>IF(Input!G$107="Tier 5",('Residential Bills_Yr 5_6 Units'!$B$55-'Residential Bills_Yr 5_6 Units'!G65-'Residential Bills_Yr 5_6 Units'!G66-'Residential Bills_Yr 5_6 Units'!G67-'Residential Bills_Yr 5_6 Units'!G68)," ")</f>
        <v xml:space="preserve"> </v>
      </c>
      <c r="H69" s="15" t="str">
        <f t="shared" si="49"/>
        <v xml:space="preserve"> </v>
      </c>
      <c r="J69" s="19">
        <f>INDEX(Input!$B$22:$BI$26,MATCH('Residential Bills_Yr 5_6 Units'!$A69,Input!$A$22:$A$26,0),MATCH('Residential Bills_Yr 5_6 Units'!J$61,Input!$B$21:$BI$21,0))</f>
        <v>0</v>
      </c>
      <c r="K69" s="3" t="str">
        <f>IF(Input!H$107="Tier 5",('Residential Bills_Yr 5_6 Units'!$B$55-'Residential Bills_Yr 5_6 Units'!K$17-'Residential Bills_Yr 5_6 Units'!K$18-'Residential Bills_Yr 5_6 Units'!K$19-'Residential Bills_Yr 5_6 Units'!K$20)," ")</f>
        <v xml:space="preserve"> </v>
      </c>
      <c r="L69" s="15" t="str">
        <f t="shared" si="50"/>
        <v xml:space="preserve"> </v>
      </c>
      <c r="N69" s="19">
        <f>INDEX(Input!$B$22:$BI$26,MATCH('Residential Bills_Yr 5_6 Units'!$A69,Input!$A$22:$A$26,0),MATCH('Residential Bills_Yr 5_6 Units'!N$61,Input!$B$21:$BI$21,0))</f>
        <v>0</v>
      </c>
      <c r="O69" s="3" t="str">
        <f>IF(Input!I$107="Tier 5",('Residential Bills_Yr 5_6 Units'!$B$55-'Residential Bills_Yr 5_6 Units'!O$17-'Residential Bills_Yr 5_6 Units'!O$18-'Residential Bills_Yr 5_6 Units'!O$19-'Residential Bills_Yr 5_6 Units'!O$20)," ")</f>
        <v xml:space="preserve"> </v>
      </c>
      <c r="P69" s="15" t="str">
        <f t="shared" si="51"/>
        <v xml:space="preserve"> </v>
      </c>
      <c r="R69" s="19">
        <f>INDEX(Input!$B$22:$BI$26,MATCH('Residential Bills_Yr 5_6 Units'!$A69,Input!$A$22:$A$26,0),MATCH('Residential Bills_Yr 5_6 Units'!R$61,Input!$B$21:$BI$21,0))</f>
        <v>0</v>
      </c>
      <c r="S69" s="3" t="str">
        <f>IF(Input!J$107="Tier 5",('Residential Bills_Yr 5_6 Units'!$B$55-'Residential Bills_Yr 5_6 Units'!S$17-'Residential Bills_Yr 5_6 Units'!S$18-'Residential Bills_Yr 5_6 Units'!S$19-'Residential Bills_Yr 5_6 Units'!S$20)," ")</f>
        <v xml:space="preserve"> </v>
      </c>
      <c r="T69" s="15" t="str">
        <f t="shared" si="52"/>
        <v xml:space="preserve"> </v>
      </c>
      <c r="V69" s="19">
        <f>INDEX(Input!$B$22:$BI$26,MATCH('Residential Bills_Yr 5_6 Units'!$A69,Input!$A$22:$A$26,0),MATCH('Residential Bills_Yr 5_6 Units'!V$61,Input!$B$21:$BI$21,0))</f>
        <v>0</v>
      </c>
      <c r="W69" s="3" t="str">
        <f>IF(Input!K$107="Tier 5",('Residential Bills_Yr 5_6 Units'!$B$55-'Residential Bills_Yr 5_6 Units'!W$17-'Residential Bills_Yr 5_6 Units'!W$18-'Residential Bills_Yr 5_6 Units'!W$19-'Residential Bills_Yr 5_6 Units'!W$20)," ")</f>
        <v xml:space="preserve"> </v>
      </c>
      <c r="X69" s="15" t="str">
        <f t="shared" si="53"/>
        <v xml:space="preserve"> </v>
      </c>
      <c r="Z69" s="19">
        <f>INDEX(Input!$B$22:$BI$26,MATCH('Residential Bills_Yr 5_6 Units'!$A69,Input!$A$22:$A$26,0),MATCH('Residential Bills_Yr 5_6 Units'!Z$61,Input!$B$21:$BI$21,0))</f>
        <v>0</v>
      </c>
      <c r="AA69" s="3" t="str">
        <f>IF(Input!L$107="Tier 5",('Residential Bills_Yr 5_6 Units'!$B$55-'Residential Bills_Yr 5_6 Units'!AA$17-'Residential Bills_Yr 5_6 Units'!AA$18-'Residential Bills_Yr 5_6 Units'!AA$19-'Residential Bills_Yr 5_6 Units'!AA$20)," ")</f>
        <v xml:space="preserve"> </v>
      </c>
      <c r="AB69" s="15" t="str">
        <f t="shared" si="54"/>
        <v xml:space="preserve"> </v>
      </c>
      <c r="AD69" s="19">
        <f>INDEX(Input!$B$22:$BI$26,MATCH('Residential Bills_Yr 5_6 Units'!$A69,Input!$A$22:$A$26,0),MATCH('Residential Bills_Yr 5_6 Units'!AD$61,Input!$B$21:$BI$21,0))</f>
        <v>0</v>
      </c>
      <c r="AE69" s="3" t="str">
        <f>IF(Input!M$107="Tier 5",('Residential Bills_Yr 5_6 Units'!$B$55-'Residential Bills_Yr 5_6 Units'!AE$17-'Residential Bills_Yr 5_6 Units'!AE$18-'Residential Bills_Yr 5_6 Units'!AE$19-'Residential Bills_Yr 5_6 Units'!AE$20)," ")</f>
        <v xml:space="preserve"> </v>
      </c>
      <c r="AF69" s="15" t="str">
        <f t="shared" si="55"/>
        <v xml:space="preserve"> </v>
      </c>
      <c r="AH69" s="19">
        <f>INDEX(Input!$B$22:$BI$26,MATCH('Residential Bills_Yr 5_6 Units'!$A69,Input!$A$22:$A$26,0),MATCH('Residential Bills_Yr 5_6 Units'!AH$61,Input!$B$21:$BI$21,0))</f>
        <v>0</v>
      </c>
      <c r="AI69" s="3" t="str">
        <f>IF(Input!N$107="Tier 5",('Residential Bills_Yr 5_6 Units'!$B$55-'Residential Bills_Yr 5_6 Units'!AI$17-'Residential Bills_Yr 5_6 Units'!AI$18-'Residential Bills_Yr 5_6 Units'!AI$19-'Residential Bills_Yr 5_6 Units'!AI$20)," ")</f>
        <v xml:space="preserve"> </v>
      </c>
      <c r="AJ69" s="15" t="str">
        <f t="shared" si="56"/>
        <v xml:space="preserve"> </v>
      </c>
      <c r="AL69" s="19">
        <f>INDEX(Input!$B$22:$BI$26,MATCH('Residential Bills_Yr 5_6 Units'!$A69,Input!$A$22:$A$26,0),MATCH('Residential Bills_Yr 5_6 Units'!AL$61,Input!$B$21:$BI$21,0))</f>
        <v>0</v>
      </c>
      <c r="AM69" s="3" t="str">
        <f>IF(Input!O$107="Tier 5",('Residential Bills_Yr 5_6 Units'!$B$55-'Residential Bills_Yr 5_6 Units'!AM$17-'Residential Bills_Yr 5_6 Units'!AM$18-'Residential Bills_Yr 5_6 Units'!AM$19-'Residential Bills_Yr 5_6 Units'!AM$20)," ")</f>
        <v xml:space="preserve"> </v>
      </c>
      <c r="AN69" s="15" t="str">
        <f t="shared" si="57"/>
        <v xml:space="preserve"> </v>
      </c>
      <c r="AP69" s="19">
        <f>INDEX(Input!$B$22:$BI$26,MATCH('Residential Bills_Yr 5_6 Units'!$A69,Input!$A$22:$A$26,0),MATCH('Residential Bills_Yr 5_6 Units'!AP$61,Input!$B$21:$BI$21,0))</f>
        <v>0</v>
      </c>
      <c r="AQ69" s="3" t="str">
        <f>IF(Input!P$107="Tier 5",('Residential Bills_Yr 5_6 Units'!$B$55-'Residential Bills_Yr 5_6 Units'!AQ$17-'Residential Bills_Yr 5_6 Units'!AQ$18-'Residential Bills_Yr 5_6 Units'!AQ$19-'Residential Bills_Yr 5_6 Units'!AQ$20)," ")</f>
        <v xml:space="preserve"> </v>
      </c>
      <c r="AR69" s="15" t="str">
        <f t="shared" si="58"/>
        <v xml:space="preserve"> </v>
      </c>
      <c r="AS69" s="7"/>
      <c r="AT69" s="19">
        <f>INDEX(Input!$B$22:$BI$26,MATCH('Residential Bills_Yr 5_6 Units'!$A69,Input!$A$22:$A$26,0),MATCH('Residential Bills_Yr 5_6 Units'!AT$61,Input!$B$21:$BI$21,0))</f>
        <v>0</v>
      </c>
      <c r="AU69" s="3" t="str">
        <f>IF(Input!Q$107="Tier 5",('Residential Bills_Yr 5_6 Units'!$B$55-'Residential Bills_Yr 5_6 Units'!AU$17-'Residential Bills_Yr 5_6 Units'!AU$18-'Residential Bills_Yr 5_6 Units'!AU$19-'Residential Bills_Yr 5_6 Units'!AU$20)," ")</f>
        <v xml:space="preserve"> </v>
      </c>
      <c r="AV69" s="15" t="str">
        <f t="shared" si="59"/>
        <v xml:space="preserve"> </v>
      </c>
    </row>
    <row r="70" spans="1:48" x14ac:dyDescent="0.3">
      <c r="A70" t="s">
        <v>27</v>
      </c>
      <c r="B70" s="14"/>
      <c r="C70" s="3">
        <f>SUM(C65:C69)</f>
        <v>6</v>
      </c>
      <c r="D70" s="20">
        <f>SUM(D65:D69)+D62</f>
        <v>46.320000000000007</v>
      </c>
      <c r="F70" s="14"/>
      <c r="G70" s="3">
        <f>SUM(G65:G69)</f>
        <v>6</v>
      </c>
      <c r="H70" s="20">
        <f>SUM(H65:H69)+H62</f>
        <v>46.320000000000007</v>
      </c>
      <c r="J70" s="14"/>
      <c r="K70" s="3">
        <f>SUM(K65:K69)</f>
        <v>6</v>
      </c>
      <c r="L70" s="20">
        <f>SUM(L65:L69)+L62</f>
        <v>46.320000000000007</v>
      </c>
      <c r="N70" s="14"/>
      <c r="O70" s="3">
        <f>SUM(O65:O69)</f>
        <v>6</v>
      </c>
      <c r="P70" s="20">
        <f>SUM(P65:P69)+P62</f>
        <v>46.320000000000007</v>
      </c>
      <c r="R70" s="14"/>
      <c r="S70" s="3">
        <f>SUM(S65:S69)</f>
        <v>6</v>
      </c>
      <c r="T70" s="20">
        <f>SUM(T65:T69)+T62</f>
        <v>46.320000000000007</v>
      </c>
      <c r="V70" s="14"/>
      <c r="W70" s="3">
        <f>SUM(W65:W69)</f>
        <v>6</v>
      </c>
      <c r="X70" s="20">
        <f>SUM(X65:X69)+X62</f>
        <v>46.320000000000007</v>
      </c>
      <c r="Z70" s="14"/>
      <c r="AA70" s="3">
        <f>SUM(AA65:AA69)</f>
        <v>6</v>
      </c>
      <c r="AB70" s="20">
        <f>SUM(AB65:AB69)+AB62</f>
        <v>46.320000000000007</v>
      </c>
      <c r="AD70" s="14"/>
      <c r="AE70" s="3">
        <f>SUM(AE65:AE69)</f>
        <v>6</v>
      </c>
      <c r="AF70" s="20">
        <f>SUM(AF65:AF69)+AF62</f>
        <v>46.320000000000007</v>
      </c>
      <c r="AH70" s="14"/>
      <c r="AI70" s="3">
        <f>SUM(AI65:AI69)</f>
        <v>6</v>
      </c>
      <c r="AJ70" s="20">
        <f>SUM(AJ65:AJ69)+AJ62</f>
        <v>46.320000000000007</v>
      </c>
      <c r="AL70" s="14"/>
      <c r="AM70" s="3">
        <f>SUM(AM65:AM69)</f>
        <v>6</v>
      </c>
      <c r="AN70" s="20">
        <f>SUM(AN65:AN69)+AN62</f>
        <v>46.320000000000007</v>
      </c>
      <c r="AP70" s="14"/>
      <c r="AQ70" s="3">
        <f>SUM(AQ65:AQ69)</f>
        <v>6</v>
      </c>
      <c r="AR70" s="20">
        <f>SUM(AR65:AR69)+AR62</f>
        <v>46.320000000000007</v>
      </c>
      <c r="AS70" s="46"/>
      <c r="AT70" s="14"/>
      <c r="AU70" s="3">
        <f>SUM(AU65:AU69)</f>
        <v>6</v>
      </c>
      <c r="AV70" s="20">
        <f>SUM(AV65:AV69)+AV62</f>
        <v>46.320000000000007</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INDEX(Input!$C$49:$BJ$61,MATCH($A73,Input!$A$49:$A$61,0),MATCH(B$61,Input!$C$48:$BJ$48,0))</f>
        <v>-11</v>
      </c>
      <c r="C73" s="24" t="str">
        <f>IF(VLOOKUP($A73,Input!$A$49:$B$61,2,FALSE)="Percentage",D$70,IF(VLOOKUP($A73,Input!$A$49:$B$61,2,FALSE)="Fixed","Fixed",(C$70)))</f>
        <v>Fixed</v>
      </c>
      <c r="D73" s="15">
        <f t="shared" ref="D73:D85" si="61">ROUND(IF(C73="Fixed",B73,(B73*C73)),2)</f>
        <v>-11</v>
      </c>
      <c r="F73" s="104">
        <f>INDEX(Input!$C$49:$BJ$61,MATCH($A73,Input!$A$49:$A$61,0),MATCH(F$61,Input!$C$48:$BJ$48,0))</f>
        <v>-11</v>
      </c>
      <c r="G73" s="24" t="str">
        <f>IF(VLOOKUP($A73,Input!$A$49:$B$61,2,FALSE)="Percentage",H$70,IF(VLOOKUP($A73,Input!$A$49:$B$61,2,FALSE)="Fixed","Fixed",(G$70)))</f>
        <v>Fixed</v>
      </c>
      <c r="H73" s="15">
        <f t="shared" ref="H73:H85" si="62">ROUND(IF(G73="Fixed",F73,(F73*G73)),2)</f>
        <v>-11</v>
      </c>
      <c r="J73" s="104">
        <f>INDEX(Input!$C$49:$BJ$61,MATCH($A73,Input!$A$49:$A$61,0),MATCH(J$61,Input!$C$48:$BJ$48,0))</f>
        <v>-11</v>
      </c>
      <c r="K73" s="24" t="str">
        <f>IF(VLOOKUP($A73,Input!$A$49:$B$61,2,FALSE)="Percentage",L$70,IF(VLOOKUP($A73,Input!$A$49:$B$61,2,FALSE)="Fixed","Fixed",(K$70)))</f>
        <v>Fixed</v>
      </c>
      <c r="L73" s="15">
        <f t="shared" ref="L73:L85" si="63">ROUND(IF(K73="Fixed",J73,(J73*K73)),2)</f>
        <v>-11</v>
      </c>
      <c r="N73" s="104">
        <f>INDEX(Input!$C$49:$BJ$61,MATCH($A73,Input!$A$49:$A$61,0),MATCH(N$61,Input!$C$48:$BJ$48,0))</f>
        <v>-11</v>
      </c>
      <c r="O73" s="24" t="str">
        <f>IF(VLOOKUP($A73,Input!$A$49:$B$61,2,FALSE)="Percentage",P$70,IF(VLOOKUP($A73,Input!$A$49:$B$61,2,FALSE)="Fixed","Fixed",(O$70)))</f>
        <v>Fixed</v>
      </c>
      <c r="P73" s="15">
        <f t="shared" ref="P73:P85" si="64">ROUND(IF(O73="Fixed",N73,(N73*O73)),2)</f>
        <v>-11</v>
      </c>
      <c r="R73" s="104">
        <f>INDEX(Input!$C$49:$BJ$61,MATCH($A73,Input!$A$49:$A$61,0),MATCH(R$61,Input!$C$48:$BJ$48,0))</f>
        <v>-11</v>
      </c>
      <c r="S73" s="24" t="str">
        <f>IF(VLOOKUP($A73,Input!$A$49:$B$61,2,FALSE)="Percentage",T$70,IF(VLOOKUP($A73,Input!$A$49:$B$61,2,FALSE)="Fixed","Fixed",(S$70)))</f>
        <v>Fixed</v>
      </c>
      <c r="T73" s="15">
        <f t="shared" ref="T73:T85" si="65">ROUND(IF(S73="Fixed",R73,(R73*S73)),2)</f>
        <v>-11</v>
      </c>
      <c r="V73" s="104">
        <f>INDEX(Input!$C$49:$BJ$61,MATCH($A73,Input!$A$49:$A$61,0),MATCH(V$61,Input!$C$48:$BJ$48,0))</f>
        <v>-11</v>
      </c>
      <c r="W73" s="24" t="str">
        <f>IF(VLOOKUP($A73,Input!$A$49:$B$61,2,FALSE)="Percentage",X$70,IF(VLOOKUP($A73,Input!$A$49:$B$61,2,FALSE)="Fixed","Fixed",(W$70)))</f>
        <v>Fixed</v>
      </c>
      <c r="X73" s="15">
        <f t="shared" ref="X73:X85" si="66">ROUND(IF(W73="Fixed",V73,(V73*W73)),2)</f>
        <v>-11</v>
      </c>
      <c r="Z73" s="104">
        <f>INDEX(Input!$C$49:$BJ$61,MATCH($A73,Input!$A$49:$A$61,0),MATCH(Z$61,Input!$C$48:$BJ$48,0))</f>
        <v>-11</v>
      </c>
      <c r="AA73" s="24" t="str">
        <f>IF(VLOOKUP($A73,Input!$A$49:$B$61,2,FALSE)="Percentage",AB$70,IF(VLOOKUP($A73,Input!$A$49:$B$61,2,FALSE)="Fixed","Fixed",(AA$70)))</f>
        <v>Fixed</v>
      </c>
      <c r="AB73" s="15">
        <f t="shared" ref="AB73:AB85" si="67">ROUND(IF(AA73="Fixed",Z73,(Z73*AA73)),2)</f>
        <v>-11</v>
      </c>
      <c r="AD73" s="104">
        <f>INDEX(Input!$C$49:$BJ$61,MATCH($A73,Input!$A$49:$A$61,0),MATCH(AD$61,Input!$C$48:$BJ$48,0))</f>
        <v>-11</v>
      </c>
      <c r="AE73" s="24" t="str">
        <f>IF(VLOOKUP($A73,Input!$A$49:$B$61,2,FALSE)="Percentage",AF$70,IF(VLOOKUP($A73,Input!$A$49:$B$61,2,FALSE)="Fixed","Fixed",(AE$70)))</f>
        <v>Fixed</v>
      </c>
      <c r="AF73" s="15">
        <f t="shared" ref="AF73:AF85" si="68">ROUND(IF(AE73="Fixed",AD73,(AD73*AE73)),2)</f>
        <v>-11</v>
      </c>
      <c r="AH73" s="104">
        <f>INDEX(Input!$C$49:$BJ$61,MATCH($A73,Input!$A$49:$A$61,0),MATCH(AH$61,Input!$C$48:$BJ$48,0))</f>
        <v>-11</v>
      </c>
      <c r="AI73" s="24" t="str">
        <f>IF(VLOOKUP($A73,Input!$A$49:$B$61,2,FALSE)="Percentage",AJ$70,IF(VLOOKUP($A73,Input!$A$49:$B$61,2,FALSE)="Fixed","Fixed",(AI$70)))</f>
        <v>Fixed</v>
      </c>
      <c r="AJ73" s="15">
        <f t="shared" ref="AJ73:AJ85" si="69">ROUND(IF(AI73="Fixed",AH73,(AH73*AI73)),2)</f>
        <v>-11</v>
      </c>
      <c r="AL73" s="104">
        <f>INDEX(Input!$C$49:$BJ$61,MATCH($A73,Input!$A$49:$A$61,0),MATCH(AL$61,Input!$C$48:$BJ$48,0))</f>
        <v>-11</v>
      </c>
      <c r="AM73" s="24" t="str">
        <f>IF(VLOOKUP($A73,Input!$A$49:$B$61,2,FALSE)="Percentage",AN$70,IF(VLOOKUP($A73,Input!$A$49:$B$61,2,FALSE)="Fixed","Fixed",(AM$70)))</f>
        <v>Fixed</v>
      </c>
      <c r="AN73" s="15">
        <f t="shared" ref="AN73:AN85" si="70">ROUND(IF(AM73="Fixed",AL73,(AL73*AM73)),2)</f>
        <v>-11</v>
      </c>
      <c r="AP73" s="104">
        <f>INDEX(Input!$C$49:$BJ$61,MATCH($A73,Input!$A$49:$A$61,0),MATCH(AP$61,Input!$C$48:$BJ$48,0))</f>
        <v>-11</v>
      </c>
      <c r="AQ73" s="24" t="str">
        <f>IF(VLOOKUP($A73,Input!$A$49:$B$61,2,FALSE)="Percentage",AR$70,IF(VLOOKUP($A73,Input!$A$49:$B$61,2,FALSE)="Fixed","Fixed",(AQ$70)))</f>
        <v>Fixed</v>
      </c>
      <c r="AR73" s="15">
        <f t="shared" ref="AR73:AR85" si="71">ROUND(IF(AQ73="Fixed",AP73,(AP73*AQ73)),2)</f>
        <v>-11</v>
      </c>
      <c r="AS73" s="7"/>
      <c r="AT73" s="104">
        <f>INDEX(Input!$C$49:$BJ$61,MATCH($A73,Input!$A$49:$A$61,0),MATCH(AT$61,Input!$C$48:$BJ$48,0))</f>
        <v>-11</v>
      </c>
      <c r="AU73" s="24" t="str">
        <f>IF(VLOOKUP($A73,Input!$A$49:$B$61,2,FALSE)="Percentage",AV$70,IF(VLOOKUP($A73,Input!$A$49:$B$61,2,FALSE)="Fixed","Fixed",(AU$70)))</f>
        <v>Fixed</v>
      </c>
      <c r="AV73" s="15">
        <f t="shared" ref="AV73:AV85" si="72">ROUND(IF(AU73="Fixed",AT73,(AT73*AU73)),2)</f>
        <v>-11</v>
      </c>
    </row>
    <row r="74" spans="1:48" x14ac:dyDescent="0.3">
      <c r="A74" t="str">
        <f t="shared" si="60"/>
        <v>WRAM/MCBA</v>
      </c>
      <c r="B74" s="104">
        <f>INDEX(Input!$C$49:$BJ$61,MATCH($A74,Input!$A$49:$A$61,0),MATCH(B$61,Input!$C$48:$BJ$48,0))</f>
        <v>0</v>
      </c>
      <c r="C74" s="24">
        <f>IF(VLOOKUP($A74,Input!$A$49:$B$61,2,FALSE)="Percentage",D$70,IF(VLOOKUP($A74,Input!$A$49:$B$61,2,FALSE)="Fixed","Fixed",(C$70)))</f>
        <v>6</v>
      </c>
      <c r="D74" s="15">
        <f t="shared" si="61"/>
        <v>0</v>
      </c>
      <c r="F74" s="104">
        <f>INDEX(Input!$C$49:$BJ$61,MATCH($A74,Input!$A$49:$A$61,0),MATCH(F$61,Input!$C$48:$BJ$48,0))</f>
        <v>0</v>
      </c>
      <c r="G74" s="24">
        <f>IF(VLOOKUP($A74,Input!$A$49:$B$61,2,FALSE)="Percentage",H$70,IF(VLOOKUP($A74,Input!$A$49:$B$61,2,FALSE)="Fixed","Fixed",(G$70)))</f>
        <v>6</v>
      </c>
      <c r="H74" s="15">
        <f t="shared" si="62"/>
        <v>0</v>
      </c>
      <c r="J74" s="104">
        <f>INDEX(Input!$C$49:$BJ$61,MATCH($A74,Input!$A$49:$A$61,0),MATCH(J$61,Input!$C$48:$BJ$48,0))</f>
        <v>0</v>
      </c>
      <c r="K74" s="24">
        <f>IF(VLOOKUP($A74,Input!$A$49:$B$61,2,FALSE)="Percentage",L$70,IF(VLOOKUP($A74,Input!$A$49:$B$61,2,FALSE)="Fixed","Fixed",(K$70)))</f>
        <v>6</v>
      </c>
      <c r="L74" s="15">
        <f t="shared" si="63"/>
        <v>0</v>
      </c>
      <c r="N74" s="104">
        <f>INDEX(Input!$C$49:$BJ$61,MATCH($A74,Input!$A$49:$A$61,0),MATCH(N$61,Input!$C$48:$BJ$48,0))</f>
        <v>0</v>
      </c>
      <c r="O74" s="24">
        <f>IF(VLOOKUP($A74,Input!$A$49:$B$61,2,FALSE)="Percentage",P$70,IF(VLOOKUP($A74,Input!$A$49:$B$61,2,FALSE)="Fixed","Fixed",(O$70)))</f>
        <v>6</v>
      </c>
      <c r="P74" s="15">
        <f t="shared" si="64"/>
        <v>0</v>
      </c>
      <c r="R74" s="104">
        <f>INDEX(Input!$C$49:$BJ$61,MATCH($A74,Input!$A$49:$A$61,0),MATCH(R$61,Input!$C$48:$BJ$48,0))</f>
        <v>0</v>
      </c>
      <c r="S74" s="24">
        <f>IF(VLOOKUP($A74,Input!$A$49:$B$61,2,FALSE)="Percentage",T$70,IF(VLOOKUP($A74,Input!$A$49:$B$61,2,FALSE)="Fixed","Fixed",(S$70)))</f>
        <v>6</v>
      </c>
      <c r="T74" s="15">
        <f t="shared" si="65"/>
        <v>0</v>
      </c>
      <c r="V74" s="104">
        <f>INDEX(Input!$C$49:$BJ$61,MATCH($A74,Input!$A$49:$A$61,0),MATCH(V$61,Input!$C$48:$BJ$48,0))</f>
        <v>0</v>
      </c>
      <c r="W74" s="24">
        <f>IF(VLOOKUP($A74,Input!$A$49:$B$61,2,FALSE)="Percentage",X$70,IF(VLOOKUP($A74,Input!$A$49:$B$61,2,FALSE)="Fixed","Fixed",(W$70)))</f>
        <v>6</v>
      </c>
      <c r="X74" s="15">
        <f t="shared" si="66"/>
        <v>0</v>
      </c>
      <c r="Z74" s="104">
        <f>INDEX(Input!$C$49:$BJ$61,MATCH($A74,Input!$A$49:$A$61,0),MATCH(Z$61,Input!$C$48:$BJ$48,0))</f>
        <v>0</v>
      </c>
      <c r="AA74" s="24">
        <f>IF(VLOOKUP($A74,Input!$A$49:$B$61,2,FALSE)="Percentage",AB$70,IF(VLOOKUP($A74,Input!$A$49:$B$61,2,FALSE)="Fixed","Fixed",(AA$70)))</f>
        <v>6</v>
      </c>
      <c r="AB74" s="15">
        <f t="shared" si="67"/>
        <v>0</v>
      </c>
      <c r="AD74" s="104">
        <f>INDEX(Input!$C$49:$BJ$61,MATCH($A74,Input!$A$49:$A$61,0),MATCH(AD$61,Input!$C$48:$BJ$48,0))</f>
        <v>0</v>
      </c>
      <c r="AE74" s="24">
        <f>IF(VLOOKUP($A74,Input!$A$49:$B$61,2,FALSE)="Percentage",AF$70,IF(VLOOKUP($A74,Input!$A$49:$B$61,2,FALSE)="Fixed","Fixed",(AE$70)))</f>
        <v>6</v>
      </c>
      <c r="AF74" s="15">
        <f t="shared" si="68"/>
        <v>0</v>
      </c>
      <c r="AH74" s="104">
        <f>INDEX(Input!$C$49:$BJ$61,MATCH($A74,Input!$A$49:$A$61,0),MATCH(AH$61,Input!$C$48:$BJ$48,0))</f>
        <v>0</v>
      </c>
      <c r="AI74" s="24">
        <f>IF(VLOOKUP($A74,Input!$A$49:$B$61,2,FALSE)="Percentage",AJ$70,IF(VLOOKUP($A74,Input!$A$49:$B$61,2,FALSE)="Fixed","Fixed",(AI$70)))</f>
        <v>6</v>
      </c>
      <c r="AJ74" s="15">
        <f t="shared" si="69"/>
        <v>0</v>
      </c>
      <c r="AL74" s="104">
        <f>INDEX(Input!$C$49:$BJ$61,MATCH($A74,Input!$A$49:$A$61,0),MATCH(AL$61,Input!$C$48:$BJ$48,0))</f>
        <v>0</v>
      </c>
      <c r="AM74" s="24">
        <f>IF(VLOOKUP($A74,Input!$A$49:$B$61,2,FALSE)="Percentage",AN$70,IF(VLOOKUP($A74,Input!$A$49:$B$61,2,FALSE)="Fixed","Fixed",(AM$70)))</f>
        <v>6</v>
      </c>
      <c r="AN74" s="15">
        <f t="shared" si="70"/>
        <v>0</v>
      </c>
      <c r="AP74" s="104">
        <f>INDEX(Input!$C$49:$BJ$61,MATCH($A74,Input!$A$49:$A$61,0),MATCH(AP$61,Input!$C$48:$BJ$48,0))</f>
        <v>0</v>
      </c>
      <c r="AQ74" s="24">
        <f>IF(VLOOKUP($A74,Input!$A$49:$B$61,2,FALSE)="Percentage",AR$70,IF(VLOOKUP($A74,Input!$A$49:$B$61,2,FALSE)="Fixed","Fixed",(AQ$70)))</f>
        <v>6</v>
      </c>
      <c r="AR74" s="15">
        <f t="shared" si="71"/>
        <v>0</v>
      </c>
      <c r="AS74" s="7"/>
      <c r="AT74" s="104">
        <f>INDEX(Input!$C$49:$BJ$61,MATCH($A74,Input!$A$49:$A$61,0),MATCH(AT$61,Input!$C$48:$BJ$48,0))</f>
        <v>0</v>
      </c>
      <c r="AU74" s="24">
        <f>IF(VLOOKUP($A74,Input!$A$49:$B$61,2,FALSE)="Percentage",AV$70,IF(VLOOKUP($A74,Input!$A$49:$B$61,2,FALSE)="Fixed","Fixed",(AU$70)))</f>
        <v>6</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46.320000000000007</v>
      </c>
      <c r="D75" s="15">
        <f t="shared" si="61"/>
        <v>0</v>
      </c>
      <c r="F75" s="104">
        <f>INDEX(Input!$C$49:$BJ$61,MATCH($A75,Input!$A$49:$A$61,0),MATCH(F$61,Input!$C$48:$BJ$48,0))</f>
        <v>0</v>
      </c>
      <c r="G75" s="24">
        <f>IF(VLOOKUP($A75,Input!$A$49:$B$61,2,FALSE)="Percentage",H$70,IF(VLOOKUP($A75,Input!$A$49:$B$61,2,FALSE)="Fixed","Fixed",(G$70)))</f>
        <v>46.320000000000007</v>
      </c>
      <c r="H75" s="15">
        <f t="shared" si="62"/>
        <v>0</v>
      </c>
      <c r="J75" s="104">
        <f>INDEX(Input!$C$49:$BJ$61,MATCH($A75,Input!$A$49:$A$61,0),MATCH(J$61,Input!$C$48:$BJ$48,0))</f>
        <v>0</v>
      </c>
      <c r="K75" s="24">
        <f>IF(VLOOKUP($A75,Input!$A$49:$B$61,2,FALSE)="Percentage",L$70,IF(VLOOKUP($A75,Input!$A$49:$B$61,2,FALSE)="Fixed","Fixed",(K$70)))</f>
        <v>46.320000000000007</v>
      </c>
      <c r="L75" s="15">
        <f t="shared" si="63"/>
        <v>0</v>
      </c>
      <c r="N75" s="104">
        <f>INDEX(Input!$C$49:$BJ$61,MATCH($A75,Input!$A$49:$A$61,0),MATCH(N$61,Input!$C$48:$BJ$48,0))</f>
        <v>0</v>
      </c>
      <c r="O75" s="24">
        <f>IF(VLOOKUP($A75,Input!$A$49:$B$61,2,FALSE)="Percentage",P$70,IF(VLOOKUP($A75,Input!$A$49:$B$61,2,FALSE)="Fixed","Fixed",(O$70)))</f>
        <v>46.320000000000007</v>
      </c>
      <c r="P75" s="15">
        <f t="shared" si="64"/>
        <v>0</v>
      </c>
      <c r="R75" s="104">
        <f>INDEX(Input!$C$49:$BJ$61,MATCH($A75,Input!$A$49:$A$61,0),MATCH(R$61,Input!$C$48:$BJ$48,0))</f>
        <v>0</v>
      </c>
      <c r="S75" s="24">
        <f>IF(VLOOKUP($A75,Input!$A$49:$B$61,2,FALSE)="Percentage",T$70,IF(VLOOKUP($A75,Input!$A$49:$B$61,2,FALSE)="Fixed","Fixed",(S$70)))</f>
        <v>46.320000000000007</v>
      </c>
      <c r="T75" s="15">
        <f t="shared" si="65"/>
        <v>0</v>
      </c>
      <c r="V75" s="104">
        <f>INDEX(Input!$C$49:$BJ$61,MATCH($A75,Input!$A$49:$A$61,0),MATCH(V$61,Input!$C$48:$BJ$48,0))</f>
        <v>0</v>
      </c>
      <c r="W75" s="24">
        <f>IF(VLOOKUP($A75,Input!$A$49:$B$61,2,FALSE)="Percentage",X$70,IF(VLOOKUP($A75,Input!$A$49:$B$61,2,FALSE)="Fixed","Fixed",(W$70)))</f>
        <v>46.320000000000007</v>
      </c>
      <c r="X75" s="15">
        <f t="shared" si="66"/>
        <v>0</v>
      </c>
      <c r="Z75" s="104">
        <f>INDEX(Input!$C$49:$BJ$61,MATCH($A75,Input!$A$49:$A$61,0),MATCH(Z$61,Input!$C$48:$BJ$48,0))</f>
        <v>0</v>
      </c>
      <c r="AA75" s="24">
        <f>IF(VLOOKUP($A75,Input!$A$49:$B$61,2,FALSE)="Percentage",AB$70,IF(VLOOKUP($A75,Input!$A$49:$B$61,2,FALSE)="Fixed","Fixed",(AA$70)))</f>
        <v>46.320000000000007</v>
      </c>
      <c r="AB75" s="15">
        <f t="shared" si="67"/>
        <v>0</v>
      </c>
      <c r="AD75" s="104">
        <f>INDEX(Input!$C$49:$BJ$61,MATCH($A75,Input!$A$49:$A$61,0),MATCH(AD$61,Input!$C$48:$BJ$48,0))</f>
        <v>0</v>
      </c>
      <c r="AE75" s="24">
        <f>IF(VLOOKUP($A75,Input!$A$49:$B$61,2,FALSE)="Percentage",AF$70,IF(VLOOKUP($A75,Input!$A$49:$B$61,2,FALSE)="Fixed","Fixed",(AE$70)))</f>
        <v>46.320000000000007</v>
      </c>
      <c r="AF75" s="15">
        <f t="shared" si="68"/>
        <v>0</v>
      </c>
      <c r="AH75" s="104">
        <f>INDEX(Input!$C$49:$BJ$61,MATCH($A75,Input!$A$49:$A$61,0),MATCH(AH$61,Input!$C$48:$BJ$48,0))</f>
        <v>0</v>
      </c>
      <c r="AI75" s="24">
        <f>IF(VLOOKUP($A75,Input!$A$49:$B$61,2,FALSE)="Percentage",AJ$70,IF(VLOOKUP($A75,Input!$A$49:$B$61,2,FALSE)="Fixed","Fixed",(AI$70)))</f>
        <v>46.320000000000007</v>
      </c>
      <c r="AJ75" s="15">
        <f t="shared" si="69"/>
        <v>0</v>
      </c>
      <c r="AL75" s="104">
        <f>INDEX(Input!$C$49:$BJ$61,MATCH($A75,Input!$A$49:$A$61,0),MATCH(AL$61,Input!$C$48:$BJ$48,0))</f>
        <v>0</v>
      </c>
      <c r="AM75" s="24">
        <f>IF(VLOOKUP($A75,Input!$A$49:$B$61,2,FALSE)="Percentage",AN$70,IF(VLOOKUP($A75,Input!$A$49:$B$61,2,FALSE)="Fixed","Fixed",(AM$70)))</f>
        <v>46.320000000000007</v>
      </c>
      <c r="AN75" s="15">
        <f t="shared" si="70"/>
        <v>0</v>
      </c>
      <c r="AP75" s="104">
        <f>INDEX(Input!$C$49:$BJ$61,MATCH($A75,Input!$A$49:$A$61,0),MATCH(AP$61,Input!$C$48:$BJ$48,0))</f>
        <v>0</v>
      </c>
      <c r="AQ75" s="24">
        <f>IF(VLOOKUP($A75,Input!$A$49:$B$61,2,FALSE)="Percentage",AR$70,IF(VLOOKUP($A75,Input!$A$49:$B$61,2,FALSE)="Fixed","Fixed",(AQ$70)))</f>
        <v>46.320000000000007</v>
      </c>
      <c r="AR75" s="15">
        <f t="shared" si="71"/>
        <v>0</v>
      </c>
      <c r="AS75" s="7"/>
      <c r="AT75" s="104">
        <f>INDEX(Input!$C$49:$BJ$61,MATCH($A75,Input!$A$49:$A$61,0),MATCH(AT$61,Input!$C$48:$BJ$48,0))</f>
        <v>0</v>
      </c>
      <c r="AU75" s="24">
        <f>IF(VLOOKUP($A75,Input!$A$49:$B$61,2,FALSE)="Percentage",AV$70,IF(VLOOKUP($A75,Input!$A$49:$B$61,2,FALSE)="Fixed","Fixed",(AU$70)))</f>
        <v>46.320000000000007</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6</v>
      </c>
      <c r="D77" s="15">
        <f t="shared" si="61"/>
        <v>0</v>
      </c>
      <c r="F77" s="104">
        <f>INDEX(Input!$C$49:$BJ$61,MATCH($A77,Input!$A$49:$A$61,0),MATCH(F$61,Input!$C$48:$BJ$48,0))</f>
        <v>0</v>
      </c>
      <c r="G77" s="24">
        <f>IF(VLOOKUP($A77,Input!$A$49:$B$61,2,FALSE)="Percentage",H$70,IF(VLOOKUP($A77,Input!$A$49:$B$61,2,FALSE)="Fixed","Fixed",(G$70)))</f>
        <v>6</v>
      </c>
      <c r="H77" s="15">
        <f t="shared" si="62"/>
        <v>0</v>
      </c>
      <c r="J77" s="104">
        <f>INDEX(Input!$C$49:$BJ$61,MATCH($A77,Input!$A$49:$A$61,0),MATCH(J$61,Input!$C$48:$BJ$48,0))</f>
        <v>0</v>
      </c>
      <c r="K77" s="24">
        <f>IF(VLOOKUP($A77,Input!$A$49:$B$61,2,FALSE)="Percentage",L$70,IF(VLOOKUP($A77,Input!$A$49:$B$61,2,FALSE)="Fixed","Fixed",(K$70)))</f>
        <v>6</v>
      </c>
      <c r="L77" s="15">
        <f t="shared" si="63"/>
        <v>0</v>
      </c>
      <c r="N77" s="104">
        <f>INDEX(Input!$C$49:$BJ$61,MATCH($A77,Input!$A$49:$A$61,0),MATCH(N$61,Input!$C$48:$BJ$48,0))</f>
        <v>0</v>
      </c>
      <c r="O77" s="24">
        <f>IF(VLOOKUP($A77,Input!$A$49:$B$61,2,FALSE)="Percentage",P$70,IF(VLOOKUP($A77,Input!$A$49:$B$61,2,FALSE)="Fixed","Fixed",(O$70)))</f>
        <v>6</v>
      </c>
      <c r="P77" s="15">
        <f t="shared" si="64"/>
        <v>0</v>
      </c>
      <c r="R77" s="104">
        <f>INDEX(Input!$C$49:$BJ$61,MATCH($A77,Input!$A$49:$A$61,0),MATCH(R$61,Input!$C$48:$BJ$48,0))</f>
        <v>0</v>
      </c>
      <c r="S77" s="24">
        <f>IF(VLOOKUP($A77,Input!$A$49:$B$61,2,FALSE)="Percentage",T$70,IF(VLOOKUP($A77,Input!$A$49:$B$61,2,FALSE)="Fixed","Fixed",(S$70)))</f>
        <v>6</v>
      </c>
      <c r="T77" s="15">
        <f t="shared" si="65"/>
        <v>0</v>
      </c>
      <c r="V77" s="104">
        <f>INDEX(Input!$C$49:$BJ$61,MATCH($A77,Input!$A$49:$A$61,0),MATCH(V$61,Input!$C$48:$BJ$48,0))</f>
        <v>0</v>
      </c>
      <c r="W77" s="24">
        <f>IF(VLOOKUP($A77,Input!$A$49:$B$61,2,FALSE)="Percentage",X$70,IF(VLOOKUP($A77,Input!$A$49:$B$61,2,FALSE)="Fixed","Fixed",(W$70)))</f>
        <v>6</v>
      </c>
      <c r="X77" s="15">
        <f t="shared" si="66"/>
        <v>0</v>
      </c>
      <c r="Z77" s="104">
        <f>INDEX(Input!$C$49:$BJ$61,MATCH($A77,Input!$A$49:$A$61,0),MATCH(Z$61,Input!$C$48:$BJ$48,0))</f>
        <v>0</v>
      </c>
      <c r="AA77" s="24">
        <f>IF(VLOOKUP($A77,Input!$A$49:$B$61,2,FALSE)="Percentage",AB$70,IF(VLOOKUP($A77,Input!$A$49:$B$61,2,FALSE)="Fixed","Fixed",(AA$70)))</f>
        <v>6</v>
      </c>
      <c r="AB77" s="15">
        <f t="shared" si="67"/>
        <v>0</v>
      </c>
      <c r="AD77" s="104">
        <f>INDEX(Input!$C$49:$BJ$61,MATCH($A77,Input!$A$49:$A$61,0),MATCH(AD$61,Input!$C$48:$BJ$48,0))</f>
        <v>0</v>
      </c>
      <c r="AE77" s="24">
        <f>IF(VLOOKUP($A77,Input!$A$49:$B$61,2,FALSE)="Percentage",AF$70,IF(VLOOKUP($A77,Input!$A$49:$B$61,2,FALSE)="Fixed","Fixed",(AE$70)))</f>
        <v>6</v>
      </c>
      <c r="AF77" s="15">
        <f t="shared" si="68"/>
        <v>0</v>
      </c>
      <c r="AH77" s="104">
        <f>INDEX(Input!$C$49:$BJ$61,MATCH($A77,Input!$A$49:$A$61,0),MATCH(AH$61,Input!$C$48:$BJ$48,0))</f>
        <v>0</v>
      </c>
      <c r="AI77" s="24">
        <f>IF(VLOOKUP($A77,Input!$A$49:$B$61,2,FALSE)="Percentage",AJ$70,IF(VLOOKUP($A77,Input!$A$49:$B$61,2,FALSE)="Fixed","Fixed",(AI$70)))</f>
        <v>6</v>
      </c>
      <c r="AJ77" s="15">
        <f t="shared" si="69"/>
        <v>0</v>
      </c>
      <c r="AL77" s="104">
        <f>INDEX(Input!$C$49:$BJ$61,MATCH($A77,Input!$A$49:$A$61,0),MATCH(AL$61,Input!$C$48:$BJ$48,0))</f>
        <v>0</v>
      </c>
      <c r="AM77" s="24">
        <f>IF(VLOOKUP($A77,Input!$A$49:$B$61,2,FALSE)="Percentage",AN$70,IF(VLOOKUP($A77,Input!$A$49:$B$61,2,FALSE)="Fixed","Fixed",(AM$70)))</f>
        <v>6</v>
      </c>
      <c r="AN77" s="15">
        <f t="shared" si="70"/>
        <v>0</v>
      </c>
      <c r="AP77" s="104">
        <f>INDEX(Input!$C$49:$BJ$61,MATCH($A77,Input!$A$49:$A$61,0),MATCH(AP$61,Input!$C$48:$BJ$48,0))</f>
        <v>0</v>
      </c>
      <c r="AQ77" s="24">
        <f>IF(VLOOKUP($A77,Input!$A$49:$B$61,2,FALSE)="Percentage",AR$70,IF(VLOOKUP($A77,Input!$A$49:$B$61,2,FALSE)="Fixed","Fixed",(AQ$70)))</f>
        <v>6</v>
      </c>
      <c r="AR77" s="15">
        <f t="shared" si="71"/>
        <v>0</v>
      </c>
      <c r="AS77" s="7"/>
      <c r="AT77" s="104">
        <f>INDEX(Input!$C$49:$BJ$61,MATCH($A77,Input!$A$49:$A$61,0),MATCH(AT$61,Input!$C$48:$BJ$48,0))</f>
        <v>0</v>
      </c>
      <c r="AU77" s="24">
        <f>IF(VLOOKUP($A77,Input!$A$49:$B$61,2,FALSE)="Percentage",AV$70,IF(VLOOKUP($A77,Input!$A$49:$B$61,2,FALSE)="Fixed","Fixed",(AU$70)))</f>
        <v>6</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6</v>
      </c>
      <c r="D80" s="15">
        <f t="shared" si="61"/>
        <v>0</v>
      </c>
      <c r="F80" s="104">
        <f>INDEX(Input!$C$49:$BJ$61,MATCH($A80,Input!$A$49:$A$61,0),MATCH(F$61,Input!$C$48:$BJ$48,0))</f>
        <v>0</v>
      </c>
      <c r="G80" s="24">
        <f>IF(VLOOKUP($A80,Input!$A$49:$B$61,2,FALSE)="Percentage",H$70,IF(VLOOKUP($A80,Input!$A$49:$B$61,2,FALSE)="Fixed","Fixed",(G$70)))</f>
        <v>6</v>
      </c>
      <c r="H80" s="15">
        <f t="shared" si="62"/>
        <v>0</v>
      </c>
      <c r="J80" s="104">
        <f>INDEX(Input!$C$49:$BJ$61,MATCH($A80,Input!$A$49:$A$61,0),MATCH(J$61,Input!$C$48:$BJ$48,0))</f>
        <v>0</v>
      </c>
      <c r="K80" s="24">
        <f>IF(VLOOKUP($A80,Input!$A$49:$B$61,2,FALSE)="Percentage",L$70,IF(VLOOKUP($A80,Input!$A$49:$B$61,2,FALSE)="Fixed","Fixed",(K$70)))</f>
        <v>6</v>
      </c>
      <c r="L80" s="15">
        <f t="shared" si="63"/>
        <v>0</v>
      </c>
      <c r="N80" s="104">
        <f>INDEX(Input!$C$49:$BJ$61,MATCH($A80,Input!$A$49:$A$61,0),MATCH(N$61,Input!$C$48:$BJ$48,0))</f>
        <v>0</v>
      </c>
      <c r="O80" s="24">
        <f>IF(VLOOKUP($A80,Input!$A$49:$B$61,2,FALSE)="Percentage",P$70,IF(VLOOKUP($A80,Input!$A$49:$B$61,2,FALSE)="Fixed","Fixed",(O$70)))</f>
        <v>6</v>
      </c>
      <c r="P80" s="15">
        <f t="shared" si="64"/>
        <v>0</v>
      </c>
      <c r="R80" s="104">
        <f>INDEX(Input!$C$49:$BJ$61,MATCH($A80,Input!$A$49:$A$61,0),MATCH(R$61,Input!$C$48:$BJ$48,0))</f>
        <v>0</v>
      </c>
      <c r="S80" s="24">
        <f>IF(VLOOKUP($A80,Input!$A$49:$B$61,2,FALSE)="Percentage",T$70,IF(VLOOKUP($A80,Input!$A$49:$B$61,2,FALSE)="Fixed","Fixed",(S$70)))</f>
        <v>6</v>
      </c>
      <c r="T80" s="15">
        <f t="shared" si="65"/>
        <v>0</v>
      </c>
      <c r="V80" s="104">
        <f>INDEX(Input!$C$49:$BJ$61,MATCH($A80,Input!$A$49:$A$61,0),MATCH(V$61,Input!$C$48:$BJ$48,0))</f>
        <v>0</v>
      </c>
      <c r="W80" s="24">
        <f>IF(VLOOKUP($A80,Input!$A$49:$B$61,2,FALSE)="Percentage",X$70,IF(VLOOKUP($A80,Input!$A$49:$B$61,2,FALSE)="Fixed","Fixed",(W$70)))</f>
        <v>6</v>
      </c>
      <c r="X80" s="15">
        <f t="shared" si="66"/>
        <v>0</v>
      </c>
      <c r="Z80" s="104">
        <f>INDEX(Input!$C$49:$BJ$61,MATCH($A80,Input!$A$49:$A$61,0),MATCH(Z$61,Input!$C$48:$BJ$48,0))</f>
        <v>0</v>
      </c>
      <c r="AA80" s="24">
        <f>IF(VLOOKUP($A80,Input!$A$49:$B$61,2,FALSE)="Percentage",AB$70,IF(VLOOKUP($A80,Input!$A$49:$B$61,2,FALSE)="Fixed","Fixed",(AA$70)))</f>
        <v>6</v>
      </c>
      <c r="AB80" s="15">
        <f t="shared" si="67"/>
        <v>0</v>
      </c>
      <c r="AD80" s="104">
        <f>INDEX(Input!$C$49:$BJ$61,MATCH($A80,Input!$A$49:$A$61,0),MATCH(AD$61,Input!$C$48:$BJ$48,0))</f>
        <v>0</v>
      </c>
      <c r="AE80" s="24">
        <f>IF(VLOOKUP($A80,Input!$A$49:$B$61,2,FALSE)="Percentage",AF$70,IF(VLOOKUP($A80,Input!$A$49:$B$61,2,FALSE)="Fixed","Fixed",(AE$70)))</f>
        <v>6</v>
      </c>
      <c r="AF80" s="15">
        <f t="shared" si="68"/>
        <v>0</v>
      </c>
      <c r="AH80" s="104">
        <f>INDEX(Input!$C$49:$BJ$61,MATCH($A80,Input!$A$49:$A$61,0),MATCH(AH$61,Input!$C$48:$BJ$48,0))</f>
        <v>0</v>
      </c>
      <c r="AI80" s="24">
        <f>IF(VLOOKUP($A80,Input!$A$49:$B$61,2,FALSE)="Percentage",AJ$70,IF(VLOOKUP($A80,Input!$A$49:$B$61,2,FALSE)="Fixed","Fixed",(AI$70)))</f>
        <v>6</v>
      </c>
      <c r="AJ80" s="15">
        <f t="shared" si="69"/>
        <v>0</v>
      </c>
      <c r="AL80" s="104">
        <f>INDEX(Input!$C$49:$BJ$61,MATCH($A80,Input!$A$49:$A$61,0),MATCH(AL$61,Input!$C$48:$BJ$48,0))</f>
        <v>0</v>
      </c>
      <c r="AM80" s="24">
        <f>IF(VLOOKUP($A80,Input!$A$49:$B$61,2,FALSE)="Percentage",AN$70,IF(VLOOKUP($A80,Input!$A$49:$B$61,2,FALSE)="Fixed","Fixed",(AM$70)))</f>
        <v>6</v>
      </c>
      <c r="AN80" s="15">
        <f t="shared" si="70"/>
        <v>0</v>
      </c>
      <c r="AP80" s="104">
        <f>INDEX(Input!$C$49:$BJ$61,MATCH($A80,Input!$A$49:$A$61,0),MATCH(AP$61,Input!$C$48:$BJ$48,0))</f>
        <v>0</v>
      </c>
      <c r="AQ80" s="24">
        <f>IF(VLOOKUP($A80,Input!$A$49:$B$61,2,FALSE)="Percentage",AR$70,IF(VLOOKUP($A80,Input!$A$49:$B$61,2,FALSE)="Fixed","Fixed",(AQ$70)))</f>
        <v>6</v>
      </c>
      <c r="AR80" s="15">
        <f t="shared" si="71"/>
        <v>0</v>
      </c>
      <c r="AS80" s="7"/>
      <c r="AT80" s="104">
        <f>INDEX(Input!$C$49:$BJ$61,MATCH($A80,Input!$A$49:$A$61,0),MATCH(AT$61,Input!$C$48:$BJ$48,0))</f>
        <v>0</v>
      </c>
      <c r="AU80" s="24">
        <f>IF(VLOOKUP($A80,Input!$A$49:$B$61,2,FALSE)="Percentage",AV$70,IF(VLOOKUP($A80,Input!$A$49:$B$61,2,FALSE)="Fixed","Fixed",(AU$70)))</f>
        <v>6</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6</v>
      </c>
      <c r="D82" s="15">
        <f t="shared" si="61"/>
        <v>0</v>
      </c>
      <c r="F82" s="104">
        <f>INDEX(Input!$C$49:$BJ$61,MATCH($A82,Input!$A$49:$A$61,0),MATCH(F$61,Input!$C$48:$BJ$48,0))</f>
        <v>0</v>
      </c>
      <c r="G82" s="24">
        <f>IF(VLOOKUP($A82,Input!$A$49:$B$61,2,FALSE)="Percentage",H$70,IF(VLOOKUP($A82,Input!$A$49:$B$61,2,FALSE)="Fixed","Fixed",(G$70)))</f>
        <v>6</v>
      </c>
      <c r="H82" s="15">
        <f t="shared" si="62"/>
        <v>0</v>
      </c>
      <c r="J82" s="104">
        <f>INDEX(Input!$C$49:$BJ$61,MATCH($A82,Input!$A$49:$A$61,0),MATCH(J$61,Input!$C$48:$BJ$48,0))</f>
        <v>0</v>
      </c>
      <c r="K82" s="24">
        <f>IF(VLOOKUP($A82,Input!$A$49:$B$61,2,FALSE)="Percentage",L$70,IF(VLOOKUP($A82,Input!$A$49:$B$61,2,FALSE)="Fixed","Fixed",(K$70)))</f>
        <v>6</v>
      </c>
      <c r="L82" s="15">
        <f t="shared" si="63"/>
        <v>0</v>
      </c>
      <c r="N82" s="104">
        <f>INDEX(Input!$C$49:$BJ$61,MATCH($A82,Input!$A$49:$A$61,0),MATCH(N$61,Input!$C$48:$BJ$48,0))</f>
        <v>0</v>
      </c>
      <c r="O82" s="24">
        <f>IF(VLOOKUP($A82,Input!$A$49:$B$61,2,FALSE)="Percentage",P$70,IF(VLOOKUP($A82,Input!$A$49:$B$61,2,FALSE)="Fixed","Fixed",(O$70)))</f>
        <v>6</v>
      </c>
      <c r="P82" s="15">
        <f t="shared" si="64"/>
        <v>0</v>
      </c>
      <c r="R82" s="104">
        <f>INDEX(Input!$C$49:$BJ$61,MATCH($A82,Input!$A$49:$A$61,0),MATCH(R$61,Input!$C$48:$BJ$48,0))</f>
        <v>0</v>
      </c>
      <c r="S82" s="24">
        <f>IF(VLOOKUP($A82,Input!$A$49:$B$61,2,FALSE)="Percentage",T$70,IF(VLOOKUP($A82,Input!$A$49:$B$61,2,FALSE)="Fixed","Fixed",(S$70)))</f>
        <v>6</v>
      </c>
      <c r="T82" s="15">
        <f t="shared" si="65"/>
        <v>0</v>
      </c>
      <c r="V82" s="104">
        <f>INDEX(Input!$C$49:$BJ$61,MATCH($A82,Input!$A$49:$A$61,0),MATCH(V$61,Input!$C$48:$BJ$48,0))</f>
        <v>0</v>
      </c>
      <c r="W82" s="24">
        <f>IF(VLOOKUP($A82,Input!$A$49:$B$61,2,FALSE)="Percentage",X$70,IF(VLOOKUP($A82,Input!$A$49:$B$61,2,FALSE)="Fixed","Fixed",(W$70)))</f>
        <v>6</v>
      </c>
      <c r="X82" s="15">
        <f t="shared" si="66"/>
        <v>0</v>
      </c>
      <c r="Z82" s="104">
        <f>INDEX(Input!$C$49:$BJ$61,MATCH($A82,Input!$A$49:$A$61,0),MATCH(Z$61,Input!$C$48:$BJ$48,0))</f>
        <v>0</v>
      </c>
      <c r="AA82" s="24">
        <f>IF(VLOOKUP($A82,Input!$A$49:$B$61,2,FALSE)="Percentage",AB$70,IF(VLOOKUP($A82,Input!$A$49:$B$61,2,FALSE)="Fixed","Fixed",(AA$70)))</f>
        <v>6</v>
      </c>
      <c r="AB82" s="15">
        <f t="shared" si="67"/>
        <v>0</v>
      </c>
      <c r="AD82" s="104">
        <f>INDEX(Input!$C$49:$BJ$61,MATCH($A82,Input!$A$49:$A$61,0),MATCH(AD$61,Input!$C$48:$BJ$48,0))</f>
        <v>0</v>
      </c>
      <c r="AE82" s="24">
        <f>IF(VLOOKUP($A82,Input!$A$49:$B$61,2,FALSE)="Percentage",AF$70,IF(VLOOKUP($A82,Input!$A$49:$B$61,2,FALSE)="Fixed","Fixed",(AE$70)))</f>
        <v>6</v>
      </c>
      <c r="AF82" s="15">
        <f t="shared" si="68"/>
        <v>0</v>
      </c>
      <c r="AH82" s="104">
        <f>INDEX(Input!$C$49:$BJ$61,MATCH($A82,Input!$A$49:$A$61,0),MATCH(AH$61,Input!$C$48:$BJ$48,0))</f>
        <v>0</v>
      </c>
      <c r="AI82" s="24">
        <f>IF(VLOOKUP($A82,Input!$A$49:$B$61,2,FALSE)="Percentage",AJ$70,IF(VLOOKUP($A82,Input!$A$49:$B$61,2,FALSE)="Fixed","Fixed",(AI$70)))</f>
        <v>6</v>
      </c>
      <c r="AJ82" s="15">
        <f t="shared" si="69"/>
        <v>0</v>
      </c>
      <c r="AL82" s="104">
        <f>INDEX(Input!$C$49:$BJ$61,MATCH($A82,Input!$A$49:$A$61,0),MATCH(AL$61,Input!$C$48:$BJ$48,0))</f>
        <v>0</v>
      </c>
      <c r="AM82" s="24">
        <f>IF(VLOOKUP($A82,Input!$A$49:$B$61,2,FALSE)="Percentage",AN$70,IF(VLOOKUP($A82,Input!$A$49:$B$61,2,FALSE)="Fixed","Fixed",(AM$70)))</f>
        <v>6</v>
      </c>
      <c r="AN82" s="15">
        <f t="shared" si="70"/>
        <v>0</v>
      </c>
      <c r="AP82" s="104">
        <f>INDEX(Input!$C$49:$BJ$61,MATCH($A82,Input!$A$49:$A$61,0),MATCH(AP$61,Input!$C$48:$BJ$48,0))</f>
        <v>0</v>
      </c>
      <c r="AQ82" s="24">
        <f>IF(VLOOKUP($A82,Input!$A$49:$B$61,2,FALSE)="Percentage",AR$70,IF(VLOOKUP($A82,Input!$A$49:$B$61,2,FALSE)="Fixed","Fixed",(AQ$70)))</f>
        <v>6</v>
      </c>
      <c r="AR82" s="15">
        <f t="shared" si="71"/>
        <v>0</v>
      </c>
      <c r="AS82" s="7"/>
      <c r="AT82" s="104">
        <f>INDEX(Input!$C$49:$BJ$61,MATCH($A82,Input!$A$49:$A$61,0),MATCH(AT$61,Input!$C$48:$BJ$48,0))</f>
        <v>0</v>
      </c>
      <c r="AU82" s="24">
        <f>IF(VLOOKUP($A82,Input!$A$49:$B$61,2,FALSE)="Percentage",AV$70,IF(VLOOKUP($A82,Input!$A$49:$B$61,2,FALSE)="Fixed","Fixed",(AU$70)))</f>
        <v>6</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6</v>
      </c>
      <c r="D85" s="15">
        <f t="shared" si="61"/>
        <v>0</v>
      </c>
      <c r="F85" s="104">
        <f>INDEX(Input!$C$49:$BJ$61,MATCH($A85,Input!$A$49:$A$61,0),MATCH(F$61,Input!$C$48:$BJ$48,0))</f>
        <v>0</v>
      </c>
      <c r="G85" s="24">
        <f>IF(VLOOKUP($A85,Input!$A$49:$B$61,2,FALSE)="Percentage",H$70,IF(VLOOKUP($A85,Input!$A$49:$B$61,2,FALSE)="Fixed","Fixed",(G$70)))</f>
        <v>6</v>
      </c>
      <c r="H85" s="15">
        <f t="shared" si="62"/>
        <v>0</v>
      </c>
      <c r="J85" s="104">
        <f>INDEX(Input!$C$49:$BJ$61,MATCH($A85,Input!$A$49:$A$61,0),MATCH(J$61,Input!$C$48:$BJ$48,0))</f>
        <v>0</v>
      </c>
      <c r="K85" s="24">
        <f>IF(VLOOKUP($A85,Input!$A$49:$B$61,2,FALSE)="Percentage",L$70,IF(VLOOKUP($A85,Input!$A$49:$B$61,2,FALSE)="Fixed","Fixed",(K$70)))</f>
        <v>6</v>
      </c>
      <c r="L85" s="15">
        <f t="shared" si="63"/>
        <v>0</v>
      </c>
      <c r="N85" s="104">
        <f>INDEX(Input!$C$49:$BJ$61,MATCH($A85,Input!$A$49:$A$61,0),MATCH(N$61,Input!$C$48:$BJ$48,0))</f>
        <v>0</v>
      </c>
      <c r="O85" s="24">
        <f>IF(VLOOKUP($A85,Input!$A$49:$B$61,2,FALSE)="Percentage",P$70,IF(VLOOKUP($A85,Input!$A$49:$B$61,2,FALSE)="Fixed","Fixed",(O$70)))</f>
        <v>6</v>
      </c>
      <c r="P85" s="15">
        <f t="shared" si="64"/>
        <v>0</v>
      </c>
      <c r="R85" s="104">
        <f>INDEX(Input!$C$49:$BJ$61,MATCH($A85,Input!$A$49:$A$61,0),MATCH(R$61,Input!$C$48:$BJ$48,0))</f>
        <v>0</v>
      </c>
      <c r="S85" s="24">
        <f>IF(VLOOKUP($A85,Input!$A$49:$B$61,2,FALSE)="Percentage",T$70,IF(VLOOKUP($A85,Input!$A$49:$B$61,2,FALSE)="Fixed","Fixed",(S$70)))</f>
        <v>6</v>
      </c>
      <c r="T85" s="15">
        <f t="shared" si="65"/>
        <v>0</v>
      </c>
      <c r="V85" s="104">
        <f>INDEX(Input!$C$49:$BJ$61,MATCH($A85,Input!$A$49:$A$61,0),MATCH(V$61,Input!$C$48:$BJ$48,0))</f>
        <v>0</v>
      </c>
      <c r="W85" s="24">
        <f>IF(VLOOKUP($A85,Input!$A$49:$B$61,2,FALSE)="Percentage",X$70,IF(VLOOKUP($A85,Input!$A$49:$B$61,2,FALSE)="Fixed","Fixed",(W$70)))</f>
        <v>6</v>
      </c>
      <c r="X85" s="15">
        <f t="shared" si="66"/>
        <v>0</v>
      </c>
      <c r="Z85" s="104">
        <f>INDEX(Input!$C$49:$BJ$61,MATCH($A85,Input!$A$49:$A$61,0),MATCH(Z$61,Input!$C$48:$BJ$48,0))</f>
        <v>0</v>
      </c>
      <c r="AA85" s="24">
        <f>IF(VLOOKUP($A85,Input!$A$49:$B$61,2,FALSE)="Percentage",AB$70,IF(VLOOKUP($A85,Input!$A$49:$B$61,2,FALSE)="Fixed","Fixed",(AA$70)))</f>
        <v>6</v>
      </c>
      <c r="AB85" s="15">
        <f t="shared" si="67"/>
        <v>0</v>
      </c>
      <c r="AD85" s="104">
        <f>INDEX(Input!$C$49:$BJ$61,MATCH($A85,Input!$A$49:$A$61,0),MATCH(AD$61,Input!$C$48:$BJ$48,0))</f>
        <v>0</v>
      </c>
      <c r="AE85" s="24">
        <f>IF(VLOOKUP($A85,Input!$A$49:$B$61,2,FALSE)="Percentage",AF$70,IF(VLOOKUP($A85,Input!$A$49:$B$61,2,FALSE)="Fixed","Fixed",(AE$70)))</f>
        <v>6</v>
      </c>
      <c r="AF85" s="15">
        <f t="shared" si="68"/>
        <v>0</v>
      </c>
      <c r="AH85" s="104">
        <f>INDEX(Input!$C$49:$BJ$61,MATCH($A85,Input!$A$49:$A$61,0),MATCH(AH$61,Input!$C$48:$BJ$48,0))</f>
        <v>0</v>
      </c>
      <c r="AI85" s="24">
        <f>IF(VLOOKUP($A85,Input!$A$49:$B$61,2,FALSE)="Percentage",AJ$70,IF(VLOOKUP($A85,Input!$A$49:$B$61,2,FALSE)="Fixed","Fixed",(AI$70)))</f>
        <v>6</v>
      </c>
      <c r="AJ85" s="15">
        <f t="shared" si="69"/>
        <v>0</v>
      </c>
      <c r="AL85" s="104">
        <f>INDEX(Input!$C$49:$BJ$61,MATCH($A85,Input!$A$49:$A$61,0),MATCH(AL$61,Input!$C$48:$BJ$48,0))</f>
        <v>0</v>
      </c>
      <c r="AM85" s="24">
        <f>IF(VLOOKUP($A85,Input!$A$49:$B$61,2,FALSE)="Percentage",AN$70,IF(VLOOKUP($A85,Input!$A$49:$B$61,2,FALSE)="Fixed","Fixed",(AM$70)))</f>
        <v>6</v>
      </c>
      <c r="AN85" s="15">
        <f t="shared" si="70"/>
        <v>0</v>
      </c>
      <c r="AP85" s="104">
        <f>INDEX(Input!$C$49:$BJ$61,MATCH($A85,Input!$A$49:$A$61,0),MATCH(AP$61,Input!$C$48:$BJ$48,0))</f>
        <v>0</v>
      </c>
      <c r="AQ85" s="24">
        <f>IF(VLOOKUP($A85,Input!$A$49:$B$61,2,FALSE)="Percentage",AR$70,IF(VLOOKUP($A85,Input!$A$49:$B$61,2,FALSE)="Fixed","Fixed",(AQ$70)))</f>
        <v>6</v>
      </c>
      <c r="AR85" s="15">
        <f t="shared" si="71"/>
        <v>0</v>
      </c>
      <c r="AS85" s="7"/>
      <c r="AT85" s="104">
        <f>INDEX(Input!$C$49:$BJ$61,MATCH($A85,Input!$A$49:$A$61,0),MATCH(AT$61,Input!$C$48:$BJ$48,0))</f>
        <v>0</v>
      </c>
      <c r="AU85" s="24">
        <f>IF(VLOOKUP($A85,Input!$A$49:$B$61,2,FALSE)="Percentage",AV$70,IF(VLOOKUP($A85,Input!$A$49:$B$61,2,FALSE)="Fixed","Fixed",(AU$70)))</f>
        <v>6</v>
      </c>
      <c r="AV85" s="15">
        <f t="shared" si="72"/>
        <v>0</v>
      </c>
    </row>
    <row r="86" spans="1:48" x14ac:dyDescent="0.3">
      <c r="A86" t="s">
        <v>27</v>
      </c>
      <c r="B86" s="14"/>
      <c r="D86" s="20">
        <f>SUM(D73:D85)</f>
        <v>-11</v>
      </c>
      <c r="F86" s="14"/>
      <c r="H86" s="20">
        <f>SUM(H73:H85)</f>
        <v>-11</v>
      </c>
      <c r="J86" s="14"/>
      <c r="L86" s="20">
        <f>SUM(L73:L85)</f>
        <v>-11</v>
      </c>
      <c r="N86" s="14"/>
      <c r="P86" s="20">
        <f>SUM(P73:P85)</f>
        <v>-11</v>
      </c>
      <c r="R86" s="14"/>
      <c r="T86" s="20">
        <f>SUM(T73:T85)</f>
        <v>-11</v>
      </c>
      <c r="V86" s="14"/>
      <c r="X86" s="20">
        <f>SUM(X73:X85)</f>
        <v>-11</v>
      </c>
      <c r="Z86" s="14"/>
      <c r="AB86" s="20">
        <f>SUM(AB73:AB85)</f>
        <v>-11</v>
      </c>
      <c r="AD86" s="14"/>
      <c r="AF86" s="20">
        <f>SUM(AF73:AF85)</f>
        <v>-11</v>
      </c>
      <c r="AH86" s="14"/>
      <c r="AJ86" s="20">
        <f>SUM(AJ73:AJ85)</f>
        <v>-11</v>
      </c>
      <c r="AL86" s="14"/>
      <c r="AN86" s="20">
        <f>SUM(AN73:AN85)</f>
        <v>-11</v>
      </c>
      <c r="AP86" s="14"/>
      <c r="AR86" s="20">
        <f>SUM(AR73:AR85)</f>
        <v>-11</v>
      </c>
      <c r="AS86" s="46"/>
      <c r="AT86" s="14"/>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35.320000000000007</v>
      </c>
      <c r="D89" s="15">
        <f>ROUND(B89*C89,2)</f>
        <v>0.24</v>
      </c>
      <c r="F89" s="23" cm="1">
        <f t="array" ref="F89">SUMPRODUCT(($A89=Input!$A$64:$A$69)*(F$13=Input!$B$63:$BI$63)*(Input!$B$64:$BI$69))</f>
        <v>6.7999999999999996E-3</v>
      </c>
      <c r="G89" s="7">
        <f>H86+H70</f>
        <v>35.320000000000007</v>
      </c>
      <c r="H89" s="15">
        <f>ROUND(F89*G89,2)</f>
        <v>0.24</v>
      </c>
      <c r="J89" s="23" cm="1">
        <f t="array" ref="J89">SUMPRODUCT(($A89=Input!$A$64:$A$69)*(J$13=Input!$B$63:$BI$63)*(Input!$B$64:$BI$69))</f>
        <v>6.7999999999999996E-3</v>
      </c>
      <c r="K89" s="7">
        <f>L86+L70</f>
        <v>35.320000000000007</v>
      </c>
      <c r="L89" s="15">
        <f>ROUND(J89*K89,2)</f>
        <v>0.24</v>
      </c>
      <c r="N89" s="23" cm="1">
        <f t="array" ref="N89">SUMPRODUCT(($A89=Input!$A$64:$A$69)*(N$13=Input!$B$63:$BI$63)*(Input!$B$64:$BI$69))</f>
        <v>6.7999999999999996E-3</v>
      </c>
      <c r="O89" s="7">
        <f>P86+P70</f>
        <v>35.320000000000007</v>
      </c>
      <c r="P89" s="15">
        <f>ROUND(N89*O89,2)</f>
        <v>0.24</v>
      </c>
      <c r="R89" s="23" cm="1">
        <f t="array" ref="R89">SUMPRODUCT(($A89=Input!$A$64:$A$69)*(R$13=Input!$B$63:$BI$63)*(Input!$B$64:$BI$69))</f>
        <v>6.7999999999999996E-3</v>
      </c>
      <c r="S89" s="7">
        <f>T86+T70</f>
        <v>35.320000000000007</v>
      </c>
      <c r="T89" s="15">
        <f>ROUND(R89*S89,2)</f>
        <v>0.24</v>
      </c>
      <c r="V89" s="23" cm="1">
        <f t="array" ref="V89">SUMPRODUCT(($A89=Input!$A$64:$A$69)*(V$13=Input!$B$63:$BI$63)*(Input!$B$64:$BI$69))</f>
        <v>6.7999999999999996E-3</v>
      </c>
      <c r="W89" s="7">
        <f>X86+X70</f>
        <v>35.320000000000007</v>
      </c>
      <c r="X89" s="15">
        <f>ROUND(V89*W89,2)</f>
        <v>0.24</v>
      </c>
      <c r="Z89" s="23" cm="1">
        <f t="array" ref="Z89">SUMPRODUCT(($A89=Input!$A$64:$A$69)*(Z$13=Input!$B$63:$BI$63)*(Input!$B$64:$BI$69))</f>
        <v>6.7999999999999996E-3</v>
      </c>
      <c r="AA89" s="7">
        <f>AB86+AB70</f>
        <v>35.320000000000007</v>
      </c>
      <c r="AB89" s="15">
        <f>ROUND(Z89*AA89,2)</f>
        <v>0.24</v>
      </c>
      <c r="AD89" s="23" cm="1">
        <f t="array" ref="AD89">SUMPRODUCT(($A89=Input!$A$64:$A$69)*(AD$13=Input!$B$63:$BI$63)*(Input!$B$64:$BI$69))</f>
        <v>6.7999999999999996E-3</v>
      </c>
      <c r="AE89" s="7">
        <f>AF86+AF70</f>
        <v>35.320000000000007</v>
      </c>
      <c r="AF89" s="15">
        <f>ROUND(AD89*AE89,2)</f>
        <v>0.24</v>
      </c>
      <c r="AH89" s="23" cm="1">
        <f t="array" ref="AH89">SUMPRODUCT(($A89=Input!$A$64:$A$69)*(AH$13=Input!$B$63:$BI$63)*(Input!$B$64:$BI$69))</f>
        <v>6.7999999999999996E-3</v>
      </c>
      <c r="AI89" s="7">
        <f>AJ86+AJ70</f>
        <v>35.320000000000007</v>
      </c>
      <c r="AJ89" s="15">
        <f>ROUND(AH89*AI89,2)</f>
        <v>0.24</v>
      </c>
      <c r="AL89" s="23" cm="1">
        <f t="array" ref="AL89">SUMPRODUCT(($A89=Input!$A$64:$A$69)*(AL$13=Input!$B$63:$BI$63)*(Input!$B$64:$BI$69))</f>
        <v>6.7999999999999996E-3</v>
      </c>
      <c r="AM89" s="7">
        <f>AN86+AN70</f>
        <v>35.320000000000007</v>
      </c>
      <c r="AN89" s="15">
        <f>ROUND(AL89*AM89,2)</f>
        <v>0.24</v>
      </c>
      <c r="AP89" s="23" cm="1">
        <f t="array" ref="AP89">SUMPRODUCT(($A89=Input!$A$64:$A$69)*(AP$13=Input!$B$63:$BI$63)*(Input!$B$64:$BI$69))</f>
        <v>6.7999999999999996E-3</v>
      </c>
      <c r="AQ89" s="7">
        <f>AR86+AR70</f>
        <v>35.320000000000007</v>
      </c>
      <c r="AR89" s="15">
        <f>ROUND(AP89*AQ89,2)</f>
        <v>0.24</v>
      </c>
      <c r="AS89" s="7"/>
      <c r="AT89" s="23" cm="1">
        <f t="array" ref="AT89">SUMPRODUCT(($A89=Input!$A$64:$A$69)*(AT$13=Input!$B$63:$BI$63)*(Input!$B$64:$BI$69))</f>
        <v>6.7999999999999996E-3</v>
      </c>
      <c r="AU89" s="7">
        <f>AV86+AV70</f>
        <v>35.320000000000007</v>
      </c>
      <c r="AV89" s="15">
        <f>ROUND(AT89*AU89,2)</f>
        <v>0.24</v>
      </c>
    </row>
    <row r="90" spans="1:48" ht="14.4" hidden="1" customHeight="1" x14ac:dyDescent="0.3">
      <c r="A90">
        <f>+Input!A109</f>
        <v>0</v>
      </c>
      <c r="B90" s="23" cm="1">
        <f t="array" ref="B90">SUMPRODUCT(($A90=Input!$A$64:$A$69)*(B$13=Input!$B$63:$BI$63)*(Input!$B$64:$BI$69))</f>
        <v>0</v>
      </c>
      <c r="C90" s="7">
        <f>C89</f>
        <v>35.320000000000007</v>
      </c>
      <c r="D90" s="15">
        <f t="shared" ref="D90:D94" si="73">ROUND(B90*C90,2)</f>
        <v>0</v>
      </c>
      <c r="F90" s="23" cm="1">
        <f t="array" ref="F90">SUMPRODUCT(($A90=Input!$A$64:$A$69)*(F$13=Input!$B$63:$BI$63)*(Input!$B$64:$BI$69))</f>
        <v>0</v>
      </c>
      <c r="G90" s="7">
        <f>G89</f>
        <v>35.320000000000007</v>
      </c>
      <c r="H90" s="15">
        <f t="shared" ref="H90:H94" si="74">ROUND(F90*G90,2)</f>
        <v>0</v>
      </c>
      <c r="J90" s="23" cm="1">
        <f t="array" ref="J90">SUMPRODUCT(($A90=Input!$A$64:$A$69)*(J$13=Input!$B$63:$BI$63)*(Input!$B$64:$BI$69))</f>
        <v>0</v>
      </c>
      <c r="K90" s="7">
        <f>K89</f>
        <v>35.320000000000007</v>
      </c>
      <c r="L90" s="15">
        <f t="shared" ref="L90:L94" si="75">ROUND(J90*K90,2)</f>
        <v>0</v>
      </c>
      <c r="N90" s="23" cm="1">
        <f t="array" ref="N90">SUMPRODUCT(($A90=Input!$A$64:$A$69)*(N$13=Input!$B$63:$BI$63)*(Input!$B$64:$BI$69))</f>
        <v>0</v>
      </c>
      <c r="O90" s="7">
        <f>O89</f>
        <v>35.320000000000007</v>
      </c>
      <c r="P90" s="15">
        <f t="shared" ref="P90:P94" si="76">ROUND(N90*O90,2)</f>
        <v>0</v>
      </c>
      <c r="R90" s="23" cm="1">
        <f t="array" ref="R90">SUMPRODUCT(($A90=Input!$A$64:$A$69)*(R$13=Input!$B$63:$BI$63)*(Input!$B$64:$BI$69))</f>
        <v>0</v>
      </c>
      <c r="S90" s="7">
        <f>S89</f>
        <v>35.320000000000007</v>
      </c>
      <c r="T90" s="15">
        <f t="shared" ref="T90:T94" si="77">ROUND(R90*S90,2)</f>
        <v>0</v>
      </c>
      <c r="V90" s="23" cm="1">
        <f t="array" ref="V90">SUMPRODUCT(($A90=Input!$A$64:$A$69)*(V$13=Input!$B$63:$BI$63)*(Input!$B$64:$BI$69))</f>
        <v>0</v>
      </c>
      <c r="W90" s="7">
        <f>W89</f>
        <v>35.320000000000007</v>
      </c>
      <c r="X90" s="15">
        <f t="shared" ref="X90:X94" si="78">ROUND(V90*W90,2)</f>
        <v>0</v>
      </c>
      <c r="Z90" s="23" cm="1">
        <f t="array" ref="Z90">SUMPRODUCT(($A90=Input!$A$64:$A$69)*(Z$13=Input!$B$63:$BI$63)*(Input!$B$64:$BI$69))</f>
        <v>0</v>
      </c>
      <c r="AA90" s="7">
        <f>AA89</f>
        <v>35.320000000000007</v>
      </c>
      <c r="AB90" s="15">
        <f t="shared" ref="AB90:AB94" si="79">ROUND(Z90*AA90,2)</f>
        <v>0</v>
      </c>
      <c r="AD90" s="23" cm="1">
        <f t="array" ref="AD90">SUMPRODUCT(($A90=Input!$A$64:$A$69)*(AD$13=Input!$B$63:$BI$63)*(Input!$B$64:$BI$69))</f>
        <v>0</v>
      </c>
      <c r="AE90" s="7">
        <f>AE89</f>
        <v>35.320000000000007</v>
      </c>
      <c r="AF90" s="15">
        <f t="shared" ref="AF90:AF94" si="80">ROUND(AD90*AE90,2)</f>
        <v>0</v>
      </c>
      <c r="AH90" s="23" cm="1">
        <f t="array" ref="AH90">SUMPRODUCT(($A90=Input!$A$64:$A$69)*(AH$13=Input!$B$63:$BI$63)*(Input!$B$64:$BI$69))</f>
        <v>0</v>
      </c>
      <c r="AI90" s="7">
        <f>AI89</f>
        <v>35.320000000000007</v>
      </c>
      <c r="AJ90" s="15">
        <f t="shared" ref="AJ90:AJ94" si="81">ROUND(AH90*AI90,2)</f>
        <v>0</v>
      </c>
      <c r="AL90" s="23" cm="1">
        <f t="array" ref="AL90">SUMPRODUCT(($A90=Input!$A$64:$A$69)*(AL$13=Input!$B$63:$BI$63)*(Input!$B$64:$BI$69))</f>
        <v>0</v>
      </c>
      <c r="AM90" s="7">
        <f>AM89</f>
        <v>35.320000000000007</v>
      </c>
      <c r="AN90" s="15">
        <f t="shared" ref="AN90:AN94" si="82">ROUND(AL90*AM90,2)</f>
        <v>0</v>
      </c>
      <c r="AP90" s="23" cm="1">
        <f t="array" ref="AP90">SUMPRODUCT(($A90=Input!$A$64:$A$69)*(AP$13=Input!$B$63:$BI$63)*(Input!$B$64:$BI$69))</f>
        <v>0</v>
      </c>
      <c r="AQ90" s="7">
        <f>AQ89</f>
        <v>35.320000000000007</v>
      </c>
      <c r="AR90" s="15">
        <f t="shared" ref="AR90:AR94" si="83">ROUND(AP90*AQ90,2)</f>
        <v>0</v>
      </c>
      <c r="AT90" s="23" cm="1">
        <f t="array" ref="AT90">SUMPRODUCT(($A90=Input!$A$64:$A$69)*(AT$13=Input!$B$63:$BI$63)*(Input!$B$64:$BI$69))</f>
        <v>0</v>
      </c>
      <c r="AU90" s="7">
        <f>AU89</f>
        <v>35.320000000000007</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35.320000000000007</v>
      </c>
      <c r="D91" s="15">
        <f t="shared" si="73"/>
        <v>0</v>
      </c>
      <c r="F91" s="23" cm="1">
        <f t="array" ref="F91">SUMPRODUCT(($A91=Input!$A$64:$A$69)*(F$13=Input!$B$63:$BI$63)*(Input!$B$64:$BI$69))</f>
        <v>0</v>
      </c>
      <c r="G91" s="7">
        <f t="shared" ref="G91:G94" si="86">G90</f>
        <v>35.320000000000007</v>
      </c>
      <c r="H91" s="15">
        <f t="shared" si="74"/>
        <v>0</v>
      </c>
      <c r="J91" s="23" cm="1">
        <f t="array" ref="J91">SUMPRODUCT(($A91=Input!$A$64:$A$69)*(J$13=Input!$B$63:$BI$63)*(Input!$B$64:$BI$69))</f>
        <v>0</v>
      </c>
      <c r="K91" s="7">
        <f t="shared" ref="K91:K94" si="87">K90</f>
        <v>35.320000000000007</v>
      </c>
      <c r="L91" s="15">
        <f t="shared" si="75"/>
        <v>0</v>
      </c>
      <c r="N91" s="23" cm="1">
        <f t="array" ref="N91">SUMPRODUCT(($A91=Input!$A$64:$A$69)*(N$13=Input!$B$63:$BI$63)*(Input!$B$64:$BI$69))</f>
        <v>0</v>
      </c>
      <c r="O91" s="7">
        <f t="shared" ref="O91:O94" si="88">O90</f>
        <v>35.320000000000007</v>
      </c>
      <c r="P91" s="15">
        <f t="shared" si="76"/>
        <v>0</v>
      </c>
      <c r="R91" s="23" cm="1">
        <f t="array" ref="R91">SUMPRODUCT(($A91=Input!$A$64:$A$69)*(R$13=Input!$B$63:$BI$63)*(Input!$B$64:$BI$69))</f>
        <v>0</v>
      </c>
      <c r="S91" s="7">
        <f t="shared" ref="S91:S94" si="89">S90</f>
        <v>35.320000000000007</v>
      </c>
      <c r="T91" s="15">
        <f t="shared" si="77"/>
        <v>0</v>
      </c>
      <c r="V91" s="23" cm="1">
        <f t="array" ref="V91">SUMPRODUCT(($A91=Input!$A$64:$A$69)*(V$13=Input!$B$63:$BI$63)*(Input!$B$64:$BI$69))</f>
        <v>0</v>
      </c>
      <c r="W91" s="7">
        <f t="shared" ref="W91:W94" si="90">W90</f>
        <v>35.320000000000007</v>
      </c>
      <c r="X91" s="15">
        <f t="shared" si="78"/>
        <v>0</v>
      </c>
      <c r="Z91" s="23" cm="1">
        <f t="array" ref="Z91">SUMPRODUCT(($A91=Input!$A$64:$A$69)*(Z$13=Input!$B$63:$BI$63)*(Input!$B$64:$BI$69))</f>
        <v>0</v>
      </c>
      <c r="AA91" s="7">
        <f t="shared" ref="AA91:AA94" si="91">AA90</f>
        <v>35.320000000000007</v>
      </c>
      <c r="AB91" s="15">
        <f t="shared" si="79"/>
        <v>0</v>
      </c>
      <c r="AD91" s="23" cm="1">
        <f t="array" ref="AD91">SUMPRODUCT(($A91=Input!$A$64:$A$69)*(AD$13=Input!$B$63:$BI$63)*(Input!$B$64:$BI$69))</f>
        <v>0</v>
      </c>
      <c r="AE91" s="7">
        <f t="shared" ref="AE91:AE94" si="92">AE90</f>
        <v>35.320000000000007</v>
      </c>
      <c r="AF91" s="15">
        <f t="shared" si="80"/>
        <v>0</v>
      </c>
      <c r="AH91" s="23" cm="1">
        <f t="array" ref="AH91">SUMPRODUCT(($A91=Input!$A$64:$A$69)*(AH$13=Input!$B$63:$BI$63)*(Input!$B$64:$BI$69))</f>
        <v>0</v>
      </c>
      <c r="AI91" s="7">
        <f t="shared" ref="AI91:AI94" si="93">AI90</f>
        <v>35.320000000000007</v>
      </c>
      <c r="AJ91" s="15">
        <f t="shared" si="81"/>
        <v>0</v>
      </c>
      <c r="AL91" s="23" cm="1">
        <f t="array" ref="AL91">SUMPRODUCT(($A91=Input!$A$64:$A$69)*(AL$13=Input!$B$63:$BI$63)*(Input!$B$64:$BI$69))</f>
        <v>0</v>
      </c>
      <c r="AM91" s="7">
        <f t="shared" ref="AM91:AM94" si="94">AM90</f>
        <v>35.320000000000007</v>
      </c>
      <c r="AN91" s="15">
        <f t="shared" si="82"/>
        <v>0</v>
      </c>
      <c r="AP91" s="23" cm="1">
        <f t="array" ref="AP91">SUMPRODUCT(($A91=Input!$A$64:$A$69)*(AP$13=Input!$B$63:$BI$63)*(Input!$B$64:$BI$69))</f>
        <v>0</v>
      </c>
      <c r="AQ91" s="7">
        <f t="shared" ref="AQ91:AQ94" si="95">AQ90</f>
        <v>35.320000000000007</v>
      </c>
      <c r="AR91" s="15">
        <f t="shared" si="83"/>
        <v>0</v>
      </c>
      <c r="AT91" s="23" cm="1">
        <f t="array" ref="AT91">SUMPRODUCT(($A91=Input!$A$64:$A$69)*(AT$13=Input!$B$63:$BI$63)*(Input!$B$64:$BI$69))</f>
        <v>0</v>
      </c>
      <c r="AU91" s="7">
        <f t="shared" ref="AU91:AU94" si="96">AU90</f>
        <v>35.320000000000007</v>
      </c>
      <c r="AV91" s="15">
        <f t="shared" si="84"/>
        <v>0</v>
      </c>
    </row>
    <row r="92" spans="1:48" ht="14.4" hidden="1" customHeight="1" x14ac:dyDescent="0.3">
      <c r="A92">
        <f>+Input!A111</f>
        <v>0</v>
      </c>
      <c r="B92" s="23" cm="1">
        <f t="array" ref="B92">SUMPRODUCT(($A92=Input!$A$64:$A$69)*(B$13=Input!$B$63:$BI$63)*(Input!$B$64:$BI$69))</f>
        <v>0</v>
      </c>
      <c r="C92" s="7">
        <f t="shared" si="85"/>
        <v>35.320000000000007</v>
      </c>
      <c r="D92" s="15">
        <f t="shared" si="73"/>
        <v>0</v>
      </c>
      <c r="F92" s="23" cm="1">
        <f t="array" ref="F92">SUMPRODUCT(($A92=Input!$A$64:$A$69)*(F$13=Input!$B$63:$BI$63)*(Input!$B$64:$BI$69))</f>
        <v>0</v>
      </c>
      <c r="G92" s="7">
        <f t="shared" si="86"/>
        <v>35.320000000000007</v>
      </c>
      <c r="H92" s="15">
        <f t="shared" si="74"/>
        <v>0</v>
      </c>
      <c r="J92" s="23" cm="1">
        <f t="array" ref="J92">SUMPRODUCT(($A92=Input!$A$64:$A$69)*(J$13=Input!$B$63:$BI$63)*(Input!$B$64:$BI$69))</f>
        <v>0</v>
      </c>
      <c r="K92" s="7">
        <f t="shared" si="87"/>
        <v>35.320000000000007</v>
      </c>
      <c r="L92" s="15">
        <f t="shared" si="75"/>
        <v>0</v>
      </c>
      <c r="N92" s="23" cm="1">
        <f t="array" ref="N92">SUMPRODUCT(($A92=Input!$A$64:$A$69)*(N$13=Input!$B$63:$BI$63)*(Input!$B$64:$BI$69))</f>
        <v>0</v>
      </c>
      <c r="O92" s="7">
        <f t="shared" si="88"/>
        <v>35.320000000000007</v>
      </c>
      <c r="P92" s="15">
        <f t="shared" si="76"/>
        <v>0</v>
      </c>
      <c r="R92" s="23" cm="1">
        <f t="array" ref="R92">SUMPRODUCT(($A92=Input!$A$64:$A$69)*(R$13=Input!$B$63:$BI$63)*(Input!$B$64:$BI$69))</f>
        <v>0</v>
      </c>
      <c r="S92" s="7">
        <f t="shared" si="89"/>
        <v>35.320000000000007</v>
      </c>
      <c r="T92" s="15">
        <f t="shared" si="77"/>
        <v>0</v>
      </c>
      <c r="V92" s="23" cm="1">
        <f t="array" ref="V92">SUMPRODUCT(($A92=Input!$A$64:$A$69)*(V$13=Input!$B$63:$BI$63)*(Input!$B$64:$BI$69))</f>
        <v>0</v>
      </c>
      <c r="W92" s="7">
        <f t="shared" si="90"/>
        <v>35.320000000000007</v>
      </c>
      <c r="X92" s="15">
        <f t="shared" si="78"/>
        <v>0</v>
      </c>
      <c r="Z92" s="23" cm="1">
        <f t="array" ref="Z92">SUMPRODUCT(($A92=Input!$A$64:$A$69)*(Z$13=Input!$B$63:$BI$63)*(Input!$B$64:$BI$69))</f>
        <v>0</v>
      </c>
      <c r="AA92" s="7">
        <f t="shared" si="91"/>
        <v>35.320000000000007</v>
      </c>
      <c r="AB92" s="15">
        <f t="shared" si="79"/>
        <v>0</v>
      </c>
      <c r="AD92" s="23" cm="1">
        <f t="array" ref="AD92">SUMPRODUCT(($A92=Input!$A$64:$A$69)*(AD$13=Input!$B$63:$BI$63)*(Input!$B$64:$BI$69))</f>
        <v>0</v>
      </c>
      <c r="AE92" s="7">
        <f t="shared" si="92"/>
        <v>35.320000000000007</v>
      </c>
      <c r="AF92" s="15">
        <f t="shared" si="80"/>
        <v>0</v>
      </c>
      <c r="AH92" s="23" cm="1">
        <f t="array" ref="AH92">SUMPRODUCT(($A92=Input!$A$64:$A$69)*(AH$13=Input!$B$63:$BI$63)*(Input!$B$64:$BI$69))</f>
        <v>0</v>
      </c>
      <c r="AI92" s="7">
        <f t="shared" si="93"/>
        <v>35.320000000000007</v>
      </c>
      <c r="AJ92" s="15">
        <f t="shared" si="81"/>
        <v>0</v>
      </c>
      <c r="AL92" s="23" cm="1">
        <f t="array" ref="AL92">SUMPRODUCT(($A92=Input!$A$64:$A$69)*(AL$13=Input!$B$63:$BI$63)*(Input!$B$64:$BI$69))</f>
        <v>0</v>
      </c>
      <c r="AM92" s="7">
        <f t="shared" si="94"/>
        <v>35.320000000000007</v>
      </c>
      <c r="AN92" s="15">
        <f t="shared" si="82"/>
        <v>0</v>
      </c>
      <c r="AP92" s="23" cm="1">
        <f t="array" ref="AP92">SUMPRODUCT(($A92=Input!$A$64:$A$69)*(AP$13=Input!$B$63:$BI$63)*(Input!$B$64:$BI$69))</f>
        <v>0</v>
      </c>
      <c r="AQ92" s="7">
        <f t="shared" si="95"/>
        <v>35.320000000000007</v>
      </c>
      <c r="AR92" s="15">
        <f t="shared" si="83"/>
        <v>0</v>
      </c>
      <c r="AT92" s="23" cm="1">
        <f t="array" ref="AT92">SUMPRODUCT(($A92=Input!$A$64:$A$69)*(AT$13=Input!$B$63:$BI$63)*(Input!$B$64:$BI$69))</f>
        <v>0</v>
      </c>
      <c r="AU92" s="7">
        <f t="shared" si="96"/>
        <v>35.320000000000007</v>
      </c>
      <c r="AV92" s="15">
        <f t="shared" si="84"/>
        <v>0</v>
      </c>
    </row>
    <row r="93" spans="1:48" ht="14.4" hidden="1" customHeight="1" x14ac:dyDescent="0.3">
      <c r="A93">
        <f>+Input!A112</f>
        <v>0</v>
      </c>
      <c r="B93" s="23" cm="1">
        <f t="array" ref="B93">SUMPRODUCT(($A93=Input!$A$64:$A$69)*(B$13=Input!$B$63:$BI$63)*(Input!$B$64:$BI$69))</f>
        <v>0</v>
      </c>
      <c r="C93" s="7">
        <f t="shared" si="85"/>
        <v>35.320000000000007</v>
      </c>
      <c r="D93" s="15">
        <f t="shared" si="73"/>
        <v>0</v>
      </c>
      <c r="F93" s="23" cm="1">
        <f t="array" ref="F93">SUMPRODUCT(($A93=Input!$A$64:$A$69)*(F$13=Input!$B$63:$BI$63)*(Input!$B$64:$BI$69))</f>
        <v>0</v>
      </c>
      <c r="G93" s="7">
        <f t="shared" si="86"/>
        <v>35.320000000000007</v>
      </c>
      <c r="H93" s="15">
        <f t="shared" si="74"/>
        <v>0</v>
      </c>
      <c r="J93" s="23" cm="1">
        <f t="array" ref="J93">SUMPRODUCT(($A93=Input!$A$64:$A$69)*(J$13=Input!$B$63:$BI$63)*(Input!$B$64:$BI$69))</f>
        <v>0</v>
      </c>
      <c r="K93" s="7">
        <f t="shared" si="87"/>
        <v>35.320000000000007</v>
      </c>
      <c r="L93" s="15">
        <f t="shared" si="75"/>
        <v>0</v>
      </c>
      <c r="N93" s="23" cm="1">
        <f t="array" ref="N93">SUMPRODUCT(($A93=Input!$A$64:$A$69)*(N$13=Input!$B$63:$BI$63)*(Input!$B$64:$BI$69))</f>
        <v>0</v>
      </c>
      <c r="O93" s="7">
        <f t="shared" si="88"/>
        <v>35.320000000000007</v>
      </c>
      <c r="P93" s="15">
        <f t="shared" si="76"/>
        <v>0</v>
      </c>
      <c r="R93" s="23" cm="1">
        <f t="array" ref="R93">SUMPRODUCT(($A93=Input!$A$64:$A$69)*(R$13=Input!$B$63:$BI$63)*(Input!$B$64:$BI$69))</f>
        <v>0</v>
      </c>
      <c r="S93" s="7">
        <f t="shared" si="89"/>
        <v>35.320000000000007</v>
      </c>
      <c r="T93" s="15">
        <f t="shared" si="77"/>
        <v>0</v>
      </c>
      <c r="V93" s="23" cm="1">
        <f t="array" ref="V93">SUMPRODUCT(($A93=Input!$A$64:$A$69)*(V$13=Input!$B$63:$BI$63)*(Input!$B$64:$BI$69))</f>
        <v>0</v>
      </c>
      <c r="W93" s="7">
        <f t="shared" si="90"/>
        <v>35.320000000000007</v>
      </c>
      <c r="X93" s="15">
        <f t="shared" si="78"/>
        <v>0</v>
      </c>
      <c r="Z93" s="23" cm="1">
        <f t="array" ref="Z93">SUMPRODUCT(($A93=Input!$A$64:$A$69)*(Z$13=Input!$B$63:$BI$63)*(Input!$B$64:$BI$69))</f>
        <v>0</v>
      </c>
      <c r="AA93" s="7">
        <f t="shared" si="91"/>
        <v>35.320000000000007</v>
      </c>
      <c r="AB93" s="15">
        <f t="shared" si="79"/>
        <v>0</v>
      </c>
      <c r="AD93" s="23" cm="1">
        <f t="array" ref="AD93">SUMPRODUCT(($A93=Input!$A$64:$A$69)*(AD$13=Input!$B$63:$BI$63)*(Input!$B$64:$BI$69))</f>
        <v>0</v>
      </c>
      <c r="AE93" s="7">
        <f t="shared" si="92"/>
        <v>35.320000000000007</v>
      </c>
      <c r="AF93" s="15">
        <f t="shared" si="80"/>
        <v>0</v>
      </c>
      <c r="AH93" s="23" cm="1">
        <f t="array" ref="AH93">SUMPRODUCT(($A93=Input!$A$64:$A$69)*(AH$13=Input!$B$63:$BI$63)*(Input!$B$64:$BI$69))</f>
        <v>0</v>
      </c>
      <c r="AI93" s="7">
        <f t="shared" si="93"/>
        <v>35.320000000000007</v>
      </c>
      <c r="AJ93" s="15">
        <f t="shared" si="81"/>
        <v>0</v>
      </c>
      <c r="AL93" s="23" cm="1">
        <f t="array" ref="AL93">SUMPRODUCT(($A93=Input!$A$64:$A$69)*(AL$13=Input!$B$63:$BI$63)*(Input!$B$64:$BI$69))</f>
        <v>0</v>
      </c>
      <c r="AM93" s="7">
        <f t="shared" si="94"/>
        <v>35.320000000000007</v>
      </c>
      <c r="AN93" s="15">
        <f t="shared" si="82"/>
        <v>0</v>
      </c>
      <c r="AP93" s="23" cm="1">
        <f t="array" ref="AP93">SUMPRODUCT(($A93=Input!$A$64:$A$69)*(AP$13=Input!$B$63:$BI$63)*(Input!$B$64:$BI$69))</f>
        <v>0</v>
      </c>
      <c r="AQ93" s="7">
        <f t="shared" si="95"/>
        <v>35.320000000000007</v>
      </c>
      <c r="AR93" s="15">
        <f t="shared" si="83"/>
        <v>0</v>
      </c>
      <c r="AT93" s="23" cm="1">
        <f t="array" ref="AT93">SUMPRODUCT(($A93=Input!$A$64:$A$69)*(AT$13=Input!$B$63:$BI$63)*(Input!$B$64:$BI$69))</f>
        <v>0</v>
      </c>
      <c r="AU93" s="7">
        <f t="shared" si="96"/>
        <v>35.320000000000007</v>
      </c>
      <c r="AV93" s="15">
        <f t="shared" si="84"/>
        <v>0</v>
      </c>
    </row>
    <row r="94" spans="1:48" ht="14.4" hidden="1" customHeight="1" x14ac:dyDescent="0.3">
      <c r="A94">
        <f>+Input!A113</f>
        <v>0</v>
      </c>
      <c r="B94" s="23" cm="1">
        <f t="array" ref="B94">SUMPRODUCT(($A94=Input!$A$64:$A$69)*(B$13=Input!$B$63:$BI$63)*(Input!$B$64:$BI$69))</f>
        <v>0</v>
      </c>
      <c r="C94" s="7">
        <f t="shared" si="85"/>
        <v>35.320000000000007</v>
      </c>
      <c r="D94" s="15">
        <f t="shared" si="73"/>
        <v>0</v>
      </c>
      <c r="F94" s="23" cm="1">
        <f t="array" ref="F94">SUMPRODUCT(($A94=Input!$A$64:$A$69)*(F$13=Input!$B$63:$BI$63)*(Input!$B$64:$BI$69))</f>
        <v>0</v>
      </c>
      <c r="G94" s="7">
        <f t="shared" si="86"/>
        <v>35.320000000000007</v>
      </c>
      <c r="H94" s="15">
        <f t="shared" si="74"/>
        <v>0</v>
      </c>
      <c r="J94" s="23" cm="1">
        <f t="array" ref="J94">SUMPRODUCT(($A94=Input!$A$64:$A$69)*(J$13=Input!$B$63:$BI$63)*(Input!$B$64:$BI$69))</f>
        <v>0</v>
      </c>
      <c r="K94" s="7">
        <f t="shared" si="87"/>
        <v>35.320000000000007</v>
      </c>
      <c r="L94" s="15">
        <f t="shared" si="75"/>
        <v>0</v>
      </c>
      <c r="N94" s="23" cm="1">
        <f t="array" ref="N94">SUMPRODUCT(($A94=Input!$A$64:$A$69)*(N$13=Input!$B$63:$BI$63)*(Input!$B$64:$BI$69))</f>
        <v>0</v>
      </c>
      <c r="O94" s="7">
        <f t="shared" si="88"/>
        <v>35.320000000000007</v>
      </c>
      <c r="P94" s="15">
        <f t="shared" si="76"/>
        <v>0</v>
      </c>
      <c r="R94" s="23" cm="1">
        <f t="array" ref="R94">SUMPRODUCT(($A94=Input!$A$64:$A$69)*(R$13=Input!$B$63:$BI$63)*(Input!$B$64:$BI$69))</f>
        <v>0</v>
      </c>
      <c r="S94" s="7">
        <f t="shared" si="89"/>
        <v>35.320000000000007</v>
      </c>
      <c r="T94" s="15">
        <f t="shared" si="77"/>
        <v>0</v>
      </c>
      <c r="V94" s="23" cm="1">
        <f t="array" ref="V94">SUMPRODUCT(($A94=Input!$A$64:$A$69)*(V$13=Input!$B$63:$BI$63)*(Input!$B$64:$BI$69))</f>
        <v>0</v>
      </c>
      <c r="W94" s="7">
        <f t="shared" si="90"/>
        <v>35.320000000000007</v>
      </c>
      <c r="X94" s="15">
        <f t="shared" si="78"/>
        <v>0</v>
      </c>
      <c r="Z94" s="23" cm="1">
        <f t="array" ref="Z94">SUMPRODUCT(($A94=Input!$A$64:$A$69)*(Z$13=Input!$B$63:$BI$63)*(Input!$B$64:$BI$69))</f>
        <v>0</v>
      </c>
      <c r="AA94" s="7">
        <f t="shared" si="91"/>
        <v>35.320000000000007</v>
      </c>
      <c r="AB94" s="15">
        <f t="shared" si="79"/>
        <v>0</v>
      </c>
      <c r="AD94" s="23" cm="1">
        <f t="array" ref="AD94">SUMPRODUCT(($A94=Input!$A$64:$A$69)*(AD$13=Input!$B$63:$BI$63)*(Input!$B$64:$BI$69))</f>
        <v>0</v>
      </c>
      <c r="AE94" s="7">
        <f t="shared" si="92"/>
        <v>35.320000000000007</v>
      </c>
      <c r="AF94" s="15">
        <f t="shared" si="80"/>
        <v>0</v>
      </c>
      <c r="AH94" s="23" cm="1">
        <f t="array" ref="AH94">SUMPRODUCT(($A94=Input!$A$64:$A$69)*(AH$13=Input!$B$63:$BI$63)*(Input!$B$64:$BI$69))</f>
        <v>0</v>
      </c>
      <c r="AI94" s="7">
        <f t="shared" si="93"/>
        <v>35.320000000000007</v>
      </c>
      <c r="AJ94" s="15">
        <f t="shared" si="81"/>
        <v>0</v>
      </c>
      <c r="AL94" s="23" cm="1">
        <f t="array" ref="AL94">SUMPRODUCT(($A94=Input!$A$64:$A$69)*(AL$13=Input!$B$63:$BI$63)*(Input!$B$64:$BI$69))</f>
        <v>0</v>
      </c>
      <c r="AM94" s="7">
        <f t="shared" si="94"/>
        <v>35.320000000000007</v>
      </c>
      <c r="AN94" s="15">
        <f t="shared" si="82"/>
        <v>0</v>
      </c>
      <c r="AP94" s="23" cm="1">
        <f t="array" ref="AP94">SUMPRODUCT(($A94=Input!$A$64:$A$69)*(AP$13=Input!$B$63:$BI$63)*(Input!$B$64:$BI$69))</f>
        <v>0</v>
      </c>
      <c r="AQ94" s="7">
        <f t="shared" si="95"/>
        <v>35.320000000000007</v>
      </c>
      <c r="AR94" s="15">
        <f t="shared" si="83"/>
        <v>0</v>
      </c>
      <c r="AT94" s="23" cm="1">
        <f t="array" ref="AT94">SUMPRODUCT(($A94=Input!$A$64:$A$69)*(AT$13=Input!$B$63:$BI$63)*(Input!$B$64:$BI$69))</f>
        <v>0</v>
      </c>
      <c r="AU94" s="7">
        <f t="shared" si="96"/>
        <v>35.320000000000007</v>
      </c>
      <c r="AV94" s="15">
        <f t="shared" si="84"/>
        <v>0</v>
      </c>
    </row>
    <row r="95" spans="1:48" x14ac:dyDescent="0.3">
      <c r="A95" t="s">
        <v>27</v>
      </c>
      <c r="B95" s="14"/>
      <c r="D95" s="20">
        <f>SUM(D89:D94)</f>
        <v>0.24</v>
      </c>
      <c r="F95" s="14"/>
      <c r="H95" s="20">
        <f>SUM(H89:H94)</f>
        <v>0.24</v>
      </c>
      <c r="J95" s="14"/>
      <c r="L95" s="20">
        <f>SUM(L89:L94)</f>
        <v>0.24</v>
      </c>
      <c r="N95" s="14"/>
      <c r="P95" s="20">
        <f>SUM(P89:P94)</f>
        <v>0.24</v>
      </c>
      <c r="R95" s="14"/>
      <c r="T95" s="20">
        <f>SUM(T89:T94)</f>
        <v>0.24</v>
      </c>
      <c r="V95" s="14"/>
      <c r="X95" s="20">
        <f>SUM(X89:X94)</f>
        <v>0.24</v>
      </c>
      <c r="Z95" s="14"/>
      <c r="AB95" s="20">
        <f>SUM(AB89:AB94)</f>
        <v>0.24</v>
      </c>
      <c r="AD95" s="14"/>
      <c r="AF95" s="20">
        <f>SUM(AF89:AF94)</f>
        <v>0.24</v>
      </c>
      <c r="AH95" s="14"/>
      <c r="AJ95" s="20">
        <f>SUM(AJ89:AJ94)</f>
        <v>0.24</v>
      </c>
      <c r="AL95" s="14"/>
      <c r="AN95" s="20">
        <f>SUM(AN89:AN94)</f>
        <v>0.24</v>
      </c>
      <c r="AP95" s="14"/>
      <c r="AR95" s="20">
        <f>SUM(AR89:AR94)</f>
        <v>0.24</v>
      </c>
      <c r="AT95" s="14"/>
      <c r="AV95" s="20">
        <f>SUM(AV89:AV94)</f>
        <v>0.24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35.560000000000009</v>
      </c>
      <c r="F97" s="21"/>
      <c r="G97" s="22"/>
      <c r="H97" s="25">
        <f>H70+H86+H89</f>
        <v>35.560000000000009</v>
      </c>
      <c r="J97" s="21"/>
      <c r="K97" s="22"/>
      <c r="L97" s="25">
        <f>L70+L86+L89</f>
        <v>35.560000000000009</v>
      </c>
      <c r="N97" s="21"/>
      <c r="O97" s="22"/>
      <c r="P97" s="25">
        <f>P70+P86+P89</f>
        <v>35.560000000000009</v>
      </c>
      <c r="R97" s="21"/>
      <c r="S97" s="22"/>
      <c r="T97" s="25">
        <f>T70+T86+T89</f>
        <v>35.560000000000009</v>
      </c>
      <c r="V97" s="21"/>
      <c r="W97" s="22"/>
      <c r="X97" s="25">
        <f>X70+X86+X89</f>
        <v>35.560000000000009</v>
      </c>
      <c r="Z97" s="21"/>
      <c r="AA97" s="22"/>
      <c r="AB97" s="25">
        <f>AB70+AB86+AB89</f>
        <v>35.560000000000009</v>
      </c>
      <c r="AD97" s="21"/>
      <c r="AE97" s="22"/>
      <c r="AF97" s="25">
        <f>AF70+AF86+AF89</f>
        <v>35.560000000000009</v>
      </c>
      <c r="AH97" s="21"/>
      <c r="AI97" s="22"/>
      <c r="AJ97" s="25">
        <f>AJ70+AJ86+AJ89</f>
        <v>35.560000000000009</v>
      </c>
      <c r="AL97" s="21"/>
      <c r="AM97" s="22"/>
      <c r="AN97" s="25">
        <f>AN70+AN86+AN89</f>
        <v>35.560000000000009</v>
      </c>
      <c r="AP97" s="21"/>
      <c r="AQ97" s="22"/>
      <c r="AR97" s="25">
        <f>AR70+AR86+AR89</f>
        <v>35.560000000000009</v>
      </c>
      <c r="AS97" s="106"/>
      <c r="AT97" s="21"/>
      <c r="AU97" s="22"/>
      <c r="AV97" s="25">
        <f>AV70+AV86+AV89</f>
        <v>35.560000000000009</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24DE7E27-2D03-4FD7-A040-B81DF0EEF30C}">
            <xm:f>OR(Input!$B33="Fixed",Input!$B33="Volumetric")</xm:f>
            <x14:dxf>
              <numFmt numFmtId="170" formatCode="&quot;$&quot;#,##0.000"/>
            </x14:dxf>
          </x14:cfRule>
          <x14:cfRule type="expression" priority="2" id="{C2ED691D-4FC9-4230-BB6F-EB514854FB0C}">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3" id="{38CEBB85-48F8-4CDC-8F5D-0EFF568772AA}">
            <xm:f>OR(Input!$B49="Fixed",Input!$B49="Volumetric")</xm:f>
            <x14:dxf>
              <numFmt numFmtId="170" formatCode="&quot;$&quot;#,##0.000"/>
            </x14:dxf>
          </x14:cfRule>
          <x14:cfRule type="expression" priority="4" id="{3796806F-04BC-466A-866C-29B2DB5B1550}">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9ACCEAF-523C-4BC6-8755-C46C07E2F138}">
          <x14:formula1>
            <xm:f>Input!$A$73:$A$79</xm:f>
          </x14:formula1>
          <xm:sqref>B60 B12</xm:sqref>
        </x14:dataValidation>
        <x14:dataValidation type="list" allowBlank="1" showInputMessage="1" showErrorMessage="1" xr:uid="{7C5B2674-09E7-4D04-B542-D30090ACEC02}">
          <x14:formula1>
            <xm:f>Input!$A$29:$A$29</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0166C-5D3A-4B10-A2BE-C5A11A815669}">
  <dimension ref="A1:A8"/>
  <sheetViews>
    <sheetView workbookViewId="0"/>
    <sheetView workbookViewId="1"/>
  </sheetViews>
  <sheetFormatPr defaultRowHeight="14.4" x14ac:dyDescent="0.3"/>
  <cols>
    <col min="1" max="1" width="74.88671875" customWidth="1"/>
  </cols>
  <sheetData>
    <row r="1" spans="1:1" x14ac:dyDescent="0.3">
      <c r="A1" s="100" t="s">
        <v>152</v>
      </c>
    </row>
    <row r="2" spans="1:1" x14ac:dyDescent="0.3">
      <c r="A2" s="100" t="s">
        <v>167</v>
      </c>
    </row>
    <row r="3" spans="1:1" x14ac:dyDescent="0.3">
      <c r="A3" s="101" t="s">
        <v>135</v>
      </c>
    </row>
    <row r="4" spans="1:1" x14ac:dyDescent="0.3">
      <c r="A4" s="101" t="s">
        <v>136</v>
      </c>
    </row>
    <row r="5" spans="1:1" x14ac:dyDescent="0.3">
      <c r="A5" s="101" t="s">
        <v>137</v>
      </c>
    </row>
    <row r="6" spans="1:1" x14ac:dyDescent="0.3">
      <c r="A6" s="101" t="s">
        <v>151</v>
      </c>
    </row>
    <row r="7" spans="1:1" x14ac:dyDescent="0.3">
      <c r="A7" s="101" t="s">
        <v>166</v>
      </c>
    </row>
    <row r="8" spans="1:1" x14ac:dyDescent="0.3">
      <c r="A8" s="101" t="s">
        <v>177</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EA71D-FAC5-4A02-BFF2-5877CCBEE72D}">
  <dimension ref="A1:D28"/>
  <sheetViews>
    <sheetView workbookViewId="0"/>
    <sheetView workbookViewId="1"/>
  </sheetViews>
  <sheetFormatPr defaultRowHeight="14.4" x14ac:dyDescent="0.3"/>
  <cols>
    <col min="1" max="1" width="11" bestFit="1" customWidth="1"/>
    <col min="2" max="2" width="23" customWidth="1"/>
    <col min="3" max="3" width="26.6640625" customWidth="1"/>
    <col min="4" max="4" width="83.44140625" customWidth="1"/>
  </cols>
  <sheetData>
    <row r="1" spans="1:4" x14ac:dyDescent="0.3">
      <c r="A1" s="1" t="s">
        <v>129</v>
      </c>
      <c r="B1" s="1" t="s">
        <v>131</v>
      </c>
      <c r="C1" s="1" t="s">
        <v>132</v>
      </c>
      <c r="D1" s="1" t="s">
        <v>130</v>
      </c>
    </row>
    <row r="2" spans="1:4" x14ac:dyDescent="0.3">
      <c r="A2" s="99">
        <v>44749</v>
      </c>
      <c r="B2" t="s">
        <v>147</v>
      </c>
      <c r="C2" t="s">
        <v>148</v>
      </c>
      <c r="D2" t="s">
        <v>149</v>
      </c>
    </row>
    <row r="3" spans="1:4" x14ac:dyDescent="0.3">
      <c r="A3" s="99">
        <v>44749</v>
      </c>
      <c r="B3" t="s">
        <v>133</v>
      </c>
      <c r="C3" t="s">
        <v>134</v>
      </c>
      <c r="D3" t="s">
        <v>143</v>
      </c>
    </row>
    <row r="4" spans="1:4" x14ac:dyDescent="0.3">
      <c r="A4" s="99">
        <v>44749</v>
      </c>
      <c r="B4" t="s">
        <v>133</v>
      </c>
      <c r="C4" t="s">
        <v>144</v>
      </c>
      <c r="D4" t="s">
        <v>150</v>
      </c>
    </row>
    <row r="5" spans="1:4" x14ac:dyDescent="0.3">
      <c r="A5" s="99">
        <v>44749</v>
      </c>
      <c r="B5" t="s">
        <v>133</v>
      </c>
      <c r="C5" t="s">
        <v>145</v>
      </c>
      <c r="D5" t="s">
        <v>146</v>
      </c>
    </row>
    <row r="6" spans="1:4" x14ac:dyDescent="0.3">
      <c r="A6" s="99">
        <v>44749</v>
      </c>
      <c r="B6" t="s">
        <v>138</v>
      </c>
      <c r="C6" t="s">
        <v>139</v>
      </c>
      <c r="D6" t="s">
        <v>140</v>
      </c>
    </row>
    <row r="7" spans="1:4" x14ac:dyDescent="0.3">
      <c r="A7" s="99">
        <v>44749</v>
      </c>
      <c r="B7" t="s">
        <v>138</v>
      </c>
      <c r="C7" t="s">
        <v>17</v>
      </c>
      <c r="D7" t="s">
        <v>153</v>
      </c>
    </row>
    <row r="8" spans="1:4" x14ac:dyDescent="0.3">
      <c r="A8" s="99">
        <v>44749</v>
      </c>
      <c r="B8" t="s">
        <v>138</v>
      </c>
      <c r="C8" t="s">
        <v>33</v>
      </c>
      <c r="D8" t="s">
        <v>154</v>
      </c>
    </row>
    <row r="9" spans="1:4" x14ac:dyDescent="0.3">
      <c r="A9" s="99">
        <v>44813</v>
      </c>
      <c r="B9" t="s">
        <v>138</v>
      </c>
      <c r="C9" t="s">
        <v>156</v>
      </c>
      <c r="D9" t="s">
        <v>155</v>
      </c>
    </row>
    <row r="10" spans="1:4" x14ac:dyDescent="0.3">
      <c r="A10" s="99">
        <v>44813</v>
      </c>
      <c r="B10" t="s">
        <v>133</v>
      </c>
      <c r="C10" t="s">
        <v>157</v>
      </c>
      <c r="D10" t="s">
        <v>158</v>
      </c>
    </row>
    <row r="11" spans="1:4" x14ac:dyDescent="0.3">
      <c r="A11" s="99">
        <v>44852</v>
      </c>
      <c r="B11" t="s">
        <v>133</v>
      </c>
      <c r="C11" t="s">
        <v>159</v>
      </c>
      <c r="D11" t="s">
        <v>160</v>
      </c>
    </row>
    <row r="12" spans="1:4" x14ac:dyDescent="0.3">
      <c r="A12" s="99">
        <v>44852</v>
      </c>
      <c r="B12" t="s">
        <v>161</v>
      </c>
      <c r="C12" t="s">
        <v>162</v>
      </c>
      <c r="D12" t="s">
        <v>163</v>
      </c>
    </row>
    <row r="13" spans="1:4" x14ac:dyDescent="0.3">
      <c r="A13" s="99">
        <v>44852</v>
      </c>
      <c r="B13" t="s">
        <v>138</v>
      </c>
      <c r="C13" t="s">
        <v>164</v>
      </c>
      <c r="D13" t="s">
        <v>165</v>
      </c>
    </row>
    <row r="14" spans="1:4" x14ac:dyDescent="0.3">
      <c r="A14" s="99">
        <v>45187</v>
      </c>
      <c r="B14" t="s">
        <v>169</v>
      </c>
      <c r="D14" t="s">
        <v>168</v>
      </c>
    </row>
    <row r="15" spans="1:4" x14ac:dyDescent="0.3">
      <c r="A15" s="99">
        <v>45187</v>
      </c>
      <c r="B15" t="s">
        <v>169</v>
      </c>
      <c r="D15" t="s">
        <v>178</v>
      </c>
    </row>
    <row r="16" spans="1:4" x14ac:dyDescent="0.3">
      <c r="A16" s="99">
        <v>45187</v>
      </c>
      <c r="D16" t="s">
        <v>179</v>
      </c>
    </row>
    <row r="17" spans="1:4" x14ac:dyDescent="0.3">
      <c r="A17" s="99">
        <v>45187</v>
      </c>
      <c r="B17" t="s">
        <v>138</v>
      </c>
      <c r="C17" t="s">
        <v>185</v>
      </c>
      <c r="D17" t="s">
        <v>186</v>
      </c>
    </row>
    <row r="18" spans="1:4" x14ac:dyDescent="0.3">
      <c r="A18" s="99">
        <v>45187</v>
      </c>
      <c r="B18" t="s">
        <v>188</v>
      </c>
      <c r="D18" t="s">
        <v>187</v>
      </c>
    </row>
    <row r="19" spans="1:4" x14ac:dyDescent="0.3">
      <c r="A19" s="99">
        <v>45392</v>
      </c>
      <c r="B19" t="s">
        <v>169</v>
      </c>
      <c r="D19" t="s">
        <v>191</v>
      </c>
    </row>
    <row r="20" spans="1:4" x14ac:dyDescent="0.3">
      <c r="A20" s="99">
        <v>45392</v>
      </c>
      <c r="B20" t="s">
        <v>169</v>
      </c>
      <c r="D20" t="s">
        <v>192</v>
      </c>
    </row>
    <row r="21" spans="1:4" x14ac:dyDescent="0.3">
      <c r="A21" s="99">
        <v>45429</v>
      </c>
      <c r="D21" t="s">
        <v>194</v>
      </c>
    </row>
    <row r="22" spans="1:4" x14ac:dyDescent="0.3">
      <c r="A22" s="99">
        <v>45429</v>
      </c>
      <c r="B22" t="s">
        <v>193</v>
      </c>
      <c r="D22" t="s">
        <v>199</v>
      </c>
    </row>
    <row r="23" spans="1:4" x14ac:dyDescent="0.3">
      <c r="A23" s="99">
        <v>45429</v>
      </c>
      <c r="D23" t="s">
        <v>200</v>
      </c>
    </row>
    <row r="24" spans="1:4" x14ac:dyDescent="0.3">
      <c r="A24" s="99">
        <v>45597</v>
      </c>
      <c r="B24" t="s">
        <v>138</v>
      </c>
      <c r="C24" t="s">
        <v>202</v>
      </c>
      <c r="D24" t="s">
        <v>203</v>
      </c>
    </row>
    <row r="25" spans="1:4" x14ac:dyDescent="0.3">
      <c r="A25" s="99">
        <v>45597</v>
      </c>
      <c r="B25" t="s">
        <v>138</v>
      </c>
      <c r="C25" t="s">
        <v>201</v>
      </c>
      <c r="D25" t="s">
        <v>204</v>
      </c>
    </row>
    <row r="26" spans="1:4" x14ac:dyDescent="0.3">
      <c r="A26" s="99">
        <v>45597</v>
      </c>
      <c r="B26" t="s">
        <v>205</v>
      </c>
      <c r="C26" t="s">
        <v>206</v>
      </c>
      <c r="D26" t="s">
        <v>207</v>
      </c>
    </row>
    <row r="27" spans="1:4" x14ac:dyDescent="0.3">
      <c r="A27" s="99">
        <v>45680</v>
      </c>
      <c r="B27" t="s">
        <v>147</v>
      </c>
      <c r="C27" t="s">
        <v>208</v>
      </c>
      <c r="D27" t="s">
        <v>209</v>
      </c>
    </row>
    <row r="28" spans="1:4" x14ac:dyDescent="0.3">
      <c r="A28" s="99">
        <v>45680</v>
      </c>
      <c r="B28" t="s">
        <v>210</v>
      </c>
      <c r="C28" t="s">
        <v>211</v>
      </c>
      <c r="D28" t="s">
        <v>212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tint="0.39997558519241921"/>
  </sheetPr>
  <dimension ref="A1:AA40"/>
  <sheetViews>
    <sheetView zoomScale="85" zoomScaleNormal="85" workbookViewId="0"/>
    <sheetView workbookViewId="1"/>
  </sheetViews>
  <sheetFormatPr defaultRowHeight="14.4" x14ac:dyDescent="0.3"/>
  <cols>
    <col min="1" max="1" width="24.88671875" customWidth="1"/>
    <col min="2" max="2" width="16.33203125" customWidth="1"/>
    <col min="3" max="4" width="11.6640625" customWidth="1"/>
    <col min="5" max="5" width="11.33203125" bestFit="1" customWidth="1"/>
    <col min="6" max="6" width="12.6640625" customWidth="1"/>
    <col min="7" max="7" width="11.6640625" customWidth="1"/>
    <col min="8" max="8" width="22.6640625" customWidth="1"/>
    <col min="9" max="9" width="11.88671875" customWidth="1"/>
    <col min="11" max="11" width="8.33203125" bestFit="1" customWidth="1"/>
    <col min="12" max="14" width="11.6640625" customWidth="1"/>
    <col min="15" max="15" width="26.88671875" customWidth="1"/>
    <col min="16" max="16" width="11.109375" bestFit="1" customWidth="1"/>
    <col min="17" max="19" width="11.6640625" customWidth="1"/>
    <col min="22" max="22" width="24.88671875" customWidth="1"/>
  </cols>
  <sheetData>
    <row r="1" spans="1:27" x14ac:dyDescent="0.3">
      <c r="A1" s="1" t="str">
        <f>Input!A1</f>
        <v>Great Oaks Water Co.</v>
      </c>
    </row>
    <row r="2" spans="1:27" x14ac:dyDescent="0.3">
      <c r="A2" s="1" t="str">
        <f>Input!A73</f>
        <v>Santa Clara</v>
      </c>
    </row>
    <row r="3" spans="1:27" ht="15" thickBot="1" x14ac:dyDescent="0.35">
      <c r="A3" s="1"/>
    </row>
    <row r="4" spans="1:27" ht="15.6" x14ac:dyDescent="0.3">
      <c r="A4" s="138" t="s">
        <v>127</v>
      </c>
      <c r="B4" s="139"/>
      <c r="C4" s="139"/>
      <c r="D4" s="139"/>
      <c r="E4" s="139"/>
      <c r="F4" s="140"/>
      <c r="H4" s="138" t="s">
        <v>128</v>
      </c>
      <c r="I4" s="139"/>
      <c r="J4" s="139"/>
      <c r="K4" s="139"/>
      <c r="L4" s="139"/>
      <c r="M4" s="140"/>
      <c r="O4" s="138" t="s">
        <v>197</v>
      </c>
      <c r="P4" s="139"/>
      <c r="Q4" s="139"/>
      <c r="R4" s="139"/>
      <c r="S4" s="139"/>
      <c r="T4" s="140"/>
      <c r="V4" s="138" t="s">
        <v>198</v>
      </c>
      <c r="W4" s="139"/>
      <c r="X4" s="139"/>
      <c r="Y4" s="139"/>
      <c r="Z4" s="139"/>
      <c r="AA4" s="140"/>
    </row>
    <row r="5" spans="1:27" x14ac:dyDescent="0.3">
      <c r="A5" s="126"/>
      <c r="B5" s="5" t="s">
        <v>39</v>
      </c>
      <c r="C5" s="5" t="s">
        <v>74</v>
      </c>
      <c r="F5" s="16"/>
      <c r="H5" s="126"/>
      <c r="I5" s="5" t="s">
        <v>39</v>
      </c>
      <c r="J5" s="5" t="s">
        <v>74</v>
      </c>
      <c r="M5" s="16"/>
      <c r="O5" s="126"/>
      <c r="P5" s="5" t="s">
        <v>39</v>
      </c>
      <c r="Q5" s="5" t="s">
        <v>74</v>
      </c>
      <c r="T5" s="16"/>
      <c r="V5" s="126"/>
      <c r="W5" s="5" t="s">
        <v>39</v>
      </c>
      <c r="X5" s="5" t="s">
        <v>74</v>
      </c>
      <c r="AA5" s="16"/>
    </row>
    <row r="6" spans="1:27" x14ac:dyDescent="0.3">
      <c r="A6" s="127" t="s">
        <v>176</v>
      </c>
      <c r="B6" s="7">
        <f>B11</f>
        <v>55.940000000000005</v>
      </c>
      <c r="C6" s="7">
        <f>B6*12</f>
        <v>671.28000000000009</v>
      </c>
      <c r="F6" s="16"/>
      <c r="H6" s="127" t="s">
        <v>176</v>
      </c>
      <c r="I6" s="7">
        <f>I11</f>
        <v>46.81</v>
      </c>
      <c r="J6" s="7">
        <f>I6*12</f>
        <v>561.72</v>
      </c>
      <c r="M6" s="16"/>
      <c r="O6" s="127" t="s">
        <v>176</v>
      </c>
      <c r="P6" s="7">
        <f>P11</f>
        <v>30.650000000000002</v>
      </c>
      <c r="Q6" s="7">
        <f>P6*12</f>
        <v>367.8</v>
      </c>
      <c r="T6" s="16"/>
      <c r="V6" s="127" t="s">
        <v>176</v>
      </c>
      <c r="W6" s="7">
        <f>W11</f>
        <v>22.07</v>
      </c>
      <c r="X6" s="7">
        <f>W6*12</f>
        <v>264.84000000000003</v>
      </c>
      <c r="AA6" s="16"/>
    </row>
    <row r="7" spans="1:27" ht="15" thickBot="1" x14ac:dyDescent="0.35">
      <c r="A7" s="13" t="s">
        <v>6</v>
      </c>
      <c r="B7" s="125">
        <f>'Residential Bills_Yr 1_avg'!$B$7</f>
        <v>10</v>
      </c>
      <c r="C7" s="125">
        <f>'Residential Bills_Yr 2_avg'!$B$7</f>
        <v>10</v>
      </c>
      <c r="D7" s="125">
        <f>'Residential Bills_Yr 3_avg'!$B$7</f>
        <v>10</v>
      </c>
      <c r="E7" s="125">
        <f>'Residential Bills_Yr 4_avg'!$B$7</f>
        <v>10</v>
      </c>
      <c r="F7" s="27">
        <f>'Residential Bills_Yr 5_avg'!$B$7</f>
        <v>10</v>
      </c>
      <c r="G7" s="5"/>
      <c r="H7" s="13" t="s">
        <v>6</v>
      </c>
      <c r="I7" s="3">
        <f>'Residential Bills_Yr 1_avg'!$B$55</f>
        <v>10</v>
      </c>
      <c r="J7" s="3">
        <f>'Residential Bills_Yr 2_avg'!$B$55</f>
        <v>10</v>
      </c>
      <c r="K7" s="3">
        <f>'Residential Bills_Yr 3_avg'!$B$55</f>
        <v>10</v>
      </c>
      <c r="L7" s="3">
        <f>'Residential Bills_Yr 4_avg'!$B$55</f>
        <v>10</v>
      </c>
      <c r="M7" s="12">
        <f>'Residential Bills_Yr 5_avg'!$B$55</f>
        <v>10</v>
      </c>
      <c r="O7" s="13" t="s">
        <v>6</v>
      </c>
      <c r="P7" s="125">
        <f>'Residential Bills_Yr 1_6 Units'!$B$7</f>
        <v>6</v>
      </c>
      <c r="Q7" s="125">
        <f>'Residential Bills_Yr 2_6 Units'!$B$7</f>
        <v>6</v>
      </c>
      <c r="R7" s="125">
        <f>'Residential Bills_Yr 3_6 Units'!$B$7</f>
        <v>6</v>
      </c>
      <c r="S7" s="125">
        <f>'Residential Bills_Yr 4_6 Units'!$B$7</f>
        <v>6</v>
      </c>
      <c r="T7" s="27">
        <f>'Residential Bills_Yr 5_6 Units'!$B$7</f>
        <v>6</v>
      </c>
      <c r="U7" s="5"/>
      <c r="V7" s="13" t="s">
        <v>6</v>
      </c>
      <c r="W7" s="3">
        <f>'Residential Bills_Yr 1_6 Units'!$B$55</f>
        <v>6</v>
      </c>
      <c r="X7" s="3">
        <f>'Residential Bills_Yr 2_6 Units'!$B$55</f>
        <v>6</v>
      </c>
      <c r="Y7" s="3">
        <f>'Residential Bills_Yr 3_6 Units'!$B$55</f>
        <v>6</v>
      </c>
      <c r="Z7" s="3">
        <f>'Residential Bills_Yr 4_6 Units'!$B$55</f>
        <v>6</v>
      </c>
      <c r="AA7" s="12">
        <f>'Residential Bills_Yr 5_6 Units'!$B$55</f>
        <v>6</v>
      </c>
    </row>
    <row r="8" spans="1:27" x14ac:dyDescent="0.3">
      <c r="A8" s="88" t="s">
        <v>195</v>
      </c>
      <c r="B8" s="89"/>
      <c r="C8" s="89"/>
      <c r="D8" s="89"/>
      <c r="E8" s="89"/>
      <c r="F8" s="90"/>
      <c r="H8" s="88" t="s">
        <v>195</v>
      </c>
      <c r="I8" s="89"/>
      <c r="J8" s="89"/>
      <c r="K8" s="89"/>
      <c r="L8" s="89"/>
      <c r="M8" s="90"/>
      <c r="O8" s="88" t="s">
        <v>195</v>
      </c>
      <c r="P8" s="89"/>
      <c r="Q8" s="89"/>
      <c r="R8" s="89"/>
      <c r="S8" s="89"/>
      <c r="T8" s="90"/>
      <c r="V8" s="88" t="s">
        <v>195</v>
      </c>
      <c r="W8" s="89"/>
      <c r="X8" s="89"/>
      <c r="Y8" s="89"/>
      <c r="Z8" s="89"/>
      <c r="AA8" s="90"/>
    </row>
    <row r="9" spans="1:27" ht="15" thickBot="1" x14ac:dyDescent="0.35">
      <c r="A9" s="95" t="s">
        <v>196</v>
      </c>
      <c r="B9" s="91"/>
      <c r="C9" s="91"/>
      <c r="D9" s="91"/>
      <c r="E9" s="91"/>
      <c r="F9" s="92"/>
      <c r="H9" s="95" t="s">
        <v>196</v>
      </c>
      <c r="I9" s="91"/>
      <c r="J9" s="91"/>
      <c r="K9" s="91"/>
      <c r="L9" s="91"/>
      <c r="M9" s="92"/>
      <c r="O9" s="95" t="s">
        <v>196</v>
      </c>
      <c r="P9" s="91"/>
      <c r="Q9" s="91"/>
      <c r="R9" s="91"/>
      <c r="S9" s="91"/>
      <c r="T9" s="92"/>
      <c r="V9" s="95" t="s">
        <v>196</v>
      </c>
      <c r="W9" s="91"/>
      <c r="X9" s="91"/>
      <c r="Y9" s="91"/>
      <c r="Z9" s="91"/>
      <c r="AA9" s="92"/>
    </row>
    <row r="10" spans="1:27" x14ac:dyDescent="0.3">
      <c r="A10" s="9" t="s">
        <v>67</v>
      </c>
      <c r="B10" s="40">
        <f>Input!$B$8</f>
        <v>2025</v>
      </c>
      <c r="C10" s="40">
        <f>Input!$B$9</f>
        <v>2026</v>
      </c>
      <c r="D10" s="40">
        <f>Input!$B$10</f>
        <v>2027</v>
      </c>
      <c r="E10" s="40">
        <f>Input!$B$11</f>
        <v>2028</v>
      </c>
      <c r="F10" s="41">
        <f>Input!$B$12</f>
        <v>2029</v>
      </c>
      <c r="H10" s="9" t="s">
        <v>67</v>
      </c>
      <c r="I10" s="40">
        <f>Input!$B$8</f>
        <v>2025</v>
      </c>
      <c r="J10" s="40">
        <f>Input!$B$9</f>
        <v>2026</v>
      </c>
      <c r="K10" s="40">
        <f>Input!$B$10</f>
        <v>2027</v>
      </c>
      <c r="L10" s="40">
        <f>Input!$B$11</f>
        <v>2028</v>
      </c>
      <c r="M10" s="41">
        <f>Input!$B$12</f>
        <v>2029</v>
      </c>
      <c r="O10" s="9" t="s">
        <v>67</v>
      </c>
      <c r="P10" s="40">
        <f>Input!$B$8</f>
        <v>2025</v>
      </c>
      <c r="Q10" s="40">
        <f>Input!$B$9</f>
        <v>2026</v>
      </c>
      <c r="R10" s="40">
        <f>Input!$B$10</f>
        <v>2027</v>
      </c>
      <c r="S10" s="40">
        <f>Input!$B$11</f>
        <v>2028</v>
      </c>
      <c r="T10" s="41">
        <f>Input!$B$12</f>
        <v>2029</v>
      </c>
      <c r="V10" s="9" t="s">
        <v>67</v>
      </c>
      <c r="W10" s="40">
        <f>Input!$B$8</f>
        <v>2025</v>
      </c>
      <c r="X10" s="40">
        <f>Input!$B$9</f>
        <v>2026</v>
      </c>
      <c r="Y10" s="40">
        <f>Input!$B$10</f>
        <v>2027</v>
      </c>
      <c r="Z10" s="40">
        <f>Input!$B$11</f>
        <v>2028</v>
      </c>
      <c r="AA10" s="41">
        <f>Input!$B$12</f>
        <v>2029</v>
      </c>
    </row>
    <row r="11" spans="1:27" x14ac:dyDescent="0.3">
      <c r="A11" s="42" t="s">
        <v>41</v>
      </c>
      <c r="B11" s="7">
        <f>'Residential Bills_Yr 1_avg'!$D$49</f>
        <v>55.940000000000005</v>
      </c>
      <c r="C11" s="7">
        <f>'Residential Bills_Yr 2_avg'!$D$49</f>
        <v>47.87</v>
      </c>
      <c r="D11" s="7">
        <f>'Residential Bills_Yr 3_avg'!$D$49</f>
        <v>62.49</v>
      </c>
      <c r="E11" s="7">
        <f>'Residential Bills_Yr 4_avg'!$D$49</f>
        <v>67.539999999999992</v>
      </c>
      <c r="F11" s="15">
        <f>'Residential Bills_Yr 5_avg'!$D$49</f>
        <v>74.210000000000008</v>
      </c>
      <c r="H11" s="42" t="s">
        <v>41</v>
      </c>
      <c r="I11" s="7">
        <f>'Residential Bills_Yr 1_avg'!$D$97</f>
        <v>46.81</v>
      </c>
      <c r="J11" s="7">
        <f>'Residential Bills_Yr 2_avg'!$D$97</f>
        <v>36.18</v>
      </c>
      <c r="K11" s="7">
        <f>'Residential Bills_Yr 3_avg'!$D$97</f>
        <v>50.040000000000006</v>
      </c>
      <c r="L11" s="7">
        <f>'Residential Bills_Yr 4_avg'!$D$97</f>
        <v>54.609999999999992</v>
      </c>
      <c r="M11" s="15">
        <f>'Residential Bills_Yr 5_avg'!$D$97</f>
        <v>61.180000000000007</v>
      </c>
      <c r="O11" s="42" t="s">
        <v>41</v>
      </c>
      <c r="P11" s="7">
        <f>'Residential Bills_Yr 1_6 Units'!$D$49</f>
        <v>30.650000000000002</v>
      </c>
      <c r="Q11" s="7">
        <f>'Residential Bills_Yr 2_6 Units'!$D$49</f>
        <v>28.659999999999993</v>
      </c>
      <c r="R11" s="7">
        <f>'Residential Bills_Yr 3_6 Units'!$D$49</f>
        <v>40.71</v>
      </c>
      <c r="S11" s="7">
        <f>'Residential Bills_Yr 4_6 Units'!$D$49</f>
        <v>43.51</v>
      </c>
      <c r="T11" s="15">
        <f>'Residential Bills_Yr 5_6 Units'!$D$49</f>
        <v>47.800000000000004</v>
      </c>
      <c r="V11" s="42" t="s">
        <v>41</v>
      </c>
      <c r="W11" s="7">
        <f>'Residential Bills_Yr 1_6 Units'!$D$97</f>
        <v>22.07</v>
      </c>
      <c r="X11" s="7">
        <f>'Residential Bills_Yr 2_6 Units'!$D$97</f>
        <v>17.279999999999998</v>
      </c>
      <c r="Y11" s="7">
        <f>'Residential Bills_Yr 3_6 Units'!$D$97</f>
        <v>28.98</v>
      </c>
      <c r="Z11" s="7">
        <f>'Residential Bills_Yr 4_6 Units'!$D$97</f>
        <v>31.32</v>
      </c>
      <c r="AA11" s="15">
        <f>'Residential Bills_Yr 5_6 Units'!$D$97</f>
        <v>35.560000000000009</v>
      </c>
    </row>
    <row r="12" spans="1:27" x14ac:dyDescent="0.3">
      <c r="A12" s="42" t="s">
        <v>42</v>
      </c>
      <c r="B12" s="7">
        <f>'Residential Bills_Yr 1_avg'!$H$49</f>
        <v>55.940000000000005</v>
      </c>
      <c r="C12" s="7">
        <f>'Residential Bills_Yr 2_avg'!$H$49</f>
        <v>48.209400000000002</v>
      </c>
      <c r="D12" s="7">
        <f>'Residential Bills_Yr 3_avg'!$H$49</f>
        <v>62.49</v>
      </c>
      <c r="E12" s="7">
        <f>'Residential Bills_Yr 4_avg'!$H$49</f>
        <v>67.539999999999992</v>
      </c>
      <c r="F12" s="15">
        <f>'Residential Bills_Yr 5_avg'!$H$49</f>
        <v>74.210000000000008</v>
      </c>
      <c r="H12" s="42" t="s">
        <v>42</v>
      </c>
      <c r="I12" s="7">
        <f>'Residential Bills_Yr 1_avg'!$H$97</f>
        <v>46.81</v>
      </c>
      <c r="J12" s="7">
        <f>'Residential Bills_Yr 2_avg'!$H$97</f>
        <v>36.179400000000001</v>
      </c>
      <c r="K12" s="7">
        <f>'Residential Bills_Yr 3_avg'!$H$97</f>
        <v>50.040000000000006</v>
      </c>
      <c r="L12" s="7">
        <f>'Residential Bills_Yr 4_avg'!$H$97</f>
        <v>54.609999999999992</v>
      </c>
      <c r="M12" s="15">
        <f>'Residential Bills_Yr 5_avg'!$H$97</f>
        <v>61.180000000000007</v>
      </c>
      <c r="O12" s="42" t="s">
        <v>42</v>
      </c>
      <c r="P12" s="7">
        <f>'Residential Bills_Yr 1_6 Units'!$H$49</f>
        <v>30.650000000000002</v>
      </c>
      <c r="Q12" s="7">
        <f>'Residential Bills_Yr 2_6 Units'!$H$49</f>
        <v>28.659999999999993</v>
      </c>
      <c r="R12" s="7">
        <f>'Residential Bills_Yr 3_6 Units'!$H$49</f>
        <v>40.71</v>
      </c>
      <c r="S12" s="7">
        <f>'Residential Bills_Yr 4_6 Units'!$H$49</f>
        <v>43.51</v>
      </c>
      <c r="T12" s="15">
        <f>'Residential Bills_Yr 5_6 Units'!$H$49</f>
        <v>47.800000000000004</v>
      </c>
      <c r="V12" s="42" t="s">
        <v>42</v>
      </c>
      <c r="W12" s="7">
        <f>'Residential Bills_Yr 1_6 Units'!$H$97</f>
        <v>22.07</v>
      </c>
      <c r="X12" s="7">
        <f>'Residential Bills_Yr 2_6 Units'!$H$97</f>
        <v>17.279999999999998</v>
      </c>
      <c r="Y12" s="7">
        <f>'Residential Bills_Yr 3_6 Units'!$H$97</f>
        <v>28.98</v>
      </c>
      <c r="Z12" s="7">
        <f>'Residential Bills_Yr 4_6 Units'!$H$97</f>
        <v>31.32</v>
      </c>
      <c r="AA12" s="15">
        <f>'Residential Bills_Yr 5_6 Units'!$H$97</f>
        <v>35.560000000000009</v>
      </c>
    </row>
    <row r="13" spans="1:27" x14ac:dyDescent="0.3">
      <c r="A13" s="42" t="s">
        <v>43</v>
      </c>
      <c r="B13" s="7">
        <f>'Residential Bills_Yr 1_avg'!$L$49</f>
        <v>55.940000000000005</v>
      </c>
      <c r="C13" s="7">
        <f>'Residential Bills_Yr 2_avg'!$L$49</f>
        <v>48.209400000000002</v>
      </c>
      <c r="D13" s="7">
        <f>'Residential Bills_Yr 3_avg'!$L$49</f>
        <v>62.49</v>
      </c>
      <c r="E13" s="7">
        <f>'Residential Bills_Yr 4_avg'!$L$49</f>
        <v>67.539999999999992</v>
      </c>
      <c r="F13" s="15">
        <f>'Residential Bills_Yr 5_avg'!$L$49</f>
        <v>74.210000000000008</v>
      </c>
      <c r="H13" s="42" t="s">
        <v>43</v>
      </c>
      <c r="I13" s="7">
        <f>'Residential Bills_Yr 1_avg'!$L$97</f>
        <v>46.81</v>
      </c>
      <c r="J13" s="7">
        <f>'Residential Bills_Yr 2_avg'!$L$97</f>
        <v>36.179400000000001</v>
      </c>
      <c r="K13" s="7">
        <f>'Residential Bills_Yr 3_avg'!$L$97</f>
        <v>50.040000000000006</v>
      </c>
      <c r="L13" s="7">
        <f>'Residential Bills_Yr 4_avg'!$L$97</f>
        <v>54.609999999999992</v>
      </c>
      <c r="M13" s="15">
        <f>'Residential Bills_Yr 5_avg'!$L$97</f>
        <v>61.180000000000007</v>
      </c>
      <c r="O13" s="42" t="s">
        <v>43</v>
      </c>
      <c r="P13" s="7">
        <f>'Residential Bills_Yr 1_6 Units'!$L$49</f>
        <v>30.650000000000002</v>
      </c>
      <c r="Q13" s="7">
        <f>'Residential Bills_Yr 2_6 Units'!$L$49</f>
        <v>28.659999999999993</v>
      </c>
      <c r="R13" s="7">
        <f>'Residential Bills_Yr 3_6 Units'!$L$49</f>
        <v>40.71</v>
      </c>
      <c r="S13" s="7">
        <f>'Residential Bills_Yr 4_6 Units'!$L$49</f>
        <v>43.51</v>
      </c>
      <c r="T13" s="15">
        <f>'Residential Bills_Yr 5_6 Units'!$L$49</f>
        <v>47.800000000000004</v>
      </c>
      <c r="V13" s="42" t="s">
        <v>43</v>
      </c>
      <c r="W13" s="7">
        <f>'Residential Bills_Yr 1_6 Units'!$L$97</f>
        <v>22.07</v>
      </c>
      <c r="X13" s="7">
        <f>'Residential Bills_Yr 2_6 Units'!$L$97</f>
        <v>17.279999999999998</v>
      </c>
      <c r="Y13" s="7">
        <f>'Residential Bills_Yr 3_6 Units'!$L$97</f>
        <v>28.98</v>
      </c>
      <c r="Z13" s="7">
        <f>'Residential Bills_Yr 4_6 Units'!$L$97</f>
        <v>31.32</v>
      </c>
      <c r="AA13" s="15">
        <f>'Residential Bills_Yr 5_6 Units'!$L$97</f>
        <v>35.560000000000009</v>
      </c>
    </row>
    <row r="14" spans="1:27" x14ac:dyDescent="0.3">
      <c r="A14" s="42" t="s">
        <v>44</v>
      </c>
      <c r="B14" s="7">
        <f>'Residential Bills_Yr 1_avg'!$P$49</f>
        <v>55.940000000000005</v>
      </c>
      <c r="C14" s="7">
        <f>'Residential Bills_Yr 2_avg'!$P$49</f>
        <v>48.209400000000002</v>
      </c>
      <c r="D14" s="7">
        <f>'Residential Bills_Yr 3_avg'!$P$49</f>
        <v>62.49</v>
      </c>
      <c r="E14" s="7">
        <f>'Residential Bills_Yr 4_avg'!$P$49</f>
        <v>67.539999999999992</v>
      </c>
      <c r="F14" s="15">
        <f>'Residential Bills_Yr 5_avg'!$P$49</f>
        <v>74.210000000000008</v>
      </c>
      <c r="H14" s="42" t="s">
        <v>44</v>
      </c>
      <c r="I14" s="7">
        <f>'Residential Bills_Yr 1_avg'!$P$97</f>
        <v>46.81</v>
      </c>
      <c r="J14" s="7">
        <f>'Residential Bills_Yr 2_avg'!$P$97</f>
        <v>36.179400000000001</v>
      </c>
      <c r="K14" s="7">
        <f>'Residential Bills_Yr 3_avg'!$P$97</f>
        <v>50.040000000000006</v>
      </c>
      <c r="L14" s="7">
        <f>'Residential Bills_Yr 4_avg'!$P$97</f>
        <v>54.609999999999992</v>
      </c>
      <c r="M14" s="15">
        <f>'Residential Bills_Yr 5_avg'!$P$97</f>
        <v>61.180000000000007</v>
      </c>
      <c r="O14" s="42" t="s">
        <v>44</v>
      </c>
      <c r="P14" s="7">
        <f>'Residential Bills_Yr 1_6 Units'!$P$49</f>
        <v>30.650000000000002</v>
      </c>
      <c r="Q14" s="7">
        <f>'Residential Bills_Yr 2_6 Units'!$P$49</f>
        <v>28.659999999999993</v>
      </c>
      <c r="R14" s="7">
        <f>'Residential Bills_Yr 3_6 Units'!$P$49</f>
        <v>40.71</v>
      </c>
      <c r="S14" s="7">
        <f>'Residential Bills_Yr 4_6 Units'!$P$49</f>
        <v>43.51</v>
      </c>
      <c r="T14" s="15">
        <f>'Residential Bills_Yr 5_6 Units'!$P$49</f>
        <v>47.800000000000004</v>
      </c>
      <c r="V14" s="42" t="s">
        <v>44</v>
      </c>
      <c r="W14" s="7">
        <f>'Residential Bills_Yr 1_6 Units'!$P$97</f>
        <v>22.07</v>
      </c>
      <c r="X14" s="7">
        <f>'Residential Bills_Yr 2_6 Units'!$P$97</f>
        <v>17.279999999999998</v>
      </c>
      <c r="Y14" s="7">
        <f>'Residential Bills_Yr 3_6 Units'!$P$97</f>
        <v>28.98</v>
      </c>
      <c r="Z14" s="7">
        <f>'Residential Bills_Yr 4_6 Units'!$P$97</f>
        <v>31.32</v>
      </c>
      <c r="AA14" s="15">
        <f>'Residential Bills_Yr 5_6 Units'!$P$97</f>
        <v>35.560000000000009</v>
      </c>
    </row>
    <row r="15" spans="1:27" x14ac:dyDescent="0.3">
      <c r="A15" s="42" t="s">
        <v>45</v>
      </c>
      <c r="B15" s="7">
        <f>'Residential Bills_Yr 1_avg'!$T$49</f>
        <v>55.940000000000005</v>
      </c>
      <c r="C15" s="7">
        <f>'Residential Bills_Yr 2_avg'!$T$49</f>
        <v>48.209400000000002</v>
      </c>
      <c r="D15" s="7">
        <f>'Residential Bills_Yr 3_avg'!$T$49</f>
        <v>62.49</v>
      </c>
      <c r="E15" s="7">
        <f>'Residential Bills_Yr 4_avg'!$T$49</f>
        <v>67.539999999999992</v>
      </c>
      <c r="F15" s="15">
        <f>'Residential Bills_Yr 5_avg'!$T$49</f>
        <v>74.210000000000008</v>
      </c>
      <c r="H15" s="42" t="s">
        <v>45</v>
      </c>
      <c r="I15" s="7">
        <f>'Residential Bills_Yr 1_avg'!$T$97</f>
        <v>46.81</v>
      </c>
      <c r="J15" s="7">
        <f>'Residential Bills_Yr 2_avg'!$T$97</f>
        <v>36.179400000000001</v>
      </c>
      <c r="K15" s="7">
        <f>'Residential Bills_Yr 3_avg'!$T$97</f>
        <v>50.040000000000006</v>
      </c>
      <c r="L15" s="7">
        <f>'Residential Bills_Yr 4_avg'!$T$97</f>
        <v>54.609999999999992</v>
      </c>
      <c r="M15" s="15">
        <f>'Residential Bills_Yr 5_avg'!$T$97</f>
        <v>61.180000000000007</v>
      </c>
      <c r="O15" s="42" t="s">
        <v>45</v>
      </c>
      <c r="P15" s="7">
        <f>'Residential Bills_Yr 1_6 Units'!$T$49</f>
        <v>30.650000000000002</v>
      </c>
      <c r="Q15" s="7">
        <f>'Residential Bills_Yr 2_6 Units'!$T$49</f>
        <v>28.659999999999993</v>
      </c>
      <c r="R15" s="7">
        <f>'Residential Bills_Yr 3_6 Units'!$T$49</f>
        <v>40.71</v>
      </c>
      <c r="S15" s="7">
        <f>'Residential Bills_Yr 4_6 Units'!$T$49</f>
        <v>43.51</v>
      </c>
      <c r="T15" s="15">
        <f>'Residential Bills_Yr 5_6 Units'!$T$49</f>
        <v>47.800000000000004</v>
      </c>
      <c r="V15" s="42" t="s">
        <v>45</v>
      </c>
      <c r="W15" s="7">
        <f>'Residential Bills_Yr 1_6 Units'!$T$97</f>
        <v>22.07</v>
      </c>
      <c r="X15" s="7">
        <f>'Residential Bills_Yr 2_6 Units'!$T$97</f>
        <v>17.279999999999998</v>
      </c>
      <c r="Y15" s="7">
        <f>'Residential Bills_Yr 3_6 Units'!$T$97</f>
        <v>28.98</v>
      </c>
      <c r="Z15" s="7">
        <f>'Residential Bills_Yr 4_6 Units'!$T$97</f>
        <v>31.32</v>
      </c>
      <c r="AA15" s="15">
        <f>'Residential Bills_Yr 5_6 Units'!$T$97</f>
        <v>35.560000000000009</v>
      </c>
    </row>
    <row r="16" spans="1:27" x14ac:dyDescent="0.3">
      <c r="A16" s="42" t="s">
        <v>46</v>
      </c>
      <c r="B16" s="7">
        <f>'Residential Bills_Yr 1_avg'!$X$49</f>
        <v>55.940000000000005</v>
      </c>
      <c r="C16" s="7">
        <f>'Residential Bills_Yr 2_avg'!$X$49</f>
        <v>48.209400000000002</v>
      </c>
      <c r="D16" s="7">
        <f>'Residential Bills_Yr 3_avg'!$X$49</f>
        <v>62.49</v>
      </c>
      <c r="E16" s="7">
        <f>'Residential Bills_Yr 4_avg'!$X$49</f>
        <v>67.539999999999992</v>
      </c>
      <c r="F16" s="15">
        <f>'Residential Bills_Yr 5_avg'!$X$49</f>
        <v>74.210000000000008</v>
      </c>
      <c r="H16" s="42" t="s">
        <v>46</v>
      </c>
      <c r="I16" s="7">
        <f>'Residential Bills_Yr 1_avg'!$X$97</f>
        <v>46.81</v>
      </c>
      <c r="J16" s="7">
        <f>'Residential Bills_Yr 2_avg'!$X$97</f>
        <v>36.179400000000001</v>
      </c>
      <c r="K16" s="7">
        <f>'Residential Bills_Yr 3_avg'!$X$97</f>
        <v>50.040000000000006</v>
      </c>
      <c r="L16" s="7">
        <f>'Residential Bills_Yr 4_avg'!$X$97</f>
        <v>54.609999999999992</v>
      </c>
      <c r="M16" s="15">
        <f>'Residential Bills_Yr 5_avg'!$X$97</f>
        <v>61.180000000000007</v>
      </c>
      <c r="O16" s="42" t="s">
        <v>46</v>
      </c>
      <c r="P16" s="7">
        <f>'Residential Bills_Yr 1_6 Units'!$X$49</f>
        <v>30.650000000000002</v>
      </c>
      <c r="Q16" s="7">
        <f>'Residential Bills_Yr 2_6 Units'!$X$49</f>
        <v>28.659999999999993</v>
      </c>
      <c r="R16" s="7">
        <f>'Residential Bills_Yr 3_6 Units'!$X$49</f>
        <v>40.71</v>
      </c>
      <c r="S16" s="7">
        <f>'Residential Bills_Yr 4_6 Units'!$X$49</f>
        <v>43.51</v>
      </c>
      <c r="T16" s="15">
        <f>'Residential Bills_Yr 5_6 Units'!$X$49</f>
        <v>47.800000000000004</v>
      </c>
      <c r="V16" s="42" t="s">
        <v>46</v>
      </c>
      <c r="W16" s="7">
        <f>'Residential Bills_Yr 1_6 Units'!$X$97</f>
        <v>22.07</v>
      </c>
      <c r="X16" s="7">
        <f>'Residential Bills_Yr 2_6 Units'!$X$97</f>
        <v>17.279999999999998</v>
      </c>
      <c r="Y16" s="7">
        <f>'Residential Bills_Yr 3_6 Units'!$X$97</f>
        <v>28.98</v>
      </c>
      <c r="Z16" s="7">
        <f>'Residential Bills_Yr 4_6 Units'!$X$97</f>
        <v>31.32</v>
      </c>
      <c r="AA16" s="15">
        <f>'Residential Bills_Yr 5_6 Units'!$X$97</f>
        <v>35.560000000000009</v>
      </c>
    </row>
    <row r="17" spans="1:27" x14ac:dyDescent="0.3">
      <c r="A17" s="42" t="s">
        <v>47</v>
      </c>
      <c r="B17" s="7">
        <f>'Residential Bills_Yr 1_avg'!$AB$49</f>
        <v>47.96</v>
      </c>
      <c r="C17" s="7">
        <f>'Residential Bills_Yr 2_avg'!$AB$49</f>
        <v>62.505400000000002</v>
      </c>
      <c r="D17" s="7">
        <f>'Residential Bills_Yr 3_avg'!$AB$49</f>
        <v>67.539999999999992</v>
      </c>
      <c r="E17" s="7">
        <f>'Residential Bills_Yr 4_avg'!$AB$49</f>
        <v>74.210000000000008</v>
      </c>
      <c r="F17" s="15">
        <f>'Residential Bills_Yr 5_avg'!$AB$49</f>
        <v>74.210000000000008</v>
      </c>
      <c r="H17" s="42" t="s">
        <v>47</v>
      </c>
      <c r="I17" s="7">
        <f>'Residential Bills_Yr 1_avg'!$AB$97</f>
        <v>36.17</v>
      </c>
      <c r="J17" s="7">
        <f>'Residential Bills_Yr 2_avg'!$AB$97</f>
        <v>50.055400000000006</v>
      </c>
      <c r="K17" s="7">
        <f>'Residential Bills_Yr 3_avg'!$AB$97</f>
        <v>54.609999999999992</v>
      </c>
      <c r="L17" s="7">
        <f>'Residential Bills_Yr 4_avg'!$AB$97</f>
        <v>61.180000000000007</v>
      </c>
      <c r="M17" s="15">
        <f>'Residential Bills_Yr 5_avg'!$AB$97</f>
        <v>61.180000000000007</v>
      </c>
      <c r="O17" s="42" t="s">
        <v>47</v>
      </c>
      <c r="P17" s="7">
        <f>'Residential Bills_Yr 1_6 Units'!$AB$49</f>
        <v>28.509999999999994</v>
      </c>
      <c r="Q17" s="7">
        <f>'Residential Bills_Yr 2_6 Units'!$AB$49</f>
        <v>40.72</v>
      </c>
      <c r="R17" s="7">
        <f>'Residential Bills_Yr 3_6 Units'!$AB$49</f>
        <v>43.51</v>
      </c>
      <c r="S17" s="7">
        <f>'Residential Bills_Yr 4_6 Units'!$AB$49</f>
        <v>47.800000000000004</v>
      </c>
      <c r="T17" s="15">
        <f>'Residential Bills_Yr 5_6 Units'!$AB$49</f>
        <v>47.800000000000004</v>
      </c>
      <c r="V17" s="42" t="s">
        <v>47</v>
      </c>
      <c r="W17" s="7">
        <f>'Residential Bills_Yr 1_6 Units'!$AB$97</f>
        <v>17.279999999999998</v>
      </c>
      <c r="X17" s="7">
        <f>'Residential Bills_Yr 2_6 Units'!$AB$97</f>
        <v>28.98</v>
      </c>
      <c r="Y17" s="7">
        <f>'Residential Bills_Yr 3_6 Units'!$AB$97</f>
        <v>31.32</v>
      </c>
      <c r="Z17" s="7">
        <f>'Residential Bills_Yr 4_6 Units'!$AB$97</f>
        <v>35.560000000000009</v>
      </c>
      <c r="AA17" s="15">
        <f>'Residential Bills_Yr 5_6 Units'!$AB$97</f>
        <v>35.560000000000009</v>
      </c>
    </row>
    <row r="18" spans="1:27" x14ac:dyDescent="0.3">
      <c r="A18" s="42" t="s">
        <v>48</v>
      </c>
      <c r="B18" s="7">
        <f>'Residential Bills_Yr 1_avg'!$AF$49</f>
        <v>47.96</v>
      </c>
      <c r="C18" s="7">
        <f>'Residential Bills_Yr 2_avg'!$AF$49</f>
        <v>62.505400000000002</v>
      </c>
      <c r="D18" s="7">
        <f>'Residential Bills_Yr 3_avg'!$AF$49</f>
        <v>67.539999999999992</v>
      </c>
      <c r="E18" s="7">
        <f>'Residential Bills_Yr 4_avg'!$AF$49</f>
        <v>74.210000000000008</v>
      </c>
      <c r="F18" s="15">
        <f>'Residential Bills_Yr 5_avg'!$AF$49</f>
        <v>74.210000000000008</v>
      </c>
      <c r="H18" s="42" t="s">
        <v>48</v>
      </c>
      <c r="I18" s="7">
        <f>'Residential Bills_Yr 1_avg'!$AF$97</f>
        <v>36.17</v>
      </c>
      <c r="J18" s="7">
        <f>'Residential Bills_Yr 2_avg'!$AF$97</f>
        <v>50.055400000000006</v>
      </c>
      <c r="K18" s="7">
        <f>'Residential Bills_Yr 3_avg'!$AF$97</f>
        <v>54.609999999999992</v>
      </c>
      <c r="L18" s="7">
        <f>'Residential Bills_Yr 4_avg'!$AF$97</f>
        <v>61.180000000000007</v>
      </c>
      <c r="M18" s="15">
        <f>'Residential Bills_Yr 5_avg'!$AF$97</f>
        <v>61.180000000000007</v>
      </c>
      <c r="O18" s="42" t="s">
        <v>48</v>
      </c>
      <c r="P18" s="7">
        <f>'Residential Bills_Yr 1_6 Units'!$AF$49</f>
        <v>28.509999999999994</v>
      </c>
      <c r="Q18" s="7">
        <f>'Residential Bills_Yr 2_6 Units'!$AF$49</f>
        <v>40.72</v>
      </c>
      <c r="R18" s="7">
        <f>'Residential Bills_Yr 3_6 Units'!$AF$49</f>
        <v>43.51</v>
      </c>
      <c r="S18" s="7">
        <f>'Residential Bills_Yr 4_6 Units'!$AF$49</f>
        <v>47.800000000000004</v>
      </c>
      <c r="T18" s="15">
        <f>'Residential Bills_Yr 5_6 Units'!$AF$49</f>
        <v>47.800000000000004</v>
      </c>
      <c r="V18" s="42" t="s">
        <v>48</v>
      </c>
      <c r="W18" s="7">
        <f>'Residential Bills_Yr 1_6 Units'!$AF$97</f>
        <v>17.279999999999998</v>
      </c>
      <c r="X18" s="7">
        <f>'Residential Bills_Yr 2_6 Units'!$AF$97</f>
        <v>28.98</v>
      </c>
      <c r="Y18" s="7">
        <f>'Residential Bills_Yr 3_6 Units'!$AF$97</f>
        <v>31.32</v>
      </c>
      <c r="Z18" s="7">
        <f>'Residential Bills_Yr 4_6 Units'!$AF$97</f>
        <v>35.560000000000009</v>
      </c>
      <c r="AA18" s="15">
        <f>'Residential Bills_Yr 5_6 Units'!$AF$97</f>
        <v>35.560000000000009</v>
      </c>
    </row>
    <row r="19" spans="1:27" x14ac:dyDescent="0.3">
      <c r="A19" s="42" t="s">
        <v>49</v>
      </c>
      <c r="B19" s="7">
        <f>'Residential Bills_Yr 1_avg'!$AJ$49</f>
        <v>47.96</v>
      </c>
      <c r="C19" s="7">
        <f>'Residential Bills_Yr 2_avg'!$AJ$49</f>
        <v>62.505400000000002</v>
      </c>
      <c r="D19" s="7">
        <f>'Residential Bills_Yr 3_avg'!$AJ$49</f>
        <v>67.539999999999992</v>
      </c>
      <c r="E19" s="7">
        <f>'Residential Bills_Yr 4_avg'!$AJ$49</f>
        <v>74.210000000000008</v>
      </c>
      <c r="F19" s="15">
        <f>'Residential Bills_Yr 5_avg'!$AJ$49</f>
        <v>74.210000000000008</v>
      </c>
      <c r="H19" s="42" t="s">
        <v>49</v>
      </c>
      <c r="I19" s="7">
        <f>'Residential Bills_Yr 1_avg'!$AJ$97</f>
        <v>36.17</v>
      </c>
      <c r="J19" s="7">
        <f>'Residential Bills_Yr 2_avg'!$AJ$97</f>
        <v>50.055400000000006</v>
      </c>
      <c r="K19" s="7">
        <f>'Residential Bills_Yr 3_avg'!$AJ$97</f>
        <v>54.609999999999992</v>
      </c>
      <c r="L19" s="7">
        <f>'Residential Bills_Yr 4_avg'!$AJ$97</f>
        <v>61.180000000000007</v>
      </c>
      <c r="M19" s="15">
        <f>'Residential Bills_Yr 5_avg'!$AJ$97</f>
        <v>61.180000000000007</v>
      </c>
      <c r="O19" s="42" t="s">
        <v>49</v>
      </c>
      <c r="P19" s="7">
        <f>'Residential Bills_Yr 1_6 Units'!$AJ$49</f>
        <v>28.509999999999994</v>
      </c>
      <c r="Q19" s="7">
        <f>'Residential Bills_Yr 2_6 Units'!$AJ$49</f>
        <v>40.72</v>
      </c>
      <c r="R19" s="7">
        <f>'Residential Bills_Yr 3_6 Units'!$AJ$49</f>
        <v>43.51</v>
      </c>
      <c r="S19" s="7">
        <f>'Residential Bills_Yr 4_6 Units'!$AJ$49</f>
        <v>47.800000000000004</v>
      </c>
      <c r="T19" s="15">
        <f>'Residential Bills_Yr 5_6 Units'!$AJ$49</f>
        <v>47.800000000000004</v>
      </c>
      <c r="V19" s="42" t="s">
        <v>49</v>
      </c>
      <c r="W19" s="7">
        <f>'Residential Bills_Yr 1_6 Units'!$AJ$97</f>
        <v>17.279999999999998</v>
      </c>
      <c r="X19" s="7">
        <f>'Residential Bills_Yr 2_6 Units'!$AJ$97</f>
        <v>28.98</v>
      </c>
      <c r="Y19" s="7">
        <f>'Residential Bills_Yr 3_6 Units'!$AJ$97</f>
        <v>31.32</v>
      </c>
      <c r="Z19" s="7">
        <f>'Residential Bills_Yr 4_6 Units'!$AJ$97</f>
        <v>35.560000000000009</v>
      </c>
      <c r="AA19" s="15">
        <f>'Residential Bills_Yr 5_6 Units'!$AJ$97</f>
        <v>35.560000000000009</v>
      </c>
    </row>
    <row r="20" spans="1:27" x14ac:dyDescent="0.3">
      <c r="A20" s="42" t="s">
        <v>50</v>
      </c>
      <c r="B20" s="7">
        <f>'Residential Bills_Yr 1_avg'!$AN$49</f>
        <v>47.96</v>
      </c>
      <c r="C20" s="7">
        <f>'Residential Bills_Yr 2_avg'!$AN$49</f>
        <v>62.505400000000002</v>
      </c>
      <c r="D20" s="7">
        <f>'Residential Bills_Yr 3_avg'!$AN$49</f>
        <v>67.539999999999992</v>
      </c>
      <c r="E20" s="7">
        <f>'Residential Bills_Yr 4_avg'!$AN$49</f>
        <v>74.210000000000008</v>
      </c>
      <c r="F20" s="15">
        <f>'Residential Bills_Yr 5_avg'!$AN$49</f>
        <v>74.210000000000008</v>
      </c>
      <c r="H20" s="42" t="s">
        <v>50</v>
      </c>
      <c r="I20" s="7">
        <f>'Residential Bills_Yr 1_avg'!$AN$97</f>
        <v>36.17</v>
      </c>
      <c r="J20" s="7">
        <f>'Residential Bills_Yr 2_avg'!$AN$97</f>
        <v>50.055400000000006</v>
      </c>
      <c r="K20" s="7">
        <f>'Residential Bills_Yr 3_avg'!$AN$97</f>
        <v>54.609999999999992</v>
      </c>
      <c r="L20" s="7">
        <f>'Residential Bills_Yr 4_avg'!$AN$97</f>
        <v>61.180000000000007</v>
      </c>
      <c r="M20" s="15">
        <f>'Residential Bills_Yr 5_avg'!$AN$97</f>
        <v>61.180000000000007</v>
      </c>
      <c r="O20" s="42" t="s">
        <v>50</v>
      </c>
      <c r="P20" s="7">
        <f>'Residential Bills_Yr 1_6 Units'!$AN$49</f>
        <v>28.509999999999994</v>
      </c>
      <c r="Q20" s="7">
        <f>'Residential Bills_Yr 2_6 Units'!$AN$49</f>
        <v>40.72</v>
      </c>
      <c r="R20" s="7">
        <f>'Residential Bills_Yr 3_6 Units'!$AN$49</f>
        <v>43.51</v>
      </c>
      <c r="S20" s="7">
        <f>'Residential Bills_Yr 4_6 Units'!$AN$49</f>
        <v>47.800000000000004</v>
      </c>
      <c r="T20" s="15">
        <f>'Residential Bills_Yr 5_6 Units'!$AN$49</f>
        <v>47.800000000000004</v>
      </c>
      <c r="V20" s="42" t="s">
        <v>50</v>
      </c>
      <c r="W20" s="7">
        <f>'Residential Bills_Yr 1_6 Units'!$AN$97</f>
        <v>17.279999999999998</v>
      </c>
      <c r="X20" s="7">
        <f>'Residential Bills_Yr 2_6 Units'!$AN$97</f>
        <v>28.98</v>
      </c>
      <c r="Y20" s="7">
        <f>'Residential Bills_Yr 3_6 Units'!$AN$97</f>
        <v>31.32</v>
      </c>
      <c r="Z20" s="7">
        <f>'Residential Bills_Yr 4_6 Units'!$AN$97</f>
        <v>35.560000000000009</v>
      </c>
      <c r="AA20" s="15">
        <f>'Residential Bills_Yr 5_6 Units'!$AN$97</f>
        <v>35.560000000000009</v>
      </c>
    </row>
    <row r="21" spans="1:27" x14ac:dyDescent="0.3">
      <c r="A21" s="42" t="s">
        <v>51</v>
      </c>
      <c r="B21" s="7">
        <f>'Residential Bills_Yr 1_avg'!$AR$49</f>
        <v>47.96</v>
      </c>
      <c r="C21" s="7">
        <f>'Residential Bills_Yr 2_avg'!$AR$49</f>
        <v>62.505400000000002</v>
      </c>
      <c r="D21" s="7">
        <f>'Residential Bills_Yr 3_avg'!$AR$49</f>
        <v>67.539999999999992</v>
      </c>
      <c r="E21" s="7">
        <f>'Residential Bills_Yr 4_avg'!$AR$49</f>
        <v>74.210000000000008</v>
      </c>
      <c r="F21" s="15">
        <f>'Residential Bills_Yr 5_avg'!$AR$49</f>
        <v>74.210000000000008</v>
      </c>
      <c r="H21" s="42" t="s">
        <v>51</v>
      </c>
      <c r="I21" s="7">
        <f>'Residential Bills_Yr 1_avg'!$AR$97</f>
        <v>36.17</v>
      </c>
      <c r="J21" s="7">
        <f>'Residential Bills_Yr 2_avg'!$AR$97</f>
        <v>50.055400000000006</v>
      </c>
      <c r="K21" s="7">
        <f>'Residential Bills_Yr 3_avg'!$AR$97</f>
        <v>54.609999999999992</v>
      </c>
      <c r="L21" s="7">
        <f>'Residential Bills_Yr 4_avg'!$AR$97</f>
        <v>61.180000000000007</v>
      </c>
      <c r="M21" s="15">
        <f>'Residential Bills_Yr 5_avg'!$AR$97</f>
        <v>61.180000000000007</v>
      </c>
      <c r="O21" s="42" t="s">
        <v>51</v>
      </c>
      <c r="P21" s="7">
        <f>'Residential Bills_Yr 1_6 Units'!$AR$49</f>
        <v>28.509999999999994</v>
      </c>
      <c r="Q21" s="7">
        <f>'Residential Bills_Yr 2_6 Units'!$AR$49</f>
        <v>40.72</v>
      </c>
      <c r="R21" s="7">
        <f>'Residential Bills_Yr 3_6 Units'!$AR$49</f>
        <v>43.51</v>
      </c>
      <c r="S21" s="7">
        <f>'Residential Bills_Yr 4_6 Units'!$AR$49</f>
        <v>47.800000000000004</v>
      </c>
      <c r="T21" s="15">
        <f>'Residential Bills_Yr 5_6 Units'!$AR$49</f>
        <v>47.800000000000004</v>
      </c>
      <c r="V21" s="42" t="s">
        <v>51</v>
      </c>
      <c r="W21" s="7">
        <f>'Residential Bills_Yr 1_6 Units'!$AR$97</f>
        <v>17.279999999999998</v>
      </c>
      <c r="X21" s="7">
        <f>'Residential Bills_Yr 2_6 Units'!$AR$97</f>
        <v>28.98</v>
      </c>
      <c r="Y21" s="7">
        <f>'Residential Bills_Yr 3_6 Units'!$AR$97</f>
        <v>31.32</v>
      </c>
      <c r="Z21" s="7">
        <f>'Residential Bills_Yr 4_6 Units'!$AR$97</f>
        <v>35.560000000000009</v>
      </c>
      <c r="AA21" s="15">
        <f>'Residential Bills_Yr 5_6 Units'!$AR$97</f>
        <v>35.560000000000009</v>
      </c>
    </row>
    <row r="22" spans="1:27" x14ac:dyDescent="0.3">
      <c r="A22" s="42" t="s">
        <v>52</v>
      </c>
      <c r="B22" s="7">
        <f>'Residential Bills_Yr 1_avg'!$AV$49</f>
        <v>47.96</v>
      </c>
      <c r="C22" s="7">
        <f>'Residential Bills_Yr 2_avg'!$AV$49</f>
        <v>62.505400000000002</v>
      </c>
      <c r="D22" s="7">
        <f>'Residential Bills_Yr 3_avg'!$AV$49</f>
        <v>67.539999999999992</v>
      </c>
      <c r="E22" s="7">
        <f>'Residential Bills_Yr 4_avg'!$AV$49</f>
        <v>74.210000000000008</v>
      </c>
      <c r="F22" s="15">
        <f>'Residential Bills_Yr 5_avg'!$AV$49</f>
        <v>74.210000000000008</v>
      </c>
      <c r="H22" s="42" t="s">
        <v>52</v>
      </c>
      <c r="I22" s="7">
        <f>'Residential Bills_Yr 1_avg'!$AV$97</f>
        <v>36.17</v>
      </c>
      <c r="J22" s="7">
        <f>'Residential Bills_Yr 2_avg'!$AV$97</f>
        <v>50.055400000000006</v>
      </c>
      <c r="K22" s="7">
        <f>'Residential Bills_Yr 3_avg'!$AV$97</f>
        <v>54.609999999999992</v>
      </c>
      <c r="L22" s="7">
        <f>'Residential Bills_Yr 4_avg'!$AV$97</f>
        <v>61.180000000000007</v>
      </c>
      <c r="M22" s="15">
        <f>'Residential Bills_Yr 5_avg'!$AV$97</f>
        <v>61.180000000000007</v>
      </c>
      <c r="O22" s="42" t="s">
        <v>52</v>
      </c>
      <c r="P22" s="7">
        <f>'Residential Bills_Yr 1_6 Units'!$AV$49</f>
        <v>28.509999999999994</v>
      </c>
      <c r="Q22" s="7">
        <f>'Residential Bills_Yr 2_6 Units'!$AV$49</f>
        <v>40.72</v>
      </c>
      <c r="R22" s="7">
        <f>'Residential Bills_Yr 3_6 Units'!$AV$49</f>
        <v>43.51</v>
      </c>
      <c r="S22" s="7">
        <f>'Residential Bills_Yr 4_6 Units'!$AV$49</f>
        <v>47.800000000000004</v>
      </c>
      <c r="T22" s="15">
        <f>'Residential Bills_Yr 5_6 Units'!$AV$49</f>
        <v>47.800000000000004</v>
      </c>
      <c r="V22" s="42" t="s">
        <v>52</v>
      </c>
      <c r="W22" s="7">
        <f>'Residential Bills_Yr 1_6 Units'!$AV$97</f>
        <v>17.279999999999998</v>
      </c>
      <c r="X22" s="7">
        <f>'Residential Bills_Yr 2_6 Units'!$AV$97</f>
        <v>28.98</v>
      </c>
      <c r="Y22" s="7">
        <f>'Residential Bills_Yr 3_6 Units'!$AV$97</f>
        <v>31.32</v>
      </c>
      <c r="Z22" s="7">
        <f>'Residential Bills_Yr 4_6 Units'!$AV$97</f>
        <v>35.560000000000009</v>
      </c>
      <c r="AA22" s="15">
        <f>'Residential Bills_Yr 5_6 Units'!$AV$97</f>
        <v>35.560000000000009</v>
      </c>
    </row>
    <row r="23" spans="1:27" ht="15" thickBot="1" x14ac:dyDescent="0.35">
      <c r="A23" s="43" t="s">
        <v>66</v>
      </c>
      <c r="B23" s="44">
        <f>SUM(B11:B22)</f>
        <v>623.40000000000009</v>
      </c>
      <c r="C23" s="44">
        <f t="shared" ref="C23:F23" si="0">SUM(C11:C22)</f>
        <v>663.94940000000008</v>
      </c>
      <c r="D23" s="44">
        <f t="shared" si="0"/>
        <v>780.17999999999984</v>
      </c>
      <c r="E23" s="44">
        <f t="shared" si="0"/>
        <v>850.50000000000011</v>
      </c>
      <c r="F23" s="45">
        <f t="shared" si="0"/>
        <v>890.52000000000032</v>
      </c>
      <c r="H23" s="43" t="s">
        <v>66</v>
      </c>
      <c r="I23" s="44">
        <f>SUM(I11:I22)</f>
        <v>497.88000000000011</v>
      </c>
      <c r="J23" s="44">
        <f t="shared" ref="J23:M23" si="1">SUM(J11:J22)</f>
        <v>517.40940000000012</v>
      </c>
      <c r="K23" s="44">
        <f t="shared" si="1"/>
        <v>627.90000000000009</v>
      </c>
      <c r="L23" s="44">
        <f t="shared" si="1"/>
        <v>694.74</v>
      </c>
      <c r="M23" s="45">
        <f t="shared" si="1"/>
        <v>734.16000000000031</v>
      </c>
      <c r="O23" s="43" t="s">
        <v>66</v>
      </c>
      <c r="P23" s="44">
        <f>SUM(P11:P22)</f>
        <v>354.96</v>
      </c>
      <c r="Q23" s="44">
        <f t="shared" ref="Q23:T23" si="2">SUM(Q11:Q22)</f>
        <v>416.28</v>
      </c>
      <c r="R23" s="44">
        <f t="shared" si="2"/>
        <v>505.32</v>
      </c>
      <c r="S23" s="44">
        <f t="shared" si="2"/>
        <v>547.86</v>
      </c>
      <c r="T23" s="45">
        <f t="shared" si="2"/>
        <v>573.6</v>
      </c>
      <c r="V23" s="43" t="s">
        <v>66</v>
      </c>
      <c r="W23" s="44">
        <f>SUM(W11:W22)</f>
        <v>236.1</v>
      </c>
      <c r="X23" s="44">
        <f t="shared" ref="X23:AA23" si="3">SUM(X11:X22)</f>
        <v>277.55999999999995</v>
      </c>
      <c r="Y23" s="44">
        <f t="shared" si="3"/>
        <v>361.79999999999995</v>
      </c>
      <c r="Z23" s="44">
        <f t="shared" si="3"/>
        <v>401.28000000000003</v>
      </c>
      <c r="AA23" s="45">
        <f t="shared" si="3"/>
        <v>426.72000000000008</v>
      </c>
    </row>
    <row r="24" spans="1:27" ht="15" thickBot="1" x14ac:dyDescent="0.35">
      <c r="A24" s="11" t="s">
        <v>190</v>
      </c>
      <c r="B24" s="46">
        <f>B23/12</f>
        <v>51.95000000000001</v>
      </c>
      <c r="C24" s="46">
        <f t="shared" ref="C24:F24" si="4">C23/12</f>
        <v>55.329116666666671</v>
      </c>
      <c r="D24" s="46">
        <f t="shared" si="4"/>
        <v>65.014999999999986</v>
      </c>
      <c r="E24" s="46">
        <f t="shared" si="4"/>
        <v>70.875000000000014</v>
      </c>
      <c r="F24" s="20">
        <f t="shared" si="4"/>
        <v>74.210000000000022</v>
      </c>
      <c r="H24" s="11" t="s">
        <v>190</v>
      </c>
      <c r="I24" s="46">
        <f>I23/12</f>
        <v>41.490000000000009</v>
      </c>
      <c r="J24" s="46">
        <f t="shared" ref="J24:M24" si="5">J23/12</f>
        <v>43.117450000000012</v>
      </c>
      <c r="K24" s="46">
        <f t="shared" si="5"/>
        <v>52.32500000000001</v>
      </c>
      <c r="L24" s="46">
        <f t="shared" si="5"/>
        <v>57.895000000000003</v>
      </c>
      <c r="M24" s="20">
        <f t="shared" si="5"/>
        <v>61.180000000000028</v>
      </c>
      <c r="O24" s="11" t="s">
        <v>190</v>
      </c>
      <c r="P24" s="46">
        <f>P23/12</f>
        <v>29.58</v>
      </c>
      <c r="Q24" s="46">
        <f t="shared" ref="Q24:T24" si="6">Q23/12</f>
        <v>34.69</v>
      </c>
      <c r="R24" s="46">
        <f t="shared" si="6"/>
        <v>42.11</v>
      </c>
      <c r="S24" s="46">
        <f t="shared" si="6"/>
        <v>45.655000000000001</v>
      </c>
      <c r="T24" s="20">
        <f t="shared" si="6"/>
        <v>47.800000000000004</v>
      </c>
      <c r="V24" s="11" t="s">
        <v>190</v>
      </c>
      <c r="W24" s="46">
        <f>W23/12</f>
        <v>19.675000000000001</v>
      </c>
      <c r="X24" s="46">
        <f t="shared" ref="X24:AA24" si="7">X23/12</f>
        <v>23.129999999999995</v>
      </c>
      <c r="Y24" s="46">
        <f t="shared" si="7"/>
        <v>30.149999999999995</v>
      </c>
      <c r="Z24" s="46">
        <f t="shared" si="7"/>
        <v>33.440000000000005</v>
      </c>
      <c r="AA24" s="20">
        <f t="shared" si="7"/>
        <v>35.560000000000009</v>
      </c>
    </row>
    <row r="25" spans="1:27" ht="28.8" x14ac:dyDescent="0.3">
      <c r="A25" s="117" t="s">
        <v>89</v>
      </c>
      <c r="B25" s="118">
        <f>(B24-B6)/B6</f>
        <v>-7.1326421165534407E-2</v>
      </c>
      <c r="C25" s="118">
        <f>(C23-B23)/B23</f>
        <v>6.504555662495988E-2</v>
      </c>
      <c r="D25" s="118">
        <f>(D23-C23)/C23</f>
        <v>0.17505942470917171</v>
      </c>
      <c r="E25" s="118">
        <f>(E23-D23)/D23</f>
        <v>9.013304622010343E-2</v>
      </c>
      <c r="F25" s="119">
        <f>(F23-E23)/E23</f>
        <v>4.7054673721340624E-2</v>
      </c>
      <c r="H25" s="117" t="s">
        <v>89</v>
      </c>
      <c r="I25" s="118">
        <f>(I24-I6)/I6</f>
        <v>-0.11365092928861339</v>
      </c>
      <c r="J25" s="118">
        <f>(J23-I23)/I23</f>
        <v>3.9225114485418183E-2</v>
      </c>
      <c r="K25" s="118">
        <f>(K23-J23)/J23</f>
        <v>0.21354579178499647</v>
      </c>
      <c r="L25" s="118">
        <f>(L23-K23)/K23</f>
        <v>0.10645007166746283</v>
      </c>
      <c r="M25" s="119">
        <f>(M23-L23)/L23</f>
        <v>5.6740651178858709E-2</v>
      </c>
      <c r="O25" s="117" t="s">
        <v>89</v>
      </c>
      <c r="P25" s="118">
        <f>(P24-P6)/P6</f>
        <v>-3.4910277324633074E-2</v>
      </c>
      <c r="Q25" s="118">
        <f>(Q23-P23)/P23</f>
        <v>0.17275185936443543</v>
      </c>
      <c r="R25" s="118">
        <f>(R23-Q23)/Q23</f>
        <v>0.21389449409051606</v>
      </c>
      <c r="S25" s="118">
        <f>(S23-R23)/R23</f>
        <v>8.4184279268582324E-2</v>
      </c>
      <c r="T25" s="119">
        <f>(T23-S23)/S23</f>
        <v>4.6982805826306005E-2</v>
      </c>
      <c r="V25" s="117" t="s">
        <v>89</v>
      </c>
      <c r="W25" s="118">
        <f>(W24-W6)/W6</f>
        <v>-0.10851835070231081</v>
      </c>
      <c r="X25" s="118">
        <f>(X23-W23)/W23</f>
        <v>0.17560355781448519</v>
      </c>
      <c r="Y25" s="118">
        <f>(Y23-X23)/X23</f>
        <v>0.30350194552529192</v>
      </c>
      <c r="Z25" s="118">
        <f>(Z23-Y23)/Y23</f>
        <v>0.10912106135986756</v>
      </c>
      <c r="AA25" s="119">
        <f>(AA23-Z23)/Z23</f>
        <v>6.3397129186603007E-2</v>
      </c>
    </row>
    <row r="26" spans="1:27" ht="29.4" thickBot="1" x14ac:dyDescent="0.35">
      <c r="A26" s="59" t="s">
        <v>175</v>
      </c>
      <c r="B26" s="120">
        <f>(B24-B6)/B6</f>
        <v>-7.1326421165534407E-2</v>
      </c>
      <c r="C26" s="120">
        <f>(C23-$C$6)/$C$6</f>
        <v>-1.0920331307353121E-2</v>
      </c>
      <c r="D26" s="120">
        <f>(D23-$C$6)/$C$6</f>
        <v>0.16222738648551982</v>
      </c>
      <c r="E26" s="120">
        <f>(E23-$C$6)/$C$6</f>
        <v>0.26698248122988916</v>
      </c>
      <c r="F26" s="121">
        <f>(F23-$C$6)/$C$6</f>
        <v>0.32659992849481617</v>
      </c>
      <c r="H26" s="59" t="s">
        <v>175</v>
      </c>
      <c r="I26" s="120">
        <f>(I24-$I6)/$I6</f>
        <v>-0.11365092928861339</v>
      </c>
      <c r="J26" s="120">
        <f>(J23-$J$6)/$J$6</f>
        <v>-7.8883785515915239E-2</v>
      </c>
      <c r="K26" s="120">
        <f>(K23-$J$6)/$J$6</f>
        <v>0.11781670583208727</v>
      </c>
      <c r="L26" s="120">
        <f>(L23-$J$6)/$J$6</f>
        <v>0.23680837427900017</v>
      </c>
      <c r="M26" s="121">
        <f>(M23-$J$6)/$J$6</f>
        <v>0.30698568681905625</v>
      </c>
      <c r="O26" s="59" t="s">
        <v>175</v>
      </c>
      <c r="P26" s="120">
        <f>(P24-P6)/P6</f>
        <v>-3.4910277324633074E-2</v>
      </c>
      <c r="Q26" s="120">
        <f>(Q23-$Q$6)/$Q$6</f>
        <v>0.13181076672104394</v>
      </c>
      <c r="R26" s="120">
        <f>(R23-$Q$6)/$Q$6</f>
        <v>0.3738988580750407</v>
      </c>
      <c r="S26" s="120">
        <f>(S23-$Q$6)/$Q$6</f>
        <v>0.48955954323001633</v>
      </c>
      <c r="T26" s="121">
        <f>(T23-$Q$6)/$Q$6</f>
        <v>0.55954323001631323</v>
      </c>
      <c r="V26" s="59" t="s">
        <v>175</v>
      </c>
      <c r="W26" s="120">
        <f>(W24-$W6)/$W6</f>
        <v>-0.10851835070231081</v>
      </c>
      <c r="X26" s="120">
        <f>(X23-$X$6)/$X$6</f>
        <v>4.8028998640688388E-2</v>
      </c>
      <c r="Y26" s="120">
        <f>(Y23-$X$6)/$X$6</f>
        <v>0.36610783869506081</v>
      </c>
      <c r="Z26" s="120">
        <f>(Z23-$X$6)/$X$6</f>
        <v>0.51517897598550066</v>
      </c>
      <c r="AA26" s="121">
        <f>(AA23-$X$6)/$X$6</f>
        <v>0.6112369732668782</v>
      </c>
    </row>
    <row r="27" spans="1:27" x14ac:dyDescent="0.3">
      <c r="A27" s="1"/>
      <c r="B27" s="46"/>
      <c r="C27" s="46"/>
      <c r="D27" s="46"/>
      <c r="F27" s="1"/>
      <c r="G27" s="46"/>
      <c r="H27" s="46"/>
      <c r="I27" s="46"/>
    </row>
    <row r="28" spans="1:27" ht="15" thickBot="1" x14ac:dyDescent="0.35">
      <c r="E28" s="51"/>
    </row>
    <row r="29" spans="1:27" ht="44.25" customHeight="1" x14ac:dyDescent="0.3">
      <c r="A29" s="97" t="str">
        <f>_xlfn.CONCAT("Authorized Adopted Revenue Requirement ", Input!B8)</f>
        <v>Authorized Adopted Revenue Requirement 2025</v>
      </c>
      <c r="B29" s="98">
        <f>'Rev Req''t_yrs 1-5'!E4</f>
        <v>26163591</v>
      </c>
      <c r="C29" s="73"/>
      <c r="D29" s="73"/>
      <c r="E29" s="73"/>
      <c r="F29" s="74"/>
    </row>
    <row r="30" spans="1:27" x14ac:dyDescent="0.3">
      <c r="A30" s="72"/>
      <c r="B30" s="136" t="s">
        <v>71</v>
      </c>
      <c r="C30" s="136"/>
      <c r="D30" s="136"/>
      <c r="E30" s="136"/>
      <c r="F30" s="137"/>
    </row>
    <row r="31" spans="1:27" x14ac:dyDescent="0.3">
      <c r="A31" s="14"/>
      <c r="B31" s="28">
        <f>Input!B8</f>
        <v>2025</v>
      </c>
      <c r="C31" s="28">
        <f>Input!B9</f>
        <v>2026</v>
      </c>
      <c r="D31" s="28">
        <f>Input!B10</f>
        <v>2027</v>
      </c>
      <c r="E31" s="28">
        <f>Input!B11</f>
        <v>2028</v>
      </c>
      <c r="F31" s="116">
        <f>Input!B12</f>
        <v>2029</v>
      </c>
    </row>
    <row r="32" spans="1:27" x14ac:dyDescent="0.3">
      <c r="A32" s="122" t="s">
        <v>174</v>
      </c>
      <c r="B32" s="34" cm="1">
        <f t="array" ref="B32">SUMPRODUCT(($A32='Rev Req''t_yrs 1-5'!$A$5:$A$50)*(Summary!B$31='Rev Req''t_yrs 1-5'!$E$3:$I$3)*'Rev Req''t_yrs 1-5'!$E$5:$I$50)</f>
        <v>0</v>
      </c>
      <c r="C32" s="34" cm="1">
        <f t="array" ref="C32">SUMPRODUCT(($A32='Rev Req''t_yrs 1-5'!$A$5:$A$50)*(Summary!C$31='Rev Req''t_yrs 1-5'!$E$3:$I$3)*'Rev Req''t_yrs 1-5'!$E$5:$I$50)</f>
        <v>0</v>
      </c>
      <c r="D32" s="34" cm="1">
        <f t="array" ref="D32">SUMPRODUCT(($A32='Rev Req''t_yrs 1-5'!$A$5:$A$50)*(Summary!D$31='Rev Req''t_yrs 1-5'!$E$3:$I$3)*'Rev Req''t_yrs 1-5'!$E$5:$I$50)</f>
        <v>0</v>
      </c>
      <c r="E32" s="34" cm="1">
        <f t="array" ref="E32">SUMPRODUCT(($A32='Rev Req''t_yrs 1-5'!$A$5:$A$50)*(Summary!E$31='Rev Req''t_yrs 1-5'!$E$3:$I$3)*'Rev Req''t_yrs 1-5'!$E$5:$I$50)</f>
        <v>0</v>
      </c>
      <c r="F32" s="50" cm="1">
        <f t="array" ref="F32">SUMPRODUCT(($A32='Rev Req''t_yrs 1-5'!$A$5:$A$50)*(Summary!F$31='Rev Req''t_yrs 1-5'!$E$3:$I$3)*'Rev Req''t_yrs 1-5'!$E$5:$I$50)</f>
        <v>0</v>
      </c>
    </row>
    <row r="33" spans="1:6" x14ac:dyDescent="0.3">
      <c r="A33" s="122" t="s">
        <v>171</v>
      </c>
      <c r="B33" s="34" cm="1">
        <f t="array" ref="B33">SUMPRODUCT(($A33='Rev Req''t_yrs 1-5'!$A$5:$A$50)*(Summary!B$31='Rev Req''t_yrs 1-5'!$E$3:$I$3)*'Rev Req''t_yrs 1-5'!$E$5:$I$50)</f>
        <v>0</v>
      </c>
      <c r="C33" s="34" cm="1">
        <f t="array" ref="C33">SUMPRODUCT(($A33='Rev Req''t_yrs 1-5'!$A$5:$A$50)*(Summary!C$31='Rev Req''t_yrs 1-5'!$E$3:$I$3)*'Rev Req''t_yrs 1-5'!$E$5:$I$50)</f>
        <v>0</v>
      </c>
      <c r="D33" s="34" cm="1">
        <f t="array" ref="D33">SUMPRODUCT(($A33='Rev Req''t_yrs 1-5'!$A$5:$A$50)*(Summary!D$31='Rev Req''t_yrs 1-5'!$E$3:$I$3)*'Rev Req''t_yrs 1-5'!$E$5:$I$50)</f>
        <v>0</v>
      </c>
      <c r="E33" s="34" cm="1">
        <f t="array" ref="E33">SUMPRODUCT(($A33='Rev Req''t_yrs 1-5'!$A$5:$A$50)*(Summary!E$31='Rev Req''t_yrs 1-5'!$E$3:$I$3)*'Rev Req''t_yrs 1-5'!$E$5:$I$50)</f>
        <v>0</v>
      </c>
      <c r="F33" s="50" cm="1">
        <f t="array" ref="F33">SUMPRODUCT(($A33='Rev Req''t_yrs 1-5'!$A$5:$A$50)*(Summary!F$31='Rev Req''t_yrs 1-5'!$E$3:$I$3)*'Rev Req''t_yrs 1-5'!$E$5:$I$50)</f>
        <v>0</v>
      </c>
    </row>
    <row r="34" spans="1:6" ht="15" customHeight="1" x14ac:dyDescent="0.3">
      <c r="A34" s="122" t="s">
        <v>172</v>
      </c>
      <c r="B34" s="34" cm="1">
        <f t="array" ref="B34">SUMPRODUCT(($A34='Rev Req''t_yrs 1-5'!$A$5:$A$50)*(Summary!B$31='Rev Req''t_yrs 1-5'!$E$3:$I$3)*'Rev Req''t_yrs 1-5'!$E$5:$I$50)</f>
        <v>0</v>
      </c>
      <c r="C34" s="34" cm="1">
        <f t="array" ref="C34">SUMPRODUCT(($A34='Rev Req''t_yrs 1-5'!$A$5:$A$50)*(Summary!C$31='Rev Req''t_yrs 1-5'!$E$3:$I$3)*'Rev Req''t_yrs 1-5'!$E$5:$I$50)</f>
        <v>0</v>
      </c>
      <c r="D34" s="34" cm="1">
        <f t="array" ref="D34">SUMPRODUCT(($A34='Rev Req''t_yrs 1-5'!$A$5:$A$50)*(Summary!D$31='Rev Req''t_yrs 1-5'!$E$3:$I$3)*'Rev Req''t_yrs 1-5'!$E$5:$I$50)</f>
        <v>0</v>
      </c>
      <c r="E34" s="34" cm="1">
        <f t="array" ref="E34">SUMPRODUCT(($A34='Rev Req''t_yrs 1-5'!$A$5:$A$50)*(Summary!E$31='Rev Req''t_yrs 1-5'!$E$3:$I$3)*'Rev Req''t_yrs 1-5'!$E$5:$I$50)</f>
        <v>0</v>
      </c>
      <c r="F34" s="50" cm="1">
        <f t="array" ref="F34">SUMPRODUCT(($A34='Rev Req''t_yrs 1-5'!$A$5:$A$50)*(Summary!F$31='Rev Req''t_yrs 1-5'!$E$3:$I$3)*'Rev Req''t_yrs 1-5'!$E$5:$I$50)</f>
        <v>0</v>
      </c>
    </row>
    <row r="35" spans="1:6" x14ac:dyDescent="0.3">
      <c r="A35" s="122" t="s">
        <v>60</v>
      </c>
      <c r="B35" s="34" cm="1">
        <f t="array" ref="B35">SUMPRODUCT(($A35='Rev Req''t_yrs 1-5'!$A$5:$A$50)*(Summary!B$31='Rev Req''t_yrs 1-5'!$E$3:$I$3)*'Rev Req''t_yrs 1-5'!$E$5:$I$50)</f>
        <v>0</v>
      </c>
      <c r="C35" s="34" cm="1">
        <f t="array" ref="C35">SUMPRODUCT(($A35='Rev Req''t_yrs 1-5'!$A$5:$A$50)*(Summary!C$31='Rev Req''t_yrs 1-5'!$E$3:$I$3)*'Rev Req''t_yrs 1-5'!$E$5:$I$50)</f>
        <v>1011335.5</v>
      </c>
      <c r="D35" s="34" cm="1">
        <f t="array" ref="D35">SUMPRODUCT(($A35='Rev Req''t_yrs 1-5'!$A$5:$A$50)*(Summary!D$31='Rev Req''t_yrs 1-5'!$E$3:$I$3)*'Rev Req''t_yrs 1-5'!$E$5:$I$50)</f>
        <v>2191593</v>
      </c>
      <c r="E35" s="34" cm="1">
        <f t="array" ref="E35">SUMPRODUCT(($A35='Rev Req''t_yrs 1-5'!$A$5:$A$50)*(Summary!E$31='Rev Req''t_yrs 1-5'!$E$3:$I$3)*'Rev Req''t_yrs 1-5'!$E$5:$I$50)</f>
        <v>1680257.5</v>
      </c>
      <c r="F35" s="50" cm="1">
        <f t="array" ref="F35">SUMPRODUCT(($A35='Rev Req''t_yrs 1-5'!$A$5:$A$50)*(Summary!F$31='Rev Req''t_yrs 1-5'!$E$3:$I$3)*'Rev Req''t_yrs 1-5'!$E$5:$I$50)</f>
        <v>1000000</v>
      </c>
    </row>
    <row r="36" spans="1:6" ht="15" thickBot="1" x14ac:dyDescent="0.35">
      <c r="A36" s="69" t="s">
        <v>27</v>
      </c>
      <c r="B36" s="70">
        <f>SUM(B32:B35)</f>
        <v>0</v>
      </c>
      <c r="C36" s="70">
        <f>SUM(C32:C35)</f>
        <v>1011335.5</v>
      </c>
      <c r="D36" s="70">
        <f>SUM(D32:D35)</f>
        <v>2191593</v>
      </c>
      <c r="E36" s="70">
        <f>SUM(E32:E35)</f>
        <v>1680257.5</v>
      </c>
      <c r="F36" s="71">
        <f>SUM(F32:F35)</f>
        <v>1000000</v>
      </c>
    </row>
    <row r="37" spans="1:6" ht="15" thickTop="1" x14ac:dyDescent="0.3">
      <c r="A37" s="53"/>
      <c r="B37" s="32"/>
      <c r="F37" s="16"/>
    </row>
    <row r="38" spans="1:6" ht="28.8" x14ac:dyDescent="0.3">
      <c r="A38" s="52" t="s">
        <v>89</v>
      </c>
      <c r="B38" s="111">
        <f>B36/B29</f>
        <v>0</v>
      </c>
      <c r="C38" s="112">
        <f>(C36-B36)/(B39)</f>
        <v>3.8654307812715769E-2</v>
      </c>
      <c r="D38" s="112">
        <f t="shared" ref="D38:F38" si="8">(D36-C36)/(C39)</f>
        <v>4.3431856200236638E-2</v>
      </c>
      <c r="E38" s="112">
        <f t="shared" si="8"/>
        <v>-1.7412192820466858E-2</v>
      </c>
      <c r="F38" s="113">
        <f t="shared" si="8"/>
        <v>-2.1910728446949582E-2</v>
      </c>
    </row>
    <row r="39" spans="1:6" ht="28.8" x14ac:dyDescent="0.3">
      <c r="A39" s="52" t="s">
        <v>72</v>
      </c>
      <c r="B39" s="34">
        <f>B29+B36</f>
        <v>26163591</v>
      </c>
      <c r="C39" s="34">
        <f>B39+C36</f>
        <v>27174926.5</v>
      </c>
      <c r="D39" s="34">
        <f>C39+D36</f>
        <v>29366519.5</v>
      </c>
      <c r="E39" s="34">
        <f>D39+E36</f>
        <v>31046777</v>
      </c>
      <c r="F39" s="50">
        <f>E39+F36</f>
        <v>32046777</v>
      </c>
    </row>
    <row r="40" spans="1:6" ht="29.4" thickBot="1" x14ac:dyDescent="0.35">
      <c r="A40" s="59" t="s">
        <v>175</v>
      </c>
      <c r="B40" s="114">
        <f>(B39-B29)/B29</f>
        <v>0</v>
      </c>
      <c r="C40" s="114">
        <f>(C39-$B29)/$B29</f>
        <v>3.8654307812715769E-2</v>
      </c>
      <c r="D40" s="114">
        <f t="shared" ref="D40:F40" si="9">(D39-$B29)/$B29</f>
        <v>0.12241930016410973</v>
      </c>
      <c r="E40" s="114">
        <f t="shared" si="9"/>
        <v>0.18664051123563274</v>
      </c>
      <c r="F40" s="115">
        <f t="shared" si="9"/>
        <v>0.2248615643013224</v>
      </c>
    </row>
  </sheetData>
  <mergeCells count="5">
    <mergeCell ref="B30:F30"/>
    <mergeCell ref="A4:F4"/>
    <mergeCell ref="H4:M4"/>
    <mergeCell ref="O4:T4"/>
    <mergeCell ref="V4:AA4"/>
  </mergeCells>
  <pageMargins left="0.7" right="0.7" top="0.75" bottom="0.75" header="0.3" footer="0.3"/>
  <pageSetup orientation="portrait" horizontalDpi="4294967293"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5" tint="0.39997558519241921"/>
  </sheetPr>
  <dimension ref="A1:S51"/>
  <sheetViews>
    <sheetView workbookViewId="0"/>
    <sheetView workbookViewId="1"/>
  </sheetViews>
  <sheetFormatPr defaultRowHeight="14.4" x14ac:dyDescent="0.3"/>
  <cols>
    <col min="1" max="1" width="33" bestFit="1" customWidth="1"/>
    <col min="2" max="2" width="29.109375" customWidth="1"/>
    <col min="3" max="3" width="33.44140625" customWidth="1"/>
    <col min="4" max="4" width="18.44140625" style="3" customWidth="1"/>
    <col min="5" max="10" width="18.44140625" style="34" customWidth="1"/>
    <col min="11" max="11" width="16.88671875" style="3" customWidth="1"/>
    <col min="12" max="12" width="7.6640625" style="3" customWidth="1"/>
  </cols>
  <sheetData>
    <row r="1" spans="1:19" x14ac:dyDescent="0.3">
      <c r="A1" s="1" t="s">
        <v>120</v>
      </c>
      <c r="D1" s="96"/>
    </row>
    <row r="2" spans="1:19" x14ac:dyDescent="0.3">
      <c r="A2" s="1" t="s">
        <v>86</v>
      </c>
      <c r="B2" s="5" t="str">
        <f>CONCATENATE(Input!B8,"-",Input!B12)</f>
        <v>2025-2029</v>
      </c>
    </row>
    <row r="3" spans="1:19" s="28" customFormat="1" ht="57.6" x14ac:dyDescent="0.3">
      <c r="A3" s="28" t="s">
        <v>57</v>
      </c>
      <c r="B3" s="28" t="s">
        <v>181</v>
      </c>
      <c r="C3" s="28" t="s">
        <v>58</v>
      </c>
      <c r="D3" s="28" t="s">
        <v>116</v>
      </c>
      <c r="E3" s="28">
        <f>Input!B8</f>
        <v>2025</v>
      </c>
      <c r="F3" s="28">
        <f>Input!B9</f>
        <v>2026</v>
      </c>
      <c r="G3" s="28">
        <f>Input!B10</f>
        <v>2027</v>
      </c>
      <c r="H3" s="28">
        <f>Input!B11</f>
        <v>2028</v>
      </c>
      <c r="I3" s="28">
        <f>Input!B12</f>
        <v>2029</v>
      </c>
      <c r="J3" s="35" t="s">
        <v>182</v>
      </c>
      <c r="K3" s="28" t="s">
        <v>61</v>
      </c>
      <c r="L3" s="28" t="s">
        <v>59</v>
      </c>
    </row>
    <row r="4" spans="1:19" x14ac:dyDescent="0.3">
      <c r="A4" s="47" t="s">
        <v>183</v>
      </c>
      <c r="B4" s="47" t="s">
        <v>220</v>
      </c>
      <c r="C4" s="47" t="s">
        <v>173</v>
      </c>
      <c r="D4" s="49"/>
      <c r="E4" s="48">
        <v>26163591</v>
      </c>
      <c r="F4" s="123"/>
      <c r="G4" s="123"/>
      <c r="H4" s="123"/>
      <c r="I4" s="123"/>
      <c r="J4" s="123"/>
      <c r="K4" s="109"/>
      <c r="L4" s="49" t="s">
        <v>63</v>
      </c>
    </row>
    <row r="5" spans="1:19" x14ac:dyDescent="0.3">
      <c r="A5" s="33" t="s">
        <v>60</v>
      </c>
      <c r="B5" s="33"/>
      <c r="C5" s="33" t="s">
        <v>221</v>
      </c>
      <c r="D5" s="38" t="s">
        <v>119</v>
      </c>
      <c r="E5" s="36">
        <v>0</v>
      </c>
      <c r="F5" s="36">
        <f>(26448917-E4)/2</f>
        <v>142663</v>
      </c>
      <c r="G5" s="36">
        <f>F5</f>
        <v>142663</v>
      </c>
      <c r="H5" s="36">
        <v>0</v>
      </c>
      <c r="I5" s="36">
        <v>0</v>
      </c>
      <c r="J5" s="36"/>
      <c r="K5" s="37">
        <v>45108</v>
      </c>
      <c r="L5" s="38"/>
      <c r="N5" s="3"/>
      <c r="O5" s="34"/>
      <c r="P5" s="34"/>
      <c r="Q5" s="34"/>
      <c r="R5" s="34"/>
      <c r="S5" s="34"/>
    </row>
    <row r="6" spans="1:19" x14ac:dyDescent="0.3">
      <c r="A6" s="33" t="s">
        <v>60</v>
      </c>
      <c r="B6" s="33"/>
      <c r="C6" s="33" t="s">
        <v>217</v>
      </c>
      <c r="D6" s="38" t="s">
        <v>119</v>
      </c>
      <c r="E6" s="36">
        <v>0</v>
      </c>
      <c r="F6" s="36">
        <f>(28186262-26448917)/2</f>
        <v>868672.5</v>
      </c>
      <c r="G6" s="36">
        <f>(28186262-26448917)/2</f>
        <v>868672.5</v>
      </c>
      <c r="H6" s="36">
        <v>0</v>
      </c>
      <c r="I6" s="36">
        <v>0</v>
      </c>
      <c r="J6" s="36"/>
      <c r="K6" s="37">
        <v>45108</v>
      </c>
      <c r="L6" s="38"/>
      <c r="N6" s="3"/>
      <c r="O6" s="34"/>
      <c r="P6" s="34"/>
      <c r="Q6" s="34"/>
      <c r="R6" s="34"/>
      <c r="S6" s="34"/>
    </row>
    <row r="7" spans="1:19" x14ac:dyDescent="0.3">
      <c r="A7" s="33" t="s">
        <v>60</v>
      </c>
      <c r="B7" s="33"/>
      <c r="C7" s="33" t="s">
        <v>222</v>
      </c>
      <c r="D7" s="38" t="s">
        <v>119</v>
      </c>
      <c r="E7" s="36">
        <v>0</v>
      </c>
      <c r="F7" s="36">
        <v>0</v>
      </c>
      <c r="G7" s="36">
        <f>(28620943-28186262)/2</f>
        <v>217340.5</v>
      </c>
      <c r="H7" s="36">
        <f>G7</f>
        <v>217340.5</v>
      </c>
      <c r="I7" s="36">
        <v>0</v>
      </c>
      <c r="J7" s="36"/>
      <c r="K7" s="37">
        <v>45474</v>
      </c>
      <c r="L7" s="38"/>
      <c r="N7" s="3"/>
      <c r="O7" s="34"/>
      <c r="P7" s="34"/>
      <c r="Q7" s="34"/>
      <c r="R7" s="34"/>
      <c r="S7" s="34"/>
    </row>
    <row r="8" spans="1:19" x14ac:dyDescent="0.3">
      <c r="A8" s="33" t="s">
        <v>60</v>
      </c>
      <c r="B8" s="33"/>
      <c r="C8" s="33" t="s">
        <v>217</v>
      </c>
      <c r="D8" s="38" t="s">
        <v>119</v>
      </c>
      <c r="E8" s="36">
        <v>0</v>
      </c>
      <c r="F8" s="36">
        <v>0</v>
      </c>
      <c r="G8" s="36">
        <f>(30546777-28620943)/2</f>
        <v>962917</v>
      </c>
      <c r="H8" s="36">
        <f>(30546777-28620943)/2</f>
        <v>962917</v>
      </c>
      <c r="I8" s="36">
        <v>0</v>
      </c>
      <c r="J8" s="36"/>
      <c r="K8" s="37">
        <v>45474</v>
      </c>
      <c r="L8" s="38"/>
      <c r="N8" s="3"/>
      <c r="O8" s="34"/>
      <c r="P8" s="34"/>
      <c r="Q8" s="34"/>
      <c r="R8" s="34"/>
      <c r="S8" s="34"/>
    </row>
    <row r="9" spans="1:19" x14ac:dyDescent="0.3">
      <c r="A9" s="33" t="s">
        <v>60</v>
      </c>
      <c r="B9" s="33"/>
      <c r="C9" s="33" t="s">
        <v>223</v>
      </c>
      <c r="D9" s="38" t="s">
        <v>119</v>
      </c>
      <c r="E9" s="36">
        <v>0</v>
      </c>
      <c r="F9" s="36">
        <v>0</v>
      </c>
      <c r="G9" s="36">
        <v>0</v>
      </c>
      <c r="H9" s="36">
        <v>500000</v>
      </c>
      <c r="I9" s="36">
        <v>1000000</v>
      </c>
      <c r="J9" s="36"/>
      <c r="K9" s="37">
        <v>46935</v>
      </c>
      <c r="L9" s="38"/>
      <c r="O9" s="34"/>
    </row>
    <row r="10" spans="1:19" x14ac:dyDescent="0.3">
      <c r="A10" s="33"/>
      <c r="B10" s="33"/>
      <c r="C10" s="33"/>
      <c r="D10" s="38"/>
      <c r="E10" s="36"/>
      <c r="F10" s="36"/>
      <c r="G10" s="36"/>
      <c r="H10" s="36"/>
      <c r="I10" s="36"/>
      <c r="J10" s="36"/>
      <c r="K10" s="37"/>
      <c r="L10" s="38"/>
    </row>
    <row r="11" spans="1:19" x14ac:dyDescent="0.3">
      <c r="A11" s="33"/>
      <c r="B11" s="33"/>
      <c r="C11" s="33"/>
      <c r="D11" s="38"/>
      <c r="E11" s="36"/>
      <c r="F11" s="36"/>
      <c r="G11" s="36"/>
      <c r="H11" s="36"/>
      <c r="I11" s="36"/>
      <c r="J11" s="36"/>
      <c r="K11" s="38"/>
      <c r="L11" s="38"/>
    </row>
    <row r="12" spans="1:19" x14ac:dyDescent="0.3">
      <c r="A12" s="33"/>
      <c r="B12" s="33"/>
      <c r="C12" s="33"/>
      <c r="D12" s="38"/>
      <c r="E12" s="36"/>
      <c r="F12" s="36"/>
      <c r="G12" s="36"/>
      <c r="H12" s="36"/>
      <c r="I12" s="36"/>
      <c r="J12" s="36"/>
      <c r="K12" s="38"/>
      <c r="L12" s="38"/>
    </row>
    <row r="13" spans="1:19" x14ac:dyDescent="0.3">
      <c r="A13" s="33"/>
      <c r="B13" s="33"/>
      <c r="C13" s="33"/>
      <c r="D13" s="38"/>
      <c r="E13" s="36"/>
      <c r="F13" s="36"/>
      <c r="G13" s="36"/>
      <c r="H13" s="36"/>
      <c r="I13" s="36"/>
      <c r="J13" s="36"/>
      <c r="K13" s="38"/>
      <c r="L13" s="38"/>
    </row>
    <row r="14" spans="1:19" x14ac:dyDescent="0.3">
      <c r="A14" s="33"/>
      <c r="B14" s="33"/>
      <c r="C14" s="33"/>
      <c r="D14" s="38"/>
      <c r="E14" s="36"/>
      <c r="F14" s="36"/>
      <c r="G14" s="36"/>
      <c r="H14" s="36"/>
      <c r="I14" s="36"/>
      <c r="J14" s="36"/>
      <c r="K14" s="38"/>
      <c r="L14" s="38"/>
    </row>
    <row r="15" spans="1:19" x14ac:dyDescent="0.3">
      <c r="A15" s="33"/>
      <c r="B15" s="33"/>
      <c r="C15" s="33"/>
      <c r="D15" s="38"/>
      <c r="E15" s="36"/>
      <c r="F15" s="36"/>
      <c r="G15" s="36"/>
      <c r="H15" s="36"/>
      <c r="I15" s="36"/>
      <c r="J15" s="36"/>
      <c r="K15" s="38"/>
      <c r="L15" s="38"/>
    </row>
    <row r="16" spans="1:19" x14ac:dyDescent="0.3">
      <c r="A16" s="33"/>
      <c r="B16" s="33"/>
      <c r="C16" s="33"/>
      <c r="D16" s="38"/>
      <c r="E16" s="36"/>
      <c r="F16" s="36"/>
      <c r="G16" s="36"/>
      <c r="H16" s="36"/>
      <c r="I16" s="36"/>
      <c r="J16" s="36"/>
      <c r="K16" s="38"/>
      <c r="L16" s="38"/>
    </row>
    <row r="17" spans="1:12" x14ac:dyDescent="0.3">
      <c r="A17" s="33"/>
      <c r="B17" s="33"/>
      <c r="C17" s="33"/>
      <c r="D17" s="38"/>
      <c r="E17" s="36"/>
      <c r="F17" s="36"/>
      <c r="G17" s="36"/>
      <c r="H17" s="36"/>
      <c r="I17" s="36"/>
      <c r="J17" s="36"/>
      <c r="K17" s="38"/>
      <c r="L17" s="38"/>
    </row>
    <row r="18" spans="1:12" x14ac:dyDescent="0.3">
      <c r="A18" s="33"/>
      <c r="B18" s="33"/>
      <c r="C18" s="33"/>
      <c r="D18" s="38"/>
      <c r="E18" s="36"/>
      <c r="F18" s="36"/>
      <c r="G18" s="36"/>
      <c r="H18" s="36"/>
      <c r="I18" s="36"/>
      <c r="J18" s="36"/>
      <c r="K18" s="38"/>
      <c r="L18" s="38"/>
    </row>
    <row r="19" spans="1:12" x14ac:dyDescent="0.3">
      <c r="A19" s="33"/>
      <c r="B19" s="33"/>
      <c r="C19" s="33"/>
      <c r="D19" s="38"/>
      <c r="E19" s="36"/>
      <c r="F19" s="36"/>
      <c r="G19" s="36"/>
      <c r="H19" s="36"/>
      <c r="I19" s="36"/>
      <c r="J19" s="36"/>
      <c r="K19" s="38"/>
      <c r="L19" s="38"/>
    </row>
    <row r="20" spans="1:12" x14ac:dyDescent="0.3">
      <c r="A20" s="33"/>
      <c r="B20" s="33"/>
      <c r="C20" s="33"/>
      <c r="D20" s="38"/>
      <c r="E20" s="36"/>
      <c r="F20" s="36"/>
      <c r="G20" s="36"/>
      <c r="H20" s="36"/>
      <c r="I20" s="36"/>
      <c r="J20" s="36"/>
      <c r="K20" s="38"/>
      <c r="L20" s="38"/>
    </row>
    <row r="21" spans="1:12" x14ac:dyDescent="0.3">
      <c r="A21" s="33"/>
      <c r="B21" s="33"/>
      <c r="C21" s="33"/>
      <c r="D21" s="38"/>
      <c r="E21" s="36"/>
      <c r="F21" s="36"/>
      <c r="G21" s="36"/>
      <c r="H21" s="36"/>
      <c r="I21" s="36"/>
      <c r="J21" s="36"/>
      <c r="K21" s="38"/>
      <c r="L21" s="38"/>
    </row>
    <row r="22" spans="1:12" x14ac:dyDescent="0.3">
      <c r="A22" s="33"/>
      <c r="B22" s="33"/>
      <c r="C22" s="33"/>
      <c r="D22" s="38"/>
      <c r="E22" s="36"/>
      <c r="F22" s="36"/>
      <c r="G22" s="36"/>
      <c r="H22" s="36"/>
      <c r="I22" s="36"/>
      <c r="J22" s="36"/>
      <c r="K22" s="38"/>
      <c r="L22" s="38"/>
    </row>
    <row r="23" spans="1:12" x14ac:dyDescent="0.3">
      <c r="A23" s="33"/>
      <c r="B23" s="33"/>
      <c r="C23" s="33"/>
      <c r="D23" s="38"/>
      <c r="E23" s="36"/>
      <c r="F23" s="36"/>
      <c r="G23" s="36"/>
      <c r="H23" s="36"/>
      <c r="I23" s="36"/>
      <c r="J23" s="36"/>
      <c r="K23" s="38"/>
      <c r="L23" s="38"/>
    </row>
    <row r="24" spans="1:12" x14ac:dyDescent="0.3">
      <c r="A24" s="33"/>
      <c r="B24" s="33"/>
      <c r="C24" s="33"/>
      <c r="D24" s="38"/>
      <c r="E24" s="36"/>
      <c r="F24" s="36"/>
      <c r="G24" s="36"/>
      <c r="H24" s="36"/>
      <c r="I24" s="36"/>
      <c r="J24" s="36"/>
      <c r="K24" s="38"/>
      <c r="L24" s="38"/>
    </row>
    <row r="25" spans="1:12" x14ac:dyDescent="0.3">
      <c r="A25" s="33"/>
      <c r="B25" s="33"/>
      <c r="C25" s="33"/>
      <c r="D25" s="38"/>
      <c r="E25" s="36"/>
      <c r="F25" s="36"/>
      <c r="G25" s="36"/>
      <c r="H25" s="36"/>
      <c r="I25" s="36"/>
      <c r="J25" s="36"/>
      <c r="K25" s="38"/>
      <c r="L25" s="38"/>
    </row>
    <row r="26" spans="1:12" x14ac:dyDescent="0.3">
      <c r="A26" s="33"/>
      <c r="B26" s="33"/>
      <c r="C26" s="33"/>
      <c r="D26" s="38"/>
      <c r="E26" s="36"/>
      <c r="F26" s="36"/>
      <c r="G26" s="36"/>
      <c r="H26" s="36"/>
      <c r="I26" s="36"/>
      <c r="J26" s="36"/>
      <c r="K26" s="38"/>
      <c r="L26" s="38"/>
    </row>
    <row r="27" spans="1:12" x14ac:dyDescent="0.3">
      <c r="A27" s="33"/>
      <c r="B27" s="33"/>
      <c r="C27" s="33"/>
      <c r="D27" s="38"/>
      <c r="E27" s="36"/>
      <c r="F27" s="36"/>
      <c r="G27" s="36"/>
      <c r="H27" s="36"/>
      <c r="I27" s="36"/>
      <c r="J27" s="36"/>
      <c r="K27" s="38"/>
      <c r="L27" s="38"/>
    </row>
    <row r="28" spans="1:12" x14ac:dyDescent="0.3">
      <c r="A28" s="33"/>
      <c r="B28" s="33"/>
      <c r="C28" s="33"/>
      <c r="D28" s="38"/>
      <c r="E28" s="36"/>
      <c r="F28" s="36"/>
      <c r="G28" s="36"/>
      <c r="H28" s="36"/>
      <c r="I28" s="36"/>
      <c r="J28" s="36"/>
      <c r="K28" s="38"/>
      <c r="L28" s="38"/>
    </row>
    <row r="29" spans="1:12" x14ac:dyDescent="0.3">
      <c r="A29" s="33"/>
      <c r="B29" s="33"/>
      <c r="C29" s="33"/>
      <c r="D29" s="38"/>
      <c r="E29" s="36"/>
      <c r="F29" s="36"/>
      <c r="G29" s="36"/>
      <c r="H29" s="36"/>
      <c r="I29" s="36"/>
      <c r="J29" s="36"/>
      <c r="K29" s="38"/>
      <c r="L29" s="38"/>
    </row>
    <row r="30" spans="1:12" x14ac:dyDescent="0.3">
      <c r="A30" s="33"/>
      <c r="B30" s="33"/>
      <c r="C30" s="33"/>
      <c r="D30" s="38"/>
      <c r="E30" s="36"/>
      <c r="F30" s="36"/>
      <c r="G30" s="36"/>
      <c r="H30" s="36"/>
      <c r="I30" s="36"/>
      <c r="J30" s="36"/>
      <c r="K30" s="38"/>
      <c r="L30" s="38"/>
    </row>
    <row r="31" spans="1:12" x14ac:dyDescent="0.3">
      <c r="A31" s="33"/>
      <c r="B31" s="33"/>
      <c r="C31" s="33"/>
      <c r="D31" s="38"/>
      <c r="E31" s="36"/>
      <c r="F31" s="36"/>
      <c r="G31" s="36"/>
      <c r="H31" s="36"/>
      <c r="I31" s="36"/>
      <c r="J31" s="36"/>
      <c r="K31" s="38"/>
      <c r="L31" s="38"/>
    </row>
    <row r="32" spans="1:12" x14ac:dyDescent="0.3">
      <c r="A32" s="33"/>
      <c r="B32" s="33"/>
      <c r="C32" s="33"/>
      <c r="D32" s="38"/>
      <c r="E32" s="36"/>
      <c r="F32" s="36"/>
      <c r="G32" s="36"/>
      <c r="H32" s="36"/>
      <c r="I32" s="36"/>
      <c r="J32" s="36"/>
      <c r="K32" s="38"/>
      <c r="L32" s="38"/>
    </row>
    <row r="33" spans="1:12" x14ac:dyDescent="0.3">
      <c r="A33" s="33"/>
      <c r="B33" s="33"/>
      <c r="C33" s="33"/>
      <c r="D33" s="38"/>
      <c r="E33" s="36"/>
      <c r="F33" s="36"/>
      <c r="G33" s="36"/>
      <c r="H33" s="36"/>
      <c r="I33" s="36"/>
      <c r="J33" s="36"/>
      <c r="K33" s="38"/>
      <c r="L33" s="38"/>
    </row>
    <row r="34" spans="1:12" x14ac:dyDescent="0.3">
      <c r="A34" s="33"/>
      <c r="B34" s="33"/>
      <c r="C34" s="33"/>
      <c r="D34" s="38"/>
      <c r="E34" s="36"/>
      <c r="F34" s="36"/>
      <c r="G34" s="36"/>
      <c r="H34" s="36"/>
      <c r="I34" s="36"/>
      <c r="J34" s="36"/>
      <c r="K34" s="38"/>
      <c r="L34" s="38"/>
    </row>
    <row r="35" spans="1:12" x14ac:dyDescent="0.3">
      <c r="A35" s="33"/>
      <c r="B35" s="33"/>
      <c r="C35" s="33"/>
      <c r="D35" s="38"/>
      <c r="E35" s="36"/>
      <c r="F35" s="36"/>
      <c r="G35" s="36"/>
      <c r="H35" s="36"/>
      <c r="I35" s="36"/>
      <c r="J35" s="36"/>
      <c r="K35" s="38"/>
      <c r="L35" s="38"/>
    </row>
    <row r="36" spans="1:12" x14ac:dyDescent="0.3">
      <c r="A36" s="33"/>
      <c r="B36" s="33"/>
      <c r="C36" s="33"/>
      <c r="D36" s="38"/>
      <c r="E36" s="36"/>
      <c r="F36" s="36"/>
      <c r="G36" s="36"/>
      <c r="H36" s="36"/>
      <c r="I36" s="36"/>
      <c r="J36" s="36"/>
      <c r="K36" s="38"/>
      <c r="L36" s="38"/>
    </row>
    <row r="37" spans="1:12" x14ac:dyDescent="0.3">
      <c r="A37" s="33"/>
      <c r="B37" s="33"/>
      <c r="C37" s="33"/>
      <c r="D37" s="38"/>
      <c r="E37" s="36"/>
      <c r="F37" s="36"/>
      <c r="G37" s="36"/>
      <c r="H37" s="36"/>
      <c r="I37" s="36"/>
      <c r="J37" s="36"/>
      <c r="K37" s="38"/>
      <c r="L37" s="38"/>
    </row>
    <row r="38" spans="1:12" x14ac:dyDescent="0.3">
      <c r="A38" s="33"/>
      <c r="B38" s="33"/>
      <c r="C38" s="33"/>
      <c r="D38" s="38"/>
      <c r="E38" s="36"/>
      <c r="F38" s="36"/>
      <c r="G38" s="36"/>
      <c r="H38" s="36"/>
      <c r="I38" s="36"/>
      <c r="J38" s="36"/>
      <c r="K38" s="38"/>
      <c r="L38" s="38"/>
    </row>
    <row r="39" spans="1:12" x14ac:dyDescent="0.3">
      <c r="A39" s="33"/>
      <c r="B39" s="33"/>
      <c r="C39" s="33"/>
      <c r="D39" s="38"/>
      <c r="E39" s="36"/>
      <c r="F39" s="36"/>
      <c r="G39" s="36"/>
      <c r="H39" s="36"/>
      <c r="I39" s="36"/>
      <c r="J39" s="36"/>
      <c r="K39" s="38"/>
      <c r="L39" s="38"/>
    </row>
    <row r="40" spans="1:12" x14ac:dyDescent="0.3">
      <c r="A40" s="33"/>
      <c r="B40" s="33"/>
      <c r="C40" s="33"/>
      <c r="D40" s="38"/>
      <c r="E40" s="36"/>
      <c r="F40" s="36"/>
      <c r="G40" s="36"/>
      <c r="H40" s="36"/>
      <c r="I40" s="36"/>
      <c r="J40" s="36"/>
      <c r="K40" s="38"/>
      <c r="L40" s="38"/>
    </row>
    <row r="41" spans="1:12" x14ac:dyDescent="0.3">
      <c r="A41" s="33"/>
      <c r="B41" s="33"/>
      <c r="C41" s="33"/>
      <c r="D41" s="38"/>
      <c r="E41" s="36"/>
      <c r="F41" s="36"/>
      <c r="G41" s="36"/>
      <c r="H41" s="36"/>
      <c r="I41" s="36"/>
      <c r="J41" s="36"/>
      <c r="K41" s="38"/>
      <c r="L41" s="38"/>
    </row>
    <row r="42" spans="1:12" x14ac:dyDescent="0.3">
      <c r="A42" s="33"/>
      <c r="B42" s="33"/>
      <c r="C42" s="33"/>
      <c r="D42" s="38"/>
      <c r="E42" s="36"/>
      <c r="F42" s="36"/>
      <c r="G42" s="36"/>
      <c r="H42" s="36"/>
      <c r="I42" s="36"/>
      <c r="J42" s="36"/>
      <c r="K42" s="38"/>
      <c r="L42" s="38"/>
    </row>
    <row r="43" spans="1:12" x14ac:dyDescent="0.3">
      <c r="A43" s="33"/>
      <c r="B43" s="33"/>
      <c r="C43" s="33"/>
      <c r="D43" s="38"/>
      <c r="E43" s="36"/>
      <c r="F43" s="36"/>
      <c r="G43" s="36"/>
      <c r="H43" s="36"/>
      <c r="I43" s="36"/>
      <c r="J43" s="36"/>
      <c r="K43" s="38"/>
      <c r="L43" s="38"/>
    </row>
    <row r="44" spans="1:12" x14ac:dyDescent="0.3">
      <c r="A44" s="33"/>
      <c r="B44" s="33"/>
      <c r="C44" s="33"/>
      <c r="D44" s="38"/>
      <c r="E44" s="36"/>
      <c r="F44" s="36"/>
      <c r="G44" s="36"/>
      <c r="H44" s="36"/>
      <c r="I44" s="36"/>
      <c r="J44" s="36"/>
      <c r="K44" s="38"/>
      <c r="L44" s="38"/>
    </row>
    <row r="45" spans="1:12" x14ac:dyDescent="0.3">
      <c r="A45" s="33"/>
      <c r="B45" s="33"/>
      <c r="C45" s="33"/>
      <c r="D45" s="38"/>
      <c r="E45" s="36"/>
      <c r="F45" s="36"/>
      <c r="G45" s="36"/>
      <c r="H45" s="36"/>
      <c r="I45" s="36"/>
      <c r="J45" s="36"/>
      <c r="K45" s="38"/>
      <c r="L45" s="38"/>
    </row>
    <row r="46" spans="1:12" x14ac:dyDescent="0.3">
      <c r="A46" s="33"/>
      <c r="B46" s="33"/>
      <c r="C46" s="33"/>
      <c r="D46" s="38"/>
      <c r="E46" s="36"/>
      <c r="F46" s="36"/>
      <c r="G46" s="36"/>
      <c r="H46" s="36"/>
      <c r="I46" s="36"/>
      <c r="J46" s="36"/>
      <c r="K46" s="38"/>
      <c r="L46" s="38"/>
    </row>
    <row r="47" spans="1:12" x14ac:dyDescent="0.3">
      <c r="A47" s="33"/>
      <c r="B47" s="33"/>
      <c r="C47" s="33"/>
      <c r="D47" s="38"/>
      <c r="E47" s="36"/>
      <c r="F47" s="36"/>
      <c r="G47" s="36"/>
      <c r="H47" s="36"/>
      <c r="I47" s="36"/>
      <c r="J47" s="36"/>
      <c r="K47" s="38"/>
      <c r="L47" s="38"/>
    </row>
    <row r="48" spans="1:12" x14ac:dyDescent="0.3">
      <c r="A48" s="33"/>
      <c r="B48" s="33"/>
      <c r="C48" s="33"/>
      <c r="D48" s="38"/>
      <c r="E48" s="36"/>
      <c r="F48" s="36"/>
      <c r="G48" s="36"/>
      <c r="H48" s="36"/>
      <c r="I48" s="36"/>
      <c r="J48" s="36"/>
      <c r="K48" s="38"/>
      <c r="L48" s="38"/>
    </row>
    <row r="49" spans="1:12" x14ac:dyDescent="0.3">
      <c r="A49" s="33"/>
      <c r="B49" s="33"/>
      <c r="C49" s="33"/>
      <c r="D49" s="38"/>
      <c r="E49" s="36"/>
      <c r="F49" s="36"/>
      <c r="G49" s="36"/>
      <c r="H49" s="36"/>
      <c r="I49" s="36"/>
      <c r="J49" s="36"/>
      <c r="K49" s="38"/>
      <c r="L49" s="38"/>
    </row>
    <row r="50" spans="1:12" x14ac:dyDescent="0.3">
      <c r="A50" s="33"/>
      <c r="B50" s="33"/>
      <c r="C50" s="33"/>
      <c r="D50" s="38"/>
      <c r="E50" s="36"/>
      <c r="F50" s="36"/>
      <c r="G50" s="36"/>
      <c r="H50" s="36"/>
      <c r="I50" s="36"/>
      <c r="J50" s="36"/>
      <c r="K50" s="38"/>
      <c r="L50" s="38"/>
    </row>
    <row r="51" spans="1:12" x14ac:dyDescent="0.3">
      <c r="A51" s="68" t="s">
        <v>85</v>
      </c>
      <c r="B51" s="68" t="s">
        <v>85</v>
      </c>
      <c r="C51" s="68" t="s">
        <v>85</v>
      </c>
      <c r="D51" s="68" t="s">
        <v>85</v>
      </c>
      <c r="E51" s="68" t="s">
        <v>85</v>
      </c>
      <c r="F51" s="68" t="s">
        <v>85</v>
      </c>
      <c r="G51" s="68" t="s">
        <v>85</v>
      </c>
      <c r="H51" s="68"/>
      <c r="I51" s="68" t="s">
        <v>85</v>
      </c>
      <c r="J51" s="68" t="s">
        <v>85</v>
      </c>
      <c r="K51" s="68" t="s">
        <v>85</v>
      </c>
      <c r="L51" s="68" t="s">
        <v>85</v>
      </c>
    </row>
  </sheetData>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2AE6215-5A1E-4262-83E0-077EDDE81D8C}">
          <x14:formula1>
            <xm:f>Input!$C$103:$C$105</xm:f>
          </x14:formula1>
          <xm:sqref>D10:D50</xm:sqref>
        </x14:dataValidation>
        <x14:dataValidation type="list" allowBlank="1" showInputMessage="1" showErrorMessage="1" xr:uid="{DB79D8A8-A05C-45C0-AA2B-B44AC470E575}">
          <x14:formula1>
            <xm:f>Input!$C$84:$C$88</xm:f>
          </x14:formula1>
          <xm:sqref>A11:A50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BJ113"/>
  <sheetViews>
    <sheetView zoomScale="93" zoomScaleNormal="85" workbookViewId="0"/>
    <sheetView workbookViewId="1"/>
  </sheetViews>
  <sheetFormatPr defaultRowHeight="14.4" x14ac:dyDescent="0.3"/>
  <cols>
    <col min="1" max="1" width="22.5546875" customWidth="1"/>
    <col min="2" max="2" width="19.109375" customWidth="1"/>
    <col min="3" max="3" width="22.44140625" customWidth="1"/>
    <col min="4" max="4" width="18.33203125" bestFit="1" customWidth="1"/>
    <col min="5" max="5" width="13.6640625" customWidth="1"/>
    <col min="6" max="6" width="11.5546875" bestFit="1" customWidth="1"/>
    <col min="7" max="7" width="12.5546875" bestFit="1" customWidth="1"/>
    <col min="8" max="8" width="10.5546875" bestFit="1" customWidth="1"/>
    <col min="9" max="9" width="9.109375" bestFit="1" customWidth="1"/>
    <col min="10" max="10" width="11.44140625" bestFit="1" customWidth="1"/>
    <col min="11" max="11" width="14.88671875" bestFit="1" customWidth="1"/>
    <col min="12" max="12" width="19.109375" customWidth="1"/>
    <col min="13" max="13" width="14.109375" bestFit="1" customWidth="1"/>
    <col min="14" max="14" width="13.88671875" bestFit="1" customWidth="1"/>
    <col min="15" max="15" width="11.6640625" bestFit="1" customWidth="1"/>
    <col min="16" max="16" width="12.6640625" bestFit="1" customWidth="1"/>
    <col min="17" max="17" width="10.5546875" bestFit="1" customWidth="1"/>
    <col min="18" max="18" width="9.88671875" bestFit="1" customWidth="1"/>
    <col min="19" max="19" width="8.88671875" bestFit="1" customWidth="1"/>
    <col min="20" max="20" width="9.109375" bestFit="1" customWidth="1"/>
    <col min="21" max="21" width="9.33203125" customWidth="1"/>
    <col min="22" max="22" width="11.33203125" bestFit="1" customWidth="1"/>
    <col min="23" max="23" width="14.6640625" bestFit="1" customWidth="1"/>
    <col min="24" max="24" width="12.33203125" bestFit="1" customWidth="1"/>
    <col min="25" max="25" width="14.33203125" bestFit="1" customWidth="1"/>
    <col min="26" max="26" width="14.109375" bestFit="1" customWidth="1"/>
    <col min="27" max="27" width="11.88671875" bestFit="1" customWidth="1"/>
    <col min="28" max="28" width="12.88671875" bestFit="1" customWidth="1"/>
    <col min="29" max="29" width="10.88671875" bestFit="1" customWidth="1"/>
    <col min="30" max="33" width="10" bestFit="1" customWidth="1"/>
    <col min="34" max="34" width="11.33203125" bestFit="1" customWidth="1"/>
    <col min="35" max="35" width="14.6640625" bestFit="1" customWidth="1"/>
    <col min="36" max="36" width="12.33203125" bestFit="1" customWidth="1"/>
    <col min="37" max="37" width="14.33203125" bestFit="1" customWidth="1"/>
    <col min="38" max="38" width="14.109375" bestFit="1" customWidth="1"/>
  </cols>
  <sheetData>
    <row r="1" spans="1:61" x14ac:dyDescent="0.3">
      <c r="A1" s="107" t="s">
        <v>213</v>
      </c>
      <c r="B1" s="1"/>
    </row>
    <row r="2" spans="1:61" x14ac:dyDescent="0.3">
      <c r="A2" s="1" t="s">
        <v>0</v>
      </c>
      <c r="B2" s="1"/>
    </row>
    <row r="3" spans="1:61" x14ac:dyDescent="0.3">
      <c r="A3" s="1"/>
      <c r="B3" s="1"/>
    </row>
    <row r="4" spans="1:61" x14ac:dyDescent="0.3">
      <c r="A4" t="s">
        <v>170</v>
      </c>
      <c r="B4" s="37">
        <v>46052</v>
      </c>
      <c r="C4" t="s">
        <v>127</v>
      </c>
      <c r="D4" t="s">
        <v>128</v>
      </c>
    </row>
    <row r="5" spans="1:61" x14ac:dyDescent="0.3">
      <c r="B5" s="37">
        <v>45474</v>
      </c>
      <c r="C5" s="38">
        <v>10</v>
      </c>
      <c r="D5" s="38">
        <v>10</v>
      </c>
    </row>
    <row r="6" spans="1:61" ht="28.8" x14ac:dyDescent="0.3">
      <c r="A6" s="32" t="s">
        <v>218</v>
      </c>
      <c r="B6" s="33">
        <v>20626</v>
      </c>
    </row>
    <row r="7" spans="1:61" ht="43.2" x14ac:dyDescent="0.3">
      <c r="A7" s="32" t="s">
        <v>219</v>
      </c>
      <c r="B7" s="33">
        <v>20641</v>
      </c>
      <c r="AB7" s="75"/>
    </row>
    <row r="8" spans="1:61" x14ac:dyDescent="0.3">
      <c r="A8" s="1" t="s">
        <v>65</v>
      </c>
      <c r="B8" s="38">
        <v>2025</v>
      </c>
      <c r="C8" s="38">
        <v>10</v>
      </c>
      <c r="D8" s="38">
        <v>10</v>
      </c>
      <c r="I8" s="67"/>
    </row>
    <row r="9" spans="1:61" x14ac:dyDescent="0.3">
      <c r="B9" s="38">
        <v>2026</v>
      </c>
      <c r="C9" s="38">
        <v>10</v>
      </c>
      <c r="D9" s="38">
        <v>10</v>
      </c>
    </row>
    <row r="10" spans="1:61" x14ac:dyDescent="0.3">
      <c r="B10" s="38">
        <v>2027</v>
      </c>
      <c r="C10" s="38">
        <v>10</v>
      </c>
      <c r="D10" s="38">
        <v>10</v>
      </c>
    </row>
    <row r="11" spans="1:61" x14ac:dyDescent="0.3">
      <c r="B11" s="38">
        <v>2028</v>
      </c>
      <c r="C11" s="38">
        <v>10</v>
      </c>
      <c r="D11" s="38">
        <v>10</v>
      </c>
    </row>
    <row r="12" spans="1:61" x14ac:dyDescent="0.3">
      <c r="B12" s="38">
        <v>2029</v>
      </c>
      <c r="C12" s="38">
        <v>10</v>
      </c>
      <c r="D12" s="38">
        <v>10</v>
      </c>
    </row>
    <row r="14" spans="1:61" s="5" customFormat="1" x14ac:dyDescent="0.3">
      <c r="A14" s="6" t="s">
        <v>8</v>
      </c>
      <c r="B14" s="4" t="str">
        <f>CONCATENATE("January"," ",$B$8)</f>
        <v>January 2025</v>
      </c>
      <c r="C14" s="4" t="str">
        <f>CONCATENATE("February"," ",$B$8)</f>
        <v>February 2025</v>
      </c>
      <c r="D14" s="4" t="str">
        <f>CONCATENATE("March"," ",$B$8)</f>
        <v>March 2025</v>
      </c>
      <c r="E14" s="4" t="str">
        <f>CONCATENATE("April"," ",$B$8)</f>
        <v>April 2025</v>
      </c>
      <c r="F14" s="4" t="str">
        <f>CONCATENATE("May"," ",$B$8)</f>
        <v>May 2025</v>
      </c>
      <c r="G14" s="4" t="str">
        <f>CONCATENATE("June"," ",$B$8)</f>
        <v>June 2025</v>
      </c>
      <c r="H14" s="4" t="str">
        <f>CONCATENATE("July"," ",$B$8)</f>
        <v>July 2025</v>
      </c>
      <c r="I14" s="4" t="str">
        <f>CONCATENATE("August"," ",$B$8)</f>
        <v>August 2025</v>
      </c>
      <c r="J14" s="4" t="str">
        <f>CONCATENATE("September"," ",$B$8)</f>
        <v>September 2025</v>
      </c>
      <c r="K14" s="4" t="str">
        <f>CONCATENATE("October"," ",$B$8)</f>
        <v>October 2025</v>
      </c>
      <c r="L14" s="4" t="str">
        <f>CONCATENATE("November"," ",$B$8)</f>
        <v>November 2025</v>
      </c>
      <c r="M14" s="4" t="str">
        <f>CONCATENATE("December"," ",$B$8)</f>
        <v>December 2025</v>
      </c>
      <c r="N14" s="4" t="str">
        <f>CONCATENATE("January"," ",$B$9)</f>
        <v>January 2026</v>
      </c>
      <c r="O14" s="4" t="str">
        <f>CONCATENATE("February"," ",$B$9)</f>
        <v>February 2026</v>
      </c>
      <c r="P14" s="4" t="str">
        <f>CONCATENATE("March"," ",$B$9)</f>
        <v>March 2026</v>
      </c>
      <c r="Q14" s="4" t="str">
        <f>CONCATENATE("April"," ",$B$9)</f>
        <v>April 2026</v>
      </c>
      <c r="R14" s="4" t="str">
        <f>CONCATENATE("May"," ",$B$9)</f>
        <v>May 2026</v>
      </c>
      <c r="S14" s="4" t="str">
        <f>CONCATENATE("June"," ",$B$9)</f>
        <v>June 2026</v>
      </c>
      <c r="T14" s="4" t="str">
        <f>CONCATENATE("July"," ",$B$9)</f>
        <v>July 2026</v>
      </c>
      <c r="U14" s="4" t="str">
        <f>CONCATENATE("August"," ",$B$9)</f>
        <v>August 2026</v>
      </c>
      <c r="V14" s="4" t="str">
        <f>CONCATENATE("September"," ",$B$9)</f>
        <v>September 2026</v>
      </c>
      <c r="W14" s="4" t="str">
        <f>CONCATENATE("October"," ",$B$9)</f>
        <v>October 2026</v>
      </c>
      <c r="X14" s="4" t="str">
        <f>CONCATENATE("November"," ",$B$9)</f>
        <v>November 2026</v>
      </c>
      <c r="Y14" s="4" t="str">
        <f>CONCATENATE("December"," ",$B$9)</f>
        <v>December 2026</v>
      </c>
      <c r="Z14" s="4" t="str">
        <f>CONCATENATE("January"," ",$B$10)</f>
        <v>January 2027</v>
      </c>
      <c r="AA14" s="4" t="str">
        <f>CONCATENATE("February"," ",$B$10)</f>
        <v>February 2027</v>
      </c>
      <c r="AB14" s="4" t="str">
        <f>CONCATENATE("March"," ",$B$10)</f>
        <v>March 2027</v>
      </c>
      <c r="AC14" s="4" t="str">
        <f>CONCATENATE("April"," ",$B$10)</f>
        <v>April 2027</v>
      </c>
      <c r="AD14" s="4" t="str">
        <f>CONCATENATE("May"," ",$B$10)</f>
        <v>May 2027</v>
      </c>
      <c r="AE14" s="4" t="str">
        <f>CONCATENATE("June"," ",$B$10)</f>
        <v>June 2027</v>
      </c>
      <c r="AF14" s="4" t="str">
        <f>CONCATENATE("July"," ",$B$10)</f>
        <v>July 2027</v>
      </c>
      <c r="AG14" s="4" t="str">
        <f>CONCATENATE("August"," ",$B$10)</f>
        <v>August 2027</v>
      </c>
      <c r="AH14" s="4" t="str">
        <f>CONCATENATE("September"," ",$B$10)</f>
        <v>September 2027</v>
      </c>
      <c r="AI14" s="4" t="str">
        <f>CONCATENATE("October"," ",$B$10)</f>
        <v>October 2027</v>
      </c>
      <c r="AJ14" s="4" t="str">
        <f>CONCATENATE("November"," ",$B$10)</f>
        <v>November 2027</v>
      </c>
      <c r="AK14" s="4" t="str">
        <f>CONCATENATE("December"," ",$B$10)</f>
        <v>December 2027</v>
      </c>
      <c r="AL14" s="4" t="str">
        <f>CONCATENATE("January"," ",$B$11)</f>
        <v>January 2028</v>
      </c>
      <c r="AM14" s="4" t="str">
        <f>CONCATENATE("February"," ",$B$11)</f>
        <v>February 2028</v>
      </c>
      <c r="AN14" s="4" t="str">
        <f>CONCATENATE("March"," ",$B$11)</f>
        <v>March 2028</v>
      </c>
      <c r="AO14" s="4" t="str">
        <f>CONCATENATE("April"," ",$B$11)</f>
        <v>April 2028</v>
      </c>
      <c r="AP14" s="4" t="str">
        <f>CONCATENATE("May"," ",$B$11)</f>
        <v>May 2028</v>
      </c>
      <c r="AQ14" s="4" t="str">
        <f>CONCATENATE("June"," ",$B$11)</f>
        <v>June 2028</v>
      </c>
      <c r="AR14" s="4" t="str">
        <f>CONCATENATE("July"," ",$B$11)</f>
        <v>July 2028</v>
      </c>
      <c r="AS14" s="4" t="str">
        <f>CONCATENATE("August"," ",$B$11)</f>
        <v>August 2028</v>
      </c>
      <c r="AT14" s="4" t="str">
        <f>CONCATENATE("September"," ",$B$11)</f>
        <v>September 2028</v>
      </c>
      <c r="AU14" s="4" t="str">
        <f>CONCATENATE("October"," ",$B$11)</f>
        <v>October 2028</v>
      </c>
      <c r="AV14" s="4" t="str">
        <f>CONCATENATE("November"," ",$B$11)</f>
        <v>November 2028</v>
      </c>
      <c r="AW14" s="4" t="str">
        <f>CONCATENATE("December"," ",$B$11)</f>
        <v>December 2028</v>
      </c>
      <c r="AX14" s="4" t="str">
        <f>CONCATENATE("January"," ",$B$12)</f>
        <v>January 2029</v>
      </c>
      <c r="AY14" s="4" t="str">
        <f>CONCATENATE("February"," ",$B$12)</f>
        <v>February 2029</v>
      </c>
      <c r="AZ14" s="4" t="str">
        <f>CONCATENATE("March"," ",$B$12)</f>
        <v>March 2029</v>
      </c>
      <c r="BA14" s="4" t="str">
        <f>CONCATENATE("April"," ",$B$12)</f>
        <v>April 2029</v>
      </c>
      <c r="BB14" s="4" t="str">
        <f>CONCATENATE("May"," ",$B$12)</f>
        <v>May 2029</v>
      </c>
      <c r="BC14" s="4" t="str">
        <f>CONCATENATE("June"," ",$B$12)</f>
        <v>June 2029</v>
      </c>
      <c r="BD14" s="4" t="str">
        <f>CONCATENATE("July"," ",$B$12)</f>
        <v>July 2029</v>
      </c>
      <c r="BE14" s="4" t="str">
        <f>CONCATENATE("August"," ",$B$12)</f>
        <v>August 2029</v>
      </c>
      <c r="BF14" s="4" t="str">
        <f>CONCATENATE("September"," ",$B$12)</f>
        <v>September 2029</v>
      </c>
      <c r="BG14" s="4" t="str">
        <f>CONCATENATE("October"," ",$B$12)</f>
        <v>October 2029</v>
      </c>
      <c r="BH14" s="4" t="str">
        <f>CONCATENATE("November"," ",$B$12)</f>
        <v>November 2029</v>
      </c>
      <c r="BI14" s="4" t="str">
        <f>CONCATENATE("December"," ",$B$12)</f>
        <v>December 2029</v>
      </c>
    </row>
    <row r="15" spans="1:61" x14ac:dyDescent="0.3">
      <c r="A15" t="s">
        <v>1</v>
      </c>
      <c r="B15" s="54">
        <v>6</v>
      </c>
      <c r="C15" s="3">
        <f>B15</f>
        <v>6</v>
      </c>
      <c r="D15" s="3">
        <f t="shared" ref="D15:M15" si="0">C15</f>
        <v>6</v>
      </c>
      <c r="E15" s="3">
        <f t="shared" si="0"/>
        <v>6</v>
      </c>
      <c r="F15" s="3">
        <f t="shared" si="0"/>
        <v>6</v>
      </c>
      <c r="G15" s="3">
        <f t="shared" si="0"/>
        <v>6</v>
      </c>
      <c r="H15" s="3">
        <f t="shared" si="0"/>
        <v>6</v>
      </c>
      <c r="I15" s="3">
        <f t="shared" si="0"/>
        <v>6</v>
      </c>
      <c r="J15" s="3">
        <f t="shared" si="0"/>
        <v>6</v>
      </c>
      <c r="K15" s="3">
        <f t="shared" si="0"/>
        <v>6</v>
      </c>
      <c r="L15" s="3">
        <f t="shared" si="0"/>
        <v>6</v>
      </c>
      <c r="M15" s="3">
        <f t="shared" si="0"/>
        <v>6</v>
      </c>
      <c r="N15" s="54">
        <f>B15</f>
        <v>6</v>
      </c>
      <c r="O15" s="3">
        <f t="shared" ref="O15:AK18" si="1">N15</f>
        <v>6</v>
      </c>
      <c r="P15" s="3">
        <f t="shared" si="1"/>
        <v>6</v>
      </c>
      <c r="Q15" s="3">
        <f t="shared" si="1"/>
        <v>6</v>
      </c>
      <c r="R15" s="3">
        <f t="shared" si="1"/>
        <v>6</v>
      </c>
      <c r="S15" s="3">
        <f t="shared" si="1"/>
        <v>6</v>
      </c>
      <c r="T15" s="3">
        <f t="shared" si="1"/>
        <v>6</v>
      </c>
      <c r="U15" s="3">
        <f t="shared" si="1"/>
        <v>6</v>
      </c>
      <c r="V15" s="3">
        <f t="shared" si="1"/>
        <v>6</v>
      </c>
      <c r="W15" s="3">
        <f t="shared" si="1"/>
        <v>6</v>
      </c>
      <c r="X15" s="3">
        <f t="shared" si="1"/>
        <v>6</v>
      </c>
      <c r="Y15" s="3">
        <f t="shared" si="1"/>
        <v>6</v>
      </c>
      <c r="Z15" s="54">
        <v>6</v>
      </c>
      <c r="AA15" s="3">
        <f t="shared" si="1"/>
        <v>6</v>
      </c>
      <c r="AB15" s="3">
        <f t="shared" si="1"/>
        <v>6</v>
      </c>
      <c r="AC15" s="3">
        <f t="shared" si="1"/>
        <v>6</v>
      </c>
      <c r="AD15" s="3">
        <f t="shared" si="1"/>
        <v>6</v>
      </c>
      <c r="AE15" s="3">
        <f t="shared" si="1"/>
        <v>6</v>
      </c>
      <c r="AF15" s="3">
        <f t="shared" si="1"/>
        <v>6</v>
      </c>
      <c r="AG15" s="3">
        <f t="shared" si="1"/>
        <v>6</v>
      </c>
      <c r="AH15" s="3">
        <f t="shared" si="1"/>
        <v>6</v>
      </c>
      <c r="AI15" s="3">
        <f t="shared" si="1"/>
        <v>6</v>
      </c>
      <c r="AJ15" s="3">
        <f t="shared" si="1"/>
        <v>6</v>
      </c>
      <c r="AK15" s="3">
        <f t="shared" si="1"/>
        <v>6</v>
      </c>
      <c r="AL15" s="54">
        <f>AK15</f>
        <v>6</v>
      </c>
      <c r="AM15" s="3">
        <f t="shared" ref="AM15:AM19" si="2">AL15</f>
        <v>6</v>
      </c>
      <c r="AN15" s="3">
        <f t="shared" ref="AN15:AN19" si="3">AM15</f>
        <v>6</v>
      </c>
      <c r="AO15" s="3">
        <f t="shared" ref="AO15:AO19" si="4">AN15</f>
        <v>6</v>
      </c>
      <c r="AP15" s="3">
        <f t="shared" ref="AP15:AP19" si="5">AO15</f>
        <v>6</v>
      </c>
      <c r="AQ15" s="3">
        <f t="shared" ref="AQ15:AQ19" si="6">AP15</f>
        <v>6</v>
      </c>
      <c r="AR15" s="3">
        <f t="shared" ref="AR15:AR19" si="7">AQ15</f>
        <v>6</v>
      </c>
      <c r="AS15" s="3">
        <f t="shared" ref="AS15:AS19" si="8">AR15</f>
        <v>6</v>
      </c>
      <c r="AT15" s="3">
        <f t="shared" ref="AT15:AT19" si="9">AS15</f>
        <v>6</v>
      </c>
      <c r="AU15" s="3">
        <f t="shared" ref="AU15:AU19" si="10">AT15</f>
        <v>6</v>
      </c>
      <c r="AV15" s="3">
        <f t="shared" ref="AV15:AV19" si="11">AU15</f>
        <v>6</v>
      </c>
      <c r="AW15" s="3">
        <f t="shared" ref="AW15:AW19" si="12">AV15</f>
        <v>6</v>
      </c>
      <c r="AX15" s="54">
        <f>AW15</f>
        <v>6</v>
      </c>
      <c r="AY15" s="3">
        <f t="shared" ref="AY15:AY19" si="13">AX15</f>
        <v>6</v>
      </c>
      <c r="AZ15" s="3">
        <f t="shared" ref="AZ15:AZ19" si="14">AY15</f>
        <v>6</v>
      </c>
      <c r="BA15" s="3">
        <f t="shared" ref="BA15:BA19" si="15">AZ15</f>
        <v>6</v>
      </c>
      <c r="BB15" s="3">
        <f t="shared" ref="BB15:BB19" si="16">BA15</f>
        <v>6</v>
      </c>
      <c r="BC15" s="3">
        <f t="shared" ref="BC15:BC19" si="17">BB15</f>
        <v>6</v>
      </c>
      <c r="BD15" s="3">
        <f t="shared" ref="BD15:BD19" si="18">BC15</f>
        <v>6</v>
      </c>
      <c r="BE15" s="3">
        <f t="shared" ref="BE15:BE19" si="19">BD15</f>
        <v>6</v>
      </c>
      <c r="BF15" s="3">
        <f t="shared" ref="BF15:BF19" si="20">BE15</f>
        <v>6</v>
      </c>
      <c r="BG15" s="3">
        <f t="shared" ref="BG15:BG19" si="21">BF15</f>
        <v>6</v>
      </c>
      <c r="BH15" s="3">
        <f t="shared" ref="BH15:BH19" si="22">BG15</f>
        <v>6</v>
      </c>
      <c r="BI15" s="3">
        <f t="shared" ref="BI15:BI19" si="23">BH15</f>
        <v>6</v>
      </c>
    </row>
    <row r="16" spans="1:61" x14ac:dyDescent="0.3">
      <c r="A16" t="s">
        <v>2</v>
      </c>
      <c r="B16" s="54">
        <v>4</v>
      </c>
      <c r="C16" s="3">
        <f t="shared" ref="C16:M18" si="24">B16</f>
        <v>4</v>
      </c>
      <c r="D16" s="3">
        <f t="shared" si="24"/>
        <v>4</v>
      </c>
      <c r="E16" s="3">
        <f t="shared" si="24"/>
        <v>4</v>
      </c>
      <c r="F16" s="3">
        <f t="shared" si="24"/>
        <v>4</v>
      </c>
      <c r="G16" s="3">
        <f t="shared" si="24"/>
        <v>4</v>
      </c>
      <c r="H16" s="3">
        <f t="shared" si="24"/>
        <v>4</v>
      </c>
      <c r="I16" s="3">
        <f t="shared" si="24"/>
        <v>4</v>
      </c>
      <c r="J16" s="3">
        <f t="shared" si="24"/>
        <v>4</v>
      </c>
      <c r="K16" s="3">
        <f t="shared" si="24"/>
        <v>4</v>
      </c>
      <c r="L16" s="3">
        <f t="shared" si="24"/>
        <v>4</v>
      </c>
      <c r="M16" s="3">
        <f t="shared" si="24"/>
        <v>4</v>
      </c>
      <c r="N16" s="54">
        <f>B16</f>
        <v>4</v>
      </c>
      <c r="O16" s="3">
        <f t="shared" ref="O16:AC16" si="25">N16</f>
        <v>4</v>
      </c>
      <c r="P16" s="3">
        <f t="shared" si="25"/>
        <v>4</v>
      </c>
      <c r="Q16" s="3">
        <f t="shared" si="25"/>
        <v>4</v>
      </c>
      <c r="R16" s="3">
        <f t="shared" si="25"/>
        <v>4</v>
      </c>
      <c r="S16" s="3">
        <f t="shared" si="25"/>
        <v>4</v>
      </c>
      <c r="T16" s="3">
        <f t="shared" si="25"/>
        <v>4</v>
      </c>
      <c r="U16" s="3">
        <f t="shared" si="25"/>
        <v>4</v>
      </c>
      <c r="V16" s="3">
        <f t="shared" si="25"/>
        <v>4</v>
      </c>
      <c r="W16" s="3">
        <f t="shared" si="25"/>
        <v>4</v>
      </c>
      <c r="X16" s="3">
        <f t="shared" si="25"/>
        <v>4</v>
      </c>
      <c r="Y16" s="3">
        <f t="shared" si="25"/>
        <v>4</v>
      </c>
      <c r="Z16" s="54">
        <v>10</v>
      </c>
      <c r="AA16" s="3">
        <f t="shared" si="25"/>
        <v>10</v>
      </c>
      <c r="AB16" s="3">
        <f t="shared" si="25"/>
        <v>10</v>
      </c>
      <c r="AC16" s="3">
        <f t="shared" si="25"/>
        <v>10</v>
      </c>
      <c r="AD16" s="3">
        <f t="shared" si="1"/>
        <v>10</v>
      </c>
      <c r="AE16" s="3">
        <f t="shared" si="1"/>
        <v>10</v>
      </c>
      <c r="AF16" s="3">
        <f t="shared" si="1"/>
        <v>10</v>
      </c>
      <c r="AG16" s="3">
        <f t="shared" si="1"/>
        <v>10</v>
      </c>
      <c r="AH16" s="3">
        <f t="shared" si="1"/>
        <v>10</v>
      </c>
      <c r="AI16" s="3">
        <f t="shared" si="1"/>
        <v>10</v>
      </c>
      <c r="AJ16" s="3">
        <f t="shared" si="1"/>
        <v>10</v>
      </c>
      <c r="AK16" s="3">
        <f t="shared" si="1"/>
        <v>10</v>
      </c>
      <c r="AL16" s="54">
        <f>AK16</f>
        <v>10</v>
      </c>
      <c r="AM16" s="3">
        <f t="shared" si="2"/>
        <v>10</v>
      </c>
      <c r="AN16" s="3">
        <f t="shared" si="3"/>
        <v>10</v>
      </c>
      <c r="AO16" s="3">
        <f t="shared" si="4"/>
        <v>10</v>
      </c>
      <c r="AP16" s="3">
        <f t="shared" si="5"/>
        <v>10</v>
      </c>
      <c r="AQ16" s="3">
        <f t="shared" si="6"/>
        <v>10</v>
      </c>
      <c r="AR16" s="3">
        <f t="shared" si="7"/>
        <v>10</v>
      </c>
      <c r="AS16" s="3">
        <f t="shared" si="8"/>
        <v>10</v>
      </c>
      <c r="AT16" s="3">
        <f t="shared" si="9"/>
        <v>10</v>
      </c>
      <c r="AU16" s="3">
        <f t="shared" si="10"/>
        <v>10</v>
      </c>
      <c r="AV16" s="3">
        <f t="shared" si="11"/>
        <v>10</v>
      </c>
      <c r="AW16" s="3">
        <f t="shared" si="12"/>
        <v>10</v>
      </c>
      <c r="AX16" s="54">
        <f>AW16</f>
        <v>10</v>
      </c>
      <c r="AY16" s="3">
        <f t="shared" si="13"/>
        <v>10</v>
      </c>
      <c r="AZ16" s="3">
        <f t="shared" si="14"/>
        <v>10</v>
      </c>
      <c r="BA16" s="3">
        <f t="shared" si="15"/>
        <v>10</v>
      </c>
      <c r="BB16" s="3">
        <f t="shared" si="16"/>
        <v>10</v>
      </c>
      <c r="BC16" s="3">
        <f t="shared" si="17"/>
        <v>10</v>
      </c>
      <c r="BD16" s="3">
        <f t="shared" si="18"/>
        <v>10</v>
      </c>
      <c r="BE16" s="3">
        <f t="shared" si="19"/>
        <v>10</v>
      </c>
      <c r="BF16" s="3">
        <f t="shared" si="20"/>
        <v>10</v>
      </c>
      <c r="BG16" s="3">
        <f t="shared" si="21"/>
        <v>10</v>
      </c>
      <c r="BH16" s="3">
        <f t="shared" si="22"/>
        <v>10</v>
      </c>
      <c r="BI16" s="3">
        <f t="shared" si="23"/>
        <v>10</v>
      </c>
    </row>
    <row r="17" spans="1:62" x14ac:dyDescent="0.3">
      <c r="A17" t="s">
        <v>3</v>
      </c>
      <c r="B17" s="54"/>
      <c r="C17" s="3">
        <f t="shared" si="24"/>
        <v>0</v>
      </c>
      <c r="D17" s="3">
        <f t="shared" ref="D17:M18" si="26">C17</f>
        <v>0</v>
      </c>
      <c r="E17" s="3">
        <f t="shared" si="26"/>
        <v>0</v>
      </c>
      <c r="F17" s="3">
        <f t="shared" si="26"/>
        <v>0</v>
      </c>
      <c r="G17" s="3">
        <f t="shared" si="26"/>
        <v>0</v>
      </c>
      <c r="H17" s="3">
        <f t="shared" si="26"/>
        <v>0</v>
      </c>
      <c r="I17" s="3">
        <f t="shared" si="26"/>
        <v>0</v>
      </c>
      <c r="J17" s="3">
        <f t="shared" si="26"/>
        <v>0</v>
      </c>
      <c r="K17" s="3">
        <f t="shared" si="26"/>
        <v>0</v>
      </c>
      <c r="L17" s="3">
        <f t="shared" si="26"/>
        <v>0</v>
      </c>
      <c r="M17" s="3">
        <f t="shared" si="26"/>
        <v>0</v>
      </c>
      <c r="N17" s="54"/>
      <c r="O17" s="3">
        <f t="shared" si="1"/>
        <v>0</v>
      </c>
      <c r="P17" s="3">
        <f t="shared" si="1"/>
        <v>0</v>
      </c>
      <c r="Q17" s="3">
        <f t="shared" si="1"/>
        <v>0</v>
      </c>
      <c r="R17" s="3">
        <f t="shared" si="1"/>
        <v>0</v>
      </c>
      <c r="S17" s="3">
        <f t="shared" si="1"/>
        <v>0</v>
      </c>
      <c r="T17" s="3">
        <f t="shared" si="1"/>
        <v>0</v>
      </c>
      <c r="U17" s="3">
        <f t="shared" si="1"/>
        <v>0</v>
      </c>
      <c r="V17" s="3">
        <f t="shared" si="1"/>
        <v>0</v>
      </c>
      <c r="W17" s="3">
        <f t="shared" si="1"/>
        <v>0</v>
      </c>
      <c r="X17" s="3">
        <f t="shared" si="1"/>
        <v>0</v>
      </c>
      <c r="Y17" s="3">
        <f t="shared" si="1"/>
        <v>0</v>
      </c>
      <c r="Z17" s="54"/>
      <c r="AA17" s="3">
        <f t="shared" si="1"/>
        <v>0</v>
      </c>
      <c r="AB17" s="3">
        <f t="shared" si="1"/>
        <v>0</v>
      </c>
      <c r="AC17" s="3">
        <f t="shared" si="1"/>
        <v>0</v>
      </c>
      <c r="AD17" s="3">
        <f t="shared" si="1"/>
        <v>0</v>
      </c>
      <c r="AE17" s="3">
        <f t="shared" si="1"/>
        <v>0</v>
      </c>
      <c r="AF17" s="3">
        <f t="shared" si="1"/>
        <v>0</v>
      </c>
      <c r="AG17" s="3">
        <f t="shared" si="1"/>
        <v>0</v>
      </c>
      <c r="AH17" s="3">
        <f t="shared" si="1"/>
        <v>0</v>
      </c>
      <c r="AI17" s="3">
        <f t="shared" si="1"/>
        <v>0</v>
      </c>
      <c r="AJ17" s="3">
        <f t="shared" si="1"/>
        <v>0</v>
      </c>
      <c r="AK17" s="3">
        <f t="shared" si="1"/>
        <v>0</v>
      </c>
      <c r="AL17" s="54"/>
      <c r="AM17" s="3">
        <f t="shared" si="2"/>
        <v>0</v>
      </c>
      <c r="AN17" s="3">
        <f t="shared" si="3"/>
        <v>0</v>
      </c>
      <c r="AO17" s="3">
        <f t="shared" si="4"/>
        <v>0</v>
      </c>
      <c r="AP17" s="3">
        <f t="shared" si="5"/>
        <v>0</v>
      </c>
      <c r="AQ17" s="3">
        <f t="shared" si="6"/>
        <v>0</v>
      </c>
      <c r="AR17" s="3">
        <f t="shared" si="7"/>
        <v>0</v>
      </c>
      <c r="AS17" s="3">
        <f t="shared" si="8"/>
        <v>0</v>
      </c>
      <c r="AT17" s="3">
        <f t="shared" si="9"/>
        <v>0</v>
      </c>
      <c r="AU17" s="3">
        <f t="shared" si="10"/>
        <v>0</v>
      </c>
      <c r="AV17" s="3">
        <f t="shared" si="11"/>
        <v>0</v>
      </c>
      <c r="AW17" s="3">
        <f t="shared" si="12"/>
        <v>0</v>
      </c>
      <c r="AX17" s="54"/>
      <c r="AY17" s="3">
        <f t="shared" si="13"/>
        <v>0</v>
      </c>
      <c r="AZ17" s="3">
        <f t="shared" si="14"/>
        <v>0</v>
      </c>
      <c r="BA17" s="3">
        <f t="shared" si="15"/>
        <v>0</v>
      </c>
      <c r="BB17" s="3">
        <f t="shared" si="16"/>
        <v>0</v>
      </c>
      <c r="BC17" s="3">
        <f t="shared" si="17"/>
        <v>0</v>
      </c>
      <c r="BD17" s="3">
        <f t="shared" si="18"/>
        <v>0</v>
      </c>
      <c r="BE17" s="3">
        <f t="shared" si="19"/>
        <v>0</v>
      </c>
      <c r="BF17" s="3">
        <f t="shared" si="20"/>
        <v>0</v>
      </c>
      <c r="BG17" s="3">
        <f t="shared" si="21"/>
        <v>0</v>
      </c>
      <c r="BH17" s="3">
        <f t="shared" si="22"/>
        <v>0</v>
      </c>
      <c r="BI17" s="3">
        <f t="shared" si="23"/>
        <v>0</v>
      </c>
    </row>
    <row r="18" spans="1:62" x14ac:dyDescent="0.3">
      <c r="A18" t="s">
        <v>19</v>
      </c>
      <c r="B18" s="54"/>
      <c r="C18" s="3">
        <f t="shared" si="24"/>
        <v>0</v>
      </c>
      <c r="D18" s="3">
        <f t="shared" si="26"/>
        <v>0</v>
      </c>
      <c r="E18" s="3">
        <f t="shared" si="26"/>
        <v>0</v>
      </c>
      <c r="F18" s="3">
        <f t="shared" si="26"/>
        <v>0</v>
      </c>
      <c r="G18" s="3">
        <f t="shared" si="26"/>
        <v>0</v>
      </c>
      <c r="H18" s="3">
        <f t="shared" si="26"/>
        <v>0</v>
      </c>
      <c r="I18" s="3">
        <f t="shared" si="26"/>
        <v>0</v>
      </c>
      <c r="J18" s="3">
        <f t="shared" si="26"/>
        <v>0</v>
      </c>
      <c r="K18" s="3">
        <f t="shared" si="26"/>
        <v>0</v>
      </c>
      <c r="L18" s="3">
        <f t="shared" si="26"/>
        <v>0</v>
      </c>
      <c r="M18" s="3">
        <f t="shared" si="26"/>
        <v>0</v>
      </c>
      <c r="N18" s="54"/>
      <c r="O18" s="3">
        <f t="shared" si="1"/>
        <v>0</v>
      </c>
      <c r="P18" s="3">
        <f t="shared" si="1"/>
        <v>0</v>
      </c>
      <c r="Q18" s="3">
        <f t="shared" si="1"/>
        <v>0</v>
      </c>
      <c r="R18" s="3">
        <f t="shared" si="1"/>
        <v>0</v>
      </c>
      <c r="S18" s="3">
        <f t="shared" si="1"/>
        <v>0</v>
      </c>
      <c r="T18" s="3">
        <f t="shared" si="1"/>
        <v>0</v>
      </c>
      <c r="U18" s="3">
        <f t="shared" si="1"/>
        <v>0</v>
      </c>
      <c r="V18" s="3">
        <f t="shared" si="1"/>
        <v>0</v>
      </c>
      <c r="W18" s="3">
        <f t="shared" si="1"/>
        <v>0</v>
      </c>
      <c r="X18" s="3">
        <f t="shared" si="1"/>
        <v>0</v>
      </c>
      <c r="Y18" s="3">
        <f t="shared" si="1"/>
        <v>0</v>
      </c>
      <c r="Z18" s="54"/>
      <c r="AA18" s="3">
        <f t="shared" si="1"/>
        <v>0</v>
      </c>
      <c r="AB18" s="3">
        <f t="shared" si="1"/>
        <v>0</v>
      </c>
      <c r="AC18" s="3">
        <f t="shared" si="1"/>
        <v>0</v>
      </c>
      <c r="AD18" s="3">
        <f t="shared" si="1"/>
        <v>0</v>
      </c>
      <c r="AE18" s="3">
        <f t="shared" si="1"/>
        <v>0</v>
      </c>
      <c r="AF18" s="3">
        <f t="shared" si="1"/>
        <v>0</v>
      </c>
      <c r="AG18" s="3">
        <f t="shared" si="1"/>
        <v>0</v>
      </c>
      <c r="AH18" s="3">
        <f t="shared" si="1"/>
        <v>0</v>
      </c>
      <c r="AI18" s="3">
        <f t="shared" si="1"/>
        <v>0</v>
      </c>
      <c r="AJ18" s="3">
        <f t="shared" si="1"/>
        <v>0</v>
      </c>
      <c r="AK18" s="3">
        <f t="shared" si="1"/>
        <v>0</v>
      </c>
      <c r="AL18" s="54"/>
      <c r="AM18" s="3">
        <f t="shared" si="2"/>
        <v>0</v>
      </c>
      <c r="AN18" s="3">
        <f t="shared" si="3"/>
        <v>0</v>
      </c>
      <c r="AO18" s="3">
        <f t="shared" si="4"/>
        <v>0</v>
      </c>
      <c r="AP18" s="3">
        <f t="shared" si="5"/>
        <v>0</v>
      </c>
      <c r="AQ18" s="3">
        <f t="shared" si="6"/>
        <v>0</v>
      </c>
      <c r="AR18" s="3">
        <f t="shared" si="7"/>
        <v>0</v>
      </c>
      <c r="AS18" s="3">
        <f t="shared" si="8"/>
        <v>0</v>
      </c>
      <c r="AT18" s="3">
        <f t="shared" si="9"/>
        <v>0</v>
      </c>
      <c r="AU18" s="3">
        <f t="shared" si="10"/>
        <v>0</v>
      </c>
      <c r="AV18" s="3">
        <f t="shared" si="11"/>
        <v>0</v>
      </c>
      <c r="AW18" s="3">
        <f t="shared" si="12"/>
        <v>0</v>
      </c>
      <c r="AX18" s="54"/>
      <c r="AY18" s="3">
        <f t="shared" si="13"/>
        <v>0</v>
      </c>
      <c r="AZ18" s="3">
        <f t="shared" si="14"/>
        <v>0</v>
      </c>
      <c r="BA18" s="3">
        <f t="shared" si="15"/>
        <v>0</v>
      </c>
      <c r="BB18" s="3">
        <f t="shared" si="16"/>
        <v>0</v>
      </c>
      <c r="BC18" s="3">
        <f t="shared" si="17"/>
        <v>0</v>
      </c>
      <c r="BD18" s="3">
        <f t="shared" si="18"/>
        <v>0</v>
      </c>
      <c r="BE18" s="3">
        <f t="shared" si="19"/>
        <v>0</v>
      </c>
      <c r="BF18" s="3">
        <f t="shared" si="20"/>
        <v>0</v>
      </c>
      <c r="BG18" s="3">
        <f t="shared" si="21"/>
        <v>0</v>
      </c>
      <c r="BH18" s="3">
        <f t="shared" si="22"/>
        <v>0</v>
      </c>
      <c r="BI18" s="3">
        <f t="shared" si="23"/>
        <v>0</v>
      </c>
    </row>
    <row r="19" spans="1:62" x14ac:dyDescent="0.3">
      <c r="A19" t="s">
        <v>20</v>
      </c>
      <c r="B19" s="54"/>
      <c r="C19" s="3">
        <f t="shared" ref="C19" si="27">B19</f>
        <v>0</v>
      </c>
      <c r="D19" s="3">
        <f t="shared" ref="D19" si="28">C19</f>
        <v>0</v>
      </c>
      <c r="E19" s="3">
        <f t="shared" ref="E19" si="29">D19</f>
        <v>0</v>
      </c>
      <c r="F19" s="3">
        <f t="shared" ref="F19" si="30">E19</f>
        <v>0</v>
      </c>
      <c r="G19" s="3">
        <f t="shared" ref="G19" si="31">F19</f>
        <v>0</v>
      </c>
      <c r="H19" s="3">
        <f t="shared" ref="H19" si="32">G19</f>
        <v>0</v>
      </c>
      <c r="I19" s="3">
        <f t="shared" ref="I19" si="33">H19</f>
        <v>0</v>
      </c>
      <c r="J19" s="3">
        <f t="shared" ref="J19" si="34">I19</f>
        <v>0</v>
      </c>
      <c r="K19" s="3">
        <f t="shared" ref="K19" si="35">J19</f>
        <v>0</v>
      </c>
      <c r="L19" s="3">
        <f t="shared" ref="L19" si="36">K19</f>
        <v>0</v>
      </c>
      <c r="M19" s="3">
        <f t="shared" ref="M19" si="37">L19</f>
        <v>0</v>
      </c>
      <c r="N19" s="54"/>
      <c r="O19" s="3">
        <f t="shared" ref="O19" si="38">N19</f>
        <v>0</v>
      </c>
      <c r="P19" s="3">
        <f t="shared" ref="P19" si="39">O19</f>
        <v>0</v>
      </c>
      <c r="Q19" s="3">
        <f t="shared" ref="Q19" si="40">P19</f>
        <v>0</v>
      </c>
      <c r="R19" s="3">
        <f t="shared" ref="R19" si="41">Q19</f>
        <v>0</v>
      </c>
      <c r="S19" s="3">
        <f t="shared" ref="S19" si="42">R19</f>
        <v>0</v>
      </c>
      <c r="T19" s="3">
        <f t="shared" ref="T19" si="43">S19</f>
        <v>0</v>
      </c>
      <c r="U19" s="3">
        <f t="shared" ref="U19" si="44">T19</f>
        <v>0</v>
      </c>
      <c r="V19" s="3">
        <f t="shared" ref="V19" si="45">U19</f>
        <v>0</v>
      </c>
      <c r="W19" s="3">
        <f t="shared" ref="W19" si="46">V19</f>
        <v>0</v>
      </c>
      <c r="X19" s="3">
        <f t="shared" ref="X19" si="47">W19</f>
        <v>0</v>
      </c>
      <c r="Y19" s="3">
        <f t="shared" ref="Y19" si="48">X19</f>
        <v>0</v>
      </c>
      <c r="Z19" s="54"/>
      <c r="AA19" s="3">
        <f t="shared" ref="AA19" si="49">Z19</f>
        <v>0</v>
      </c>
      <c r="AB19" s="3">
        <f t="shared" ref="AB19" si="50">AA19</f>
        <v>0</v>
      </c>
      <c r="AC19" s="3">
        <f t="shared" ref="AC19" si="51">AB19</f>
        <v>0</v>
      </c>
      <c r="AD19" s="3">
        <f t="shared" ref="AD19" si="52">AC19</f>
        <v>0</v>
      </c>
      <c r="AE19" s="3">
        <f t="shared" ref="AE19" si="53">AD19</f>
        <v>0</v>
      </c>
      <c r="AF19" s="3">
        <f t="shared" ref="AF19" si="54">AE19</f>
        <v>0</v>
      </c>
      <c r="AG19" s="3">
        <f t="shared" ref="AG19" si="55">AF19</f>
        <v>0</v>
      </c>
      <c r="AH19" s="3">
        <f t="shared" ref="AH19" si="56">AG19</f>
        <v>0</v>
      </c>
      <c r="AI19" s="3">
        <f t="shared" ref="AI19" si="57">AH19</f>
        <v>0</v>
      </c>
      <c r="AJ19" s="3">
        <f t="shared" ref="AJ19" si="58">AI19</f>
        <v>0</v>
      </c>
      <c r="AK19" s="3">
        <f t="shared" ref="AK19" si="59">AJ19</f>
        <v>0</v>
      </c>
      <c r="AL19" s="54"/>
      <c r="AM19" s="3">
        <f t="shared" si="2"/>
        <v>0</v>
      </c>
      <c r="AN19" s="3">
        <f t="shared" si="3"/>
        <v>0</v>
      </c>
      <c r="AO19" s="3">
        <f t="shared" si="4"/>
        <v>0</v>
      </c>
      <c r="AP19" s="3">
        <f t="shared" si="5"/>
        <v>0</v>
      </c>
      <c r="AQ19" s="3">
        <f t="shared" si="6"/>
        <v>0</v>
      </c>
      <c r="AR19" s="3">
        <f t="shared" si="7"/>
        <v>0</v>
      </c>
      <c r="AS19" s="3">
        <f t="shared" si="8"/>
        <v>0</v>
      </c>
      <c r="AT19" s="3">
        <f t="shared" si="9"/>
        <v>0</v>
      </c>
      <c r="AU19" s="3">
        <f t="shared" si="10"/>
        <v>0</v>
      </c>
      <c r="AV19" s="3">
        <f t="shared" si="11"/>
        <v>0</v>
      </c>
      <c r="AW19" s="3">
        <f t="shared" si="12"/>
        <v>0</v>
      </c>
      <c r="AX19" s="54"/>
      <c r="AY19" s="3">
        <f t="shared" si="13"/>
        <v>0</v>
      </c>
      <c r="AZ19" s="3">
        <f t="shared" si="14"/>
        <v>0</v>
      </c>
      <c r="BA19" s="3">
        <f t="shared" si="15"/>
        <v>0</v>
      </c>
      <c r="BB19" s="3">
        <f t="shared" si="16"/>
        <v>0</v>
      </c>
      <c r="BC19" s="3">
        <f t="shared" si="17"/>
        <v>0</v>
      </c>
      <c r="BD19" s="3">
        <f t="shared" si="18"/>
        <v>0</v>
      </c>
      <c r="BE19" s="3">
        <f t="shared" si="19"/>
        <v>0</v>
      </c>
      <c r="BF19" s="3">
        <f t="shared" si="20"/>
        <v>0</v>
      </c>
      <c r="BG19" s="3">
        <f t="shared" si="21"/>
        <v>0</v>
      </c>
      <c r="BH19" s="3">
        <f t="shared" si="22"/>
        <v>0</v>
      </c>
      <c r="BI19" s="3">
        <f t="shared" si="23"/>
        <v>0</v>
      </c>
    </row>
    <row r="21" spans="1:62" s="5" customFormat="1" x14ac:dyDescent="0.3">
      <c r="A21" s="6" t="s">
        <v>10</v>
      </c>
      <c r="B21" s="4" t="str">
        <f>+B14</f>
        <v>January 2025</v>
      </c>
      <c r="C21" s="4" t="str">
        <f t="shared" ref="C21:AK21" si="60">+C14</f>
        <v>February 2025</v>
      </c>
      <c r="D21" s="4" t="str">
        <f t="shared" si="60"/>
        <v>March 2025</v>
      </c>
      <c r="E21" s="4" t="str">
        <f t="shared" si="60"/>
        <v>April 2025</v>
      </c>
      <c r="F21" s="4" t="str">
        <f t="shared" si="60"/>
        <v>May 2025</v>
      </c>
      <c r="G21" s="4" t="str">
        <f t="shared" si="60"/>
        <v>June 2025</v>
      </c>
      <c r="H21" s="4" t="str">
        <f t="shared" si="60"/>
        <v>July 2025</v>
      </c>
      <c r="I21" s="4" t="str">
        <f t="shared" si="60"/>
        <v>August 2025</v>
      </c>
      <c r="J21" s="4" t="str">
        <f t="shared" si="60"/>
        <v>September 2025</v>
      </c>
      <c r="K21" s="4" t="str">
        <f t="shared" si="60"/>
        <v>October 2025</v>
      </c>
      <c r="L21" s="4" t="str">
        <f t="shared" si="60"/>
        <v>November 2025</v>
      </c>
      <c r="M21" s="4" t="str">
        <f t="shared" si="60"/>
        <v>December 2025</v>
      </c>
      <c r="N21" s="4" t="str">
        <f t="shared" si="60"/>
        <v>January 2026</v>
      </c>
      <c r="O21" s="4" t="str">
        <f t="shared" si="60"/>
        <v>February 2026</v>
      </c>
      <c r="P21" s="4" t="str">
        <f t="shared" si="60"/>
        <v>March 2026</v>
      </c>
      <c r="Q21" s="4" t="str">
        <f t="shared" si="60"/>
        <v>April 2026</v>
      </c>
      <c r="R21" s="4" t="str">
        <f t="shared" si="60"/>
        <v>May 2026</v>
      </c>
      <c r="S21" s="4" t="str">
        <f t="shared" si="60"/>
        <v>June 2026</v>
      </c>
      <c r="T21" s="4" t="str">
        <f t="shared" si="60"/>
        <v>July 2026</v>
      </c>
      <c r="U21" s="4" t="str">
        <f t="shared" si="60"/>
        <v>August 2026</v>
      </c>
      <c r="V21" s="4" t="str">
        <f t="shared" si="60"/>
        <v>September 2026</v>
      </c>
      <c r="W21" s="4" t="str">
        <f t="shared" si="60"/>
        <v>October 2026</v>
      </c>
      <c r="X21" s="4" t="str">
        <f t="shared" si="60"/>
        <v>November 2026</v>
      </c>
      <c r="Y21" s="4" t="str">
        <f t="shared" si="60"/>
        <v>December 2026</v>
      </c>
      <c r="Z21" s="4" t="str">
        <f t="shared" si="60"/>
        <v>January 2027</v>
      </c>
      <c r="AA21" s="4" t="str">
        <f t="shared" si="60"/>
        <v>February 2027</v>
      </c>
      <c r="AB21" s="4" t="str">
        <f t="shared" si="60"/>
        <v>March 2027</v>
      </c>
      <c r="AC21" s="4" t="str">
        <f t="shared" si="60"/>
        <v>April 2027</v>
      </c>
      <c r="AD21" s="4" t="str">
        <f t="shared" si="60"/>
        <v>May 2027</v>
      </c>
      <c r="AE21" s="4" t="str">
        <f t="shared" si="60"/>
        <v>June 2027</v>
      </c>
      <c r="AF21" s="4" t="str">
        <f t="shared" si="60"/>
        <v>July 2027</v>
      </c>
      <c r="AG21" s="4" t="str">
        <f t="shared" si="60"/>
        <v>August 2027</v>
      </c>
      <c r="AH21" s="4" t="str">
        <f t="shared" si="60"/>
        <v>September 2027</v>
      </c>
      <c r="AI21" s="4" t="str">
        <f t="shared" si="60"/>
        <v>October 2027</v>
      </c>
      <c r="AJ21" s="4" t="str">
        <f t="shared" si="60"/>
        <v>November 2027</v>
      </c>
      <c r="AK21" s="4" t="str">
        <f t="shared" si="60"/>
        <v>December 2027</v>
      </c>
      <c r="AL21" s="4" t="str">
        <f>CONCATENATE("January"," ",$B$11)</f>
        <v>January 2028</v>
      </c>
      <c r="AM21" s="4" t="str">
        <f>CONCATENATE("February"," ",$B$11)</f>
        <v>February 2028</v>
      </c>
      <c r="AN21" s="4" t="str">
        <f>CONCATENATE("March"," ",$B$11)</f>
        <v>March 2028</v>
      </c>
      <c r="AO21" s="4" t="str">
        <f>CONCATENATE("April"," ",$B$11)</f>
        <v>April 2028</v>
      </c>
      <c r="AP21" s="4" t="str">
        <f>CONCATENATE("May"," ",$B$11)</f>
        <v>May 2028</v>
      </c>
      <c r="AQ21" s="4" t="str">
        <f>CONCATENATE("June"," ",$B$11)</f>
        <v>June 2028</v>
      </c>
      <c r="AR21" s="4" t="str">
        <f>CONCATENATE("July"," ",$B$11)</f>
        <v>July 2028</v>
      </c>
      <c r="AS21" s="4" t="str">
        <f>CONCATENATE("August"," ",$B$11)</f>
        <v>August 2028</v>
      </c>
      <c r="AT21" s="4" t="str">
        <f>CONCATENATE("September"," ",$B$11)</f>
        <v>September 2028</v>
      </c>
      <c r="AU21" s="4" t="str">
        <f>CONCATENATE("October"," ",$B$11)</f>
        <v>October 2028</v>
      </c>
      <c r="AV21" s="4" t="str">
        <f>CONCATENATE("November"," ",$B$11)</f>
        <v>November 2028</v>
      </c>
      <c r="AW21" s="4" t="str">
        <f>CONCATENATE("December"," ",$B$11)</f>
        <v>December 2028</v>
      </c>
      <c r="AX21" s="4" t="str">
        <f>CONCATENATE("January"," ",$B$12)</f>
        <v>January 2029</v>
      </c>
      <c r="AY21" s="4" t="str">
        <f>CONCATENATE("February"," ",$B$12)</f>
        <v>February 2029</v>
      </c>
      <c r="AZ21" s="4" t="str">
        <f>CONCATENATE("March"," ",$B$12)</f>
        <v>March 2029</v>
      </c>
      <c r="BA21" s="4" t="str">
        <f>CONCATENATE("April"," ",$B$12)</f>
        <v>April 2029</v>
      </c>
      <c r="BB21" s="4" t="str">
        <f>CONCATENATE("May"," ",$B$12)</f>
        <v>May 2029</v>
      </c>
      <c r="BC21" s="4" t="str">
        <f>CONCATENATE("June"," ",$B$12)</f>
        <v>June 2029</v>
      </c>
      <c r="BD21" s="4" t="str">
        <f>CONCATENATE("July"," ",$B$12)</f>
        <v>July 2029</v>
      </c>
      <c r="BE21" s="4" t="str">
        <f>CONCATENATE("August"," ",$B$12)</f>
        <v>August 2029</v>
      </c>
      <c r="BF21" s="4" t="str">
        <f>CONCATENATE("September"," ",$B$12)</f>
        <v>September 2029</v>
      </c>
      <c r="BG21" s="4" t="str">
        <f>CONCATENATE("October"," ",$B$12)</f>
        <v>October 2029</v>
      </c>
      <c r="BH21" s="4" t="str">
        <f>CONCATENATE("November"," ",$B$12)</f>
        <v>November 2029</v>
      </c>
      <c r="BI21" s="4" t="str">
        <f>CONCATENATE("December"," ",$B$12)</f>
        <v>December 2029</v>
      </c>
    </row>
    <row r="22" spans="1:62" x14ac:dyDescent="0.3">
      <c r="A22" t="str">
        <f>A15</f>
        <v>Tier 1</v>
      </c>
      <c r="B22" s="55">
        <v>3.5588000000000002</v>
      </c>
      <c r="C22" s="8">
        <f t="shared" ref="C22:M22" si="61">B22</f>
        <v>3.5588000000000002</v>
      </c>
      <c r="D22" s="8">
        <f t="shared" si="61"/>
        <v>3.5588000000000002</v>
      </c>
      <c r="E22" s="8">
        <f t="shared" si="61"/>
        <v>3.5588000000000002</v>
      </c>
      <c r="F22" s="8">
        <f t="shared" si="61"/>
        <v>3.5588000000000002</v>
      </c>
      <c r="G22" s="8">
        <f t="shared" si="61"/>
        <v>3.5588000000000002</v>
      </c>
      <c r="H22" s="55">
        <v>2.7187000000000001</v>
      </c>
      <c r="I22" s="8">
        <f t="shared" si="61"/>
        <v>2.7187000000000001</v>
      </c>
      <c r="J22" s="8">
        <f t="shared" si="61"/>
        <v>2.7187000000000001</v>
      </c>
      <c r="K22" s="8">
        <f t="shared" si="61"/>
        <v>2.7187000000000001</v>
      </c>
      <c r="L22" s="8">
        <f t="shared" si="61"/>
        <v>2.7187000000000001</v>
      </c>
      <c r="M22" s="8">
        <f t="shared" si="61"/>
        <v>2.7187000000000001</v>
      </c>
      <c r="N22" s="55">
        <f>H22</f>
        <v>2.7187000000000001</v>
      </c>
      <c r="O22" s="8">
        <f t="shared" ref="O22:Z23" si="62">N22</f>
        <v>2.7187000000000001</v>
      </c>
      <c r="P22" s="8">
        <f t="shared" si="62"/>
        <v>2.7187000000000001</v>
      </c>
      <c r="Q22" s="8">
        <f t="shared" si="62"/>
        <v>2.7187000000000001</v>
      </c>
      <c r="R22" s="8">
        <f t="shared" si="62"/>
        <v>2.7187000000000001</v>
      </c>
      <c r="S22" s="8">
        <f t="shared" si="62"/>
        <v>2.7187000000000001</v>
      </c>
      <c r="T22" s="55">
        <v>3.0306999999999999</v>
      </c>
      <c r="U22" s="8">
        <f t="shared" si="62"/>
        <v>3.0306999999999999</v>
      </c>
      <c r="V22" s="8">
        <f t="shared" si="62"/>
        <v>3.0306999999999999</v>
      </c>
      <c r="W22" s="8">
        <f t="shared" si="62"/>
        <v>3.0306999999999999</v>
      </c>
      <c r="X22" s="8">
        <f t="shared" si="62"/>
        <v>3.0306999999999999</v>
      </c>
      <c r="Y22" s="8">
        <f t="shared" si="62"/>
        <v>3.0306999999999999</v>
      </c>
      <c r="Z22" s="8">
        <f t="shared" si="62"/>
        <v>3.0306999999999999</v>
      </c>
      <c r="AA22" s="8">
        <f t="shared" ref="AA22:AK22" si="63">Z22</f>
        <v>3.0306999999999999</v>
      </c>
      <c r="AB22" s="8">
        <f t="shared" si="63"/>
        <v>3.0306999999999999</v>
      </c>
      <c r="AC22" s="8">
        <f t="shared" si="63"/>
        <v>3.0306999999999999</v>
      </c>
      <c r="AD22" s="8">
        <f t="shared" si="63"/>
        <v>3.0306999999999999</v>
      </c>
      <c r="AE22" s="8">
        <f t="shared" si="63"/>
        <v>3.0306999999999999</v>
      </c>
      <c r="AF22" s="56">
        <v>3.3512</v>
      </c>
      <c r="AG22" s="8">
        <f t="shared" si="63"/>
        <v>3.3512</v>
      </c>
      <c r="AH22" s="8">
        <f t="shared" si="63"/>
        <v>3.3512</v>
      </c>
      <c r="AI22" s="8">
        <f t="shared" si="63"/>
        <v>3.3512</v>
      </c>
      <c r="AJ22" s="8">
        <f t="shared" si="63"/>
        <v>3.3512</v>
      </c>
      <c r="AK22" s="8">
        <f t="shared" si="63"/>
        <v>3.3512</v>
      </c>
      <c r="AL22" s="56">
        <f>AF22</f>
        <v>3.3512</v>
      </c>
      <c r="AM22" s="8">
        <f t="shared" ref="AM22:AM25" si="64">AL22</f>
        <v>3.3512</v>
      </c>
      <c r="AN22" s="8">
        <f t="shared" ref="AN22:AN25" si="65">AM22</f>
        <v>3.3512</v>
      </c>
      <c r="AO22" s="8">
        <f t="shared" ref="AO22:AO25" si="66">AN22</f>
        <v>3.3512</v>
      </c>
      <c r="AP22" s="8">
        <f t="shared" ref="AP22:AP25" si="67">AO22</f>
        <v>3.3512</v>
      </c>
      <c r="AQ22" s="8">
        <f t="shared" ref="AQ22:AQ25" si="68">AP22</f>
        <v>3.3512</v>
      </c>
      <c r="AR22" s="56">
        <f>AL22*1.1</f>
        <v>3.6863200000000003</v>
      </c>
      <c r="AS22" s="8">
        <f t="shared" ref="AS22:AS25" si="69">AR22</f>
        <v>3.6863200000000003</v>
      </c>
      <c r="AT22" s="8">
        <f t="shared" ref="AT22:AT25" si="70">AS22</f>
        <v>3.6863200000000003</v>
      </c>
      <c r="AU22" s="8">
        <f t="shared" ref="AU22:AU25" si="71">AT22</f>
        <v>3.6863200000000003</v>
      </c>
      <c r="AV22" s="8">
        <f t="shared" ref="AV22:AV25" si="72">AU22</f>
        <v>3.6863200000000003</v>
      </c>
      <c r="AW22" s="8">
        <f t="shared" ref="AW22:AW25" si="73">AV22</f>
        <v>3.6863200000000003</v>
      </c>
      <c r="AX22" s="56">
        <f>AR22</f>
        <v>3.6863200000000003</v>
      </c>
      <c r="AY22" s="8">
        <f t="shared" ref="AY22:AY25" si="74">AX22</f>
        <v>3.6863200000000003</v>
      </c>
      <c r="AZ22" s="8">
        <f t="shared" ref="AZ22:AZ25" si="75">AY22</f>
        <v>3.6863200000000003</v>
      </c>
      <c r="BA22" s="8">
        <f t="shared" ref="BA22:BA25" si="76">AZ22</f>
        <v>3.6863200000000003</v>
      </c>
      <c r="BB22" s="8">
        <f t="shared" ref="BB22:BB25" si="77">BA22</f>
        <v>3.6863200000000003</v>
      </c>
      <c r="BC22" s="8">
        <f t="shared" ref="BC22:BC25" si="78">BB22</f>
        <v>3.6863200000000003</v>
      </c>
      <c r="BD22" s="8">
        <f t="shared" ref="BD22:BD25" si="79">BC22</f>
        <v>3.6863200000000003</v>
      </c>
      <c r="BE22" s="8">
        <f t="shared" ref="BE22:BE25" si="80">BD22</f>
        <v>3.6863200000000003</v>
      </c>
      <c r="BF22" s="8">
        <f t="shared" ref="BF22:BF25" si="81">BE22</f>
        <v>3.6863200000000003</v>
      </c>
      <c r="BG22" s="8">
        <f t="shared" ref="BG22:BG25" si="82">BF22</f>
        <v>3.6863200000000003</v>
      </c>
      <c r="BH22" s="8">
        <f t="shared" ref="BH22:BH25" si="83">BG22</f>
        <v>3.6863200000000003</v>
      </c>
      <c r="BI22" s="8">
        <f t="shared" ref="BI22:BI25" si="84">BH22</f>
        <v>3.6863200000000003</v>
      </c>
    </row>
    <row r="23" spans="1:62" x14ac:dyDescent="0.3">
      <c r="A23" t="str">
        <f t="shared" ref="A23:A26" si="85">A16</f>
        <v>Tier 2</v>
      </c>
      <c r="B23" s="55">
        <v>6.1416000000000004</v>
      </c>
      <c r="C23" s="8">
        <f>B23</f>
        <v>6.1416000000000004</v>
      </c>
      <c r="D23" s="8">
        <f t="shared" ref="D23:M23" si="86">C23</f>
        <v>6.1416000000000004</v>
      </c>
      <c r="E23" s="8">
        <f t="shared" si="86"/>
        <v>6.1416000000000004</v>
      </c>
      <c r="F23" s="8">
        <f t="shared" si="86"/>
        <v>6.1416000000000004</v>
      </c>
      <c r="G23" s="8">
        <f t="shared" si="86"/>
        <v>6.1416000000000004</v>
      </c>
      <c r="H23" s="55">
        <v>4.6917999999999997</v>
      </c>
      <c r="I23" s="8">
        <f t="shared" si="86"/>
        <v>4.6917999999999997</v>
      </c>
      <c r="J23" s="8">
        <f t="shared" si="86"/>
        <v>4.6917999999999997</v>
      </c>
      <c r="K23" s="8">
        <f t="shared" si="86"/>
        <v>4.6917999999999997</v>
      </c>
      <c r="L23" s="8">
        <f t="shared" si="86"/>
        <v>4.6917999999999997</v>
      </c>
      <c r="M23" s="8">
        <f t="shared" si="86"/>
        <v>4.6917999999999997</v>
      </c>
      <c r="N23" s="55">
        <f>H23</f>
        <v>4.6917999999999997</v>
      </c>
      <c r="O23" s="8">
        <f t="shared" si="62"/>
        <v>4.6917999999999997</v>
      </c>
      <c r="P23" s="8">
        <f t="shared" si="62"/>
        <v>4.6917999999999997</v>
      </c>
      <c r="Q23" s="8">
        <f t="shared" si="62"/>
        <v>4.6917999999999997</v>
      </c>
      <c r="R23" s="8">
        <f t="shared" si="62"/>
        <v>4.6917999999999997</v>
      </c>
      <c r="S23" s="8">
        <f t="shared" si="62"/>
        <v>4.6917999999999997</v>
      </c>
      <c r="T23" s="55">
        <v>5.2302999999999997</v>
      </c>
      <c r="U23" s="8">
        <f t="shared" si="62"/>
        <v>5.2302999999999997</v>
      </c>
      <c r="V23" s="8">
        <f t="shared" si="62"/>
        <v>5.2302999999999997</v>
      </c>
      <c r="W23" s="8">
        <f t="shared" si="62"/>
        <v>5.2302999999999997</v>
      </c>
      <c r="X23" s="8">
        <f t="shared" si="62"/>
        <v>5.2302999999999997</v>
      </c>
      <c r="Y23" s="8">
        <f t="shared" si="62"/>
        <v>5.2302999999999997</v>
      </c>
      <c r="Z23" s="8">
        <f t="shared" si="62"/>
        <v>5.2302999999999997</v>
      </c>
      <c r="AA23" s="8">
        <f t="shared" ref="AA23:AK23" si="87">Z23</f>
        <v>5.2302999999999997</v>
      </c>
      <c r="AB23" s="8">
        <f t="shared" si="87"/>
        <v>5.2302999999999997</v>
      </c>
      <c r="AC23" s="8">
        <f t="shared" si="87"/>
        <v>5.2302999999999997</v>
      </c>
      <c r="AD23" s="8">
        <f t="shared" si="87"/>
        <v>5.2302999999999997</v>
      </c>
      <c r="AE23" s="8">
        <f t="shared" si="87"/>
        <v>5.2302999999999997</v>
      </c>
      <c r="AF23" s="56">
        <v>5.7832999999999997</v>
      </c>
      <c r="AG23" s="8">
        <f t="shared" si="87"/>
        <v>5.7832999999999997</v>
      </c>
      <c r="AH23" s="8">
        <f t="shared" si="87"/>
        <v>5.7832999999999997</v>
      </c>
      <c r="AI23" s="8">
        <f t="shared" si="87"/>
        <v>5.7832999999999997</v>
      </c>
      <c r="AJ23" s="8">
        <f t="shared" si="87"/>
        <v>5.7832999999999997</v>
      </c>
      <c r="AK23" s="8">
        <f t="shared" si="87"/>
        <v>5.7832999999999997</v>
      </c>
      <c r="AL23" s="56">
        <f t="shared" ref="AL23:AL24" si="88">AF23</f>
        <v>5.7832999999999997</v>
      </c>
      <c r="AM23" s="8">
        <f t="shared" si="64"/>
        <v>5.7832999999999997</v>
      </c>
      <c r="AN23" s="8">
        <f t="shared" si="65"/>
        <v>5.7832999999999997</v>
      </c>
      <c r="AO23" s="8">
        <f t="shared" si="66"/>
        <v>5.7832999999999997</v>
      </c>
      <c r="AP23" s="8">
        <f t="shared" si="67"/>
        <v>5.7832999999999997</v>
      </c>
      <c r="AQ23" s="8">
        <f t="shared" si="68"/>
        <v>5.7832999999999997</v>
      </c>
      <c r="AR23" s="56">
        <f t="shared" ref="AR23:AR24" si="89">AL23*1.1</f>
        <v>6.3616299999999999</v>
      </c>
      <c r="AS23" s="8">
        <f t="shared" si="69"/>
        <v>6.3616299999999999</v>
      </c>
      <c r="AT23" s="8">
        <f t="shared" si="70"/>
        <v>6.3616299999999999</v>
      </c>
      <c r="AU23" s="8">
        <f t="shared" si="71"/>
        <v>6.3616299999999999</v>
      </c>
      <c r="AV23" s="8">
        <f t="shared" si="72"/>
        <v>6.3616299999999999</v>
      </c>
      <c r="AW23" s="8">
        <f t="shared" si="73"/>
        <v>6.3616299999999999</v>
      </c>
      <c r="AX23" s="56">
        <f t="shared" ref="AX23:AX24" si="90">AR23</f>
        <v>6.3616299999999999</v>
      </c>
      <c r="AY23" s="8">
        <f t="shared" si="74"/>
        <v>6.3616299999999999</v>
      </c>
      <c r="AZ23" s="8">
        <f t="shared" si="75"/>
        <v>6.3616299999999999</v>
      </c>
      <c r="BA23" s="8">
        <f t="shared" si="76"/>
        <v>6.3616299999999999</v>
      </c>
      <c r="BB23" s="8">
        <f t="shared" si="77"/>
        <v>6.3616299999999999</v>
      </c>
      <c r="BC23" s="8">
        <f t="shared" si="78"/>
        <v>6.3616299999999999</v>
      </c>
      <c r="BD23" s="8">
        <f t="shared" si="79"/>
        <v>6.3616299999999999</v>
      </c>
      <c r="BE23" s="8">
        <f t="shared" si="80"/>
        <v>6.3616299999999999</v>
      </c>
      <c r="BF23" s="8">
        <f t="shared" si="81"/>
        <v>6.3616299999999999</v>
      </c>
      <c r="BG23" s="8">
        <f t="shared" si="82"/>
        <v>6.3616299999999999</v>
      </c>
      <c r="BH23" s="8">
        <f t="shared" si="83"/>
        <v>6.3616299999999999</v>
      </c>
      <c r="BI23" s="8">
        <f t="shared" si="84"/>
        <v>6.3616299999999999</v>
      </c>
    </row>
    <row r="24" spans="1:62" x14ac:dyDescent="0.3">
      <c r="A24" t="str">
        <f t="shared" si="85"/>
        <v>Tier 3</v>
      </c>
      <c r="B24" s="55">
        <v>7.2929000000000004</v>
      </c>
      <c r="C24" s="8">
        <f>B24</f>
        <v>7.2929000000000004</v>
      </c>
      <c r="D24" s="8">
        <f t="shared" ref="D24:M25" si="91">C24</f>
        <v>7.2929000000000004</v>
      </c>
      <c r="E24" s="8">
        <f t="shared" si="91"/>
        <v>7.2929000000000004</v>
      </c>
      <c r="F24" s="8">
        <f t="shared" si="91"/>
        <v>7.2929000000000004</v>
      </c>
      <c r="G24" s="8">
        <f t="shared" si="91"/>
        <v>7.2929000000000004</v>
      </c>
      <c r="H24" s="55">
        <v>6.4775</v>
      </c>
      <c r="I24" s="8">
        <f t="shared" si="91"/>
        <v>6.4775</v>
      </c>
      <c r="J24" s="8">
        <f t="shared" si="91"/>
        <v>6.4775</v>
      </c>
      <c r="K24" s="8">
        <f t="shared" si="91"/>
        <v>6.4775</v>
      </c>
      <c r="L24" s="8">
        <f t="shared" si="91"/>
        <v>6.4775</v>
      </c>
      <c r="M24" s="8">
        <f t="shared" si="91"/>
        <v>6.4775</v>
      </c>
      <c r="N24" s="55">
        <f>H24</f>
        <v>6.4775</v>
      </c>
      <c r="O24" s="8">
        <f t="shared" ref="O24:Z25" si="92">N24</f>
        <v>6.4775</v>
      </c>
      <c r="P24" s="8">
        <f t="shared" si="92"/>
        <v>6.4775</v>
      </c>
      <c r="Q24" s="8">
        <f t="shared" si="92"/>
        <v>6.4775</v>
      </c>
      <c r="R24" s="8">
        <f t="shared" si="92"/>
        <v>6.4775</v>
      </c>
      <c r="S24" s="8">
        <f t="shared" si="92"/>
        <v>6.4775</v>
      </c>
      <c r="T24" s="55">
        <v>7.2209000000000003</v>
      </c>
      <c r="U24" s="8">
        <f t="shared" si="92"/>
        <v>7.2209000000000003</v>
      </c>
      <c r="V24" s="8">
        <f t="shared" si="92"/>
        <v>7.2209000000000003</v>
      </c>
      <c r="W24" s="8">
        <f t="shared" si="92"/>
        <v>7.2209000000000003</v>
      </c>
      <c r="X24" s="8">
        <f t="shared" si="92"/>
        <v>7.2209000000000003</v>
      </c>
      <c r="Y24" s="8">
        <f t="shared" si="92"/>
        <v>7.2209000000000003</v>
      </c>
      <c r="Z24" s="8">
        <f t="shared" si="92"/>
        <v>7.2209000000000003</v>
      </c>
      <c r="AA24" s="8">
        <f t="shared" ref="AA24:AK24" si="93">Z24</f>
        <v>7.2209000000000003</v>
      </c>
      <c r="AB24" s="8">
        <f t="shared" si="93"/>
        <v>7.2209000000000003</v>
      </c>
      <c r="AC24" s="8">
        <f t="shared" si="93"/>
        <v>7.2209000000000003</v>
      </c>
      <c r="AD24" s="8">
        <f t="shared" si="93"/>
        <v>7.2209000000000003</v>
      </c>
      <c r="AE24" s="8">
        <f t="shared" si="93"/>
        <v>7.2209000000000003</v>
      </c>
      <c r="AF24" s="56">
        <v>7.9844999999999997</v>
      </c>
      <c r="AG24" s="8">
        <f t="shared" si="93"/>
        <v>7.9844999999999997</v>
      </c>
      <c r="AH24" s="8">
        <f t="shared" si="93"/>
        <v>7.9844999999999997</v>
      </c>
      <c r="AI24" s="8">
        <f t="shared" si="93"/>
        <v>7.9844999999999997</v>
      </c>
      <c r="AJ24" s="8">
        <f t="shared" si="93"/>
        <v>7.9844999999999997</v>
      </c>
      <c r="AK24" s="8">
        <f t="shared" si="93"/>
        <v>7.9844999999999997</v>
      </c>
      <c r="AL24" s="56">
        <f t="shared" si="88"/>
        <v>7.9844999999999997</v>
      </c>
      <c r="AM24" s="8">
        <f t="shared" si="64"/>
        <v>7.9844999999999997</v>
      </c>
      <c r="AN24" s="8">
        <f t="shared" si="65"/>
        <v>7.9844999999999997</v>
      </c>
      <c r="AO24" s="8">
        <f t="shared" si="66"/>
        <v>7.9844999999999997</v>
      </c>
      <c r="AP24" s="8">
        <f t="shared" si="67"/>
        <v>7.9844999999999997</v>
      </c>
      <c r="AQ24" s="8">
        <f t="shared" si="68"/>
        <v>7.9844999999999997</v>
      </c>
      <c r="AR24" s="56">
        <f t="shared" si="89"/>
        <v>8.7829499999999996</v>
      </c>
      <c r="AS24" s="8">
        <f t="shared" si="69"/>
        <v>8.7829499999999996</v>
      </c>
      <c r="AT24" s="8">
        <f t="shared" si="70"/>
        <v>8.7829499999999996</v>
      </c>
      <c r="AU24" s="8">
        <f t="shared" si="71"/>
        <v>8.7829499999999996</v>
      </c>
      <c r="AV24" s="8">
        <f t="shared" si="72"/>
        <v>8.7829499999999996</v>
      </c>
      <c r="AW24" s="8">
        <f t="shared" si="73"/>
        <v>8.7829499999999996</v>
      </c>
      <c r="AX24" s="56">
        <f t="shared" si="90"/>
        <v>8.7829499999999996</v>
      </c>
      <c r="AY24" s="8">
        <f t="shared" si="74"/>
        <v>8.7829499999999996</v>
      </c>
      <c r="AZ24" s="8">
        <f t="shared" si="75"/>
        <v>8.7829499999999996</v>
      </c>
      <c r="BA24" s="8">
        <f t="shared" si="76"/>
        <v>8.7829499999999996</v>
      </c>
      <c r="BB24" s="8">
        <f t="shared" si="77"/>
        <v>8.7829499999999996</v>
      </c>
      <c r="BC24" s="8">
        <f t="shared" si="78"/>
        <v>8.7829499999999996</v>
      </c>
      <c r="BD24" s="8">
        <f t="shared" si="79"/>
        <v>8.7829499999999996</v>
      </c>
      <c r="BE24" s="8">
        <f t="shared" si="80"/>
        <v>8.7829499999999996</v>
      </c>
      <c r="BF24" s="8">
        <f t="shared" si="81"/>
        <v>8.7829499999999996</v>
      </c>
      <c r="BG24" s="8">
        <f t="shared" si="82"/>
        <v>8.7829499999999996</v>
      </c>
      <c r="BH24" s="8">
        <f t="shared" si="83"/>
        <v>8.7829499999999996</v>
      </c>
      <c r="BI24" s="8">
        <f t="shared" si="84"/>
        <v>8.7829499999999996</v>
      </c>
    </row>
    <row r="25" spans="1:62" x14ac:dyDescent="0.3">
      <c r="A25" t="str">
        <f t="shared" si="85"/>
        <v>Tier 4</v>
      </c>
      <c r="B25" s="55"/>
      <c r="C25" s="8">
        <f>B25</f>
        <v>0</v>
      </c>
      <c r="D25" s="8">
        <f t="shared" si="91"/>
        <v>0</v>
      </c>
      <c r="E25" s="8">
        <f t="shared" si="91"/>
        <v>0</v>
      </c>
      <c r="F25" s="8">
        <f t="shared" si="91"/>
        <v>0</v>
      </c>
      <c r="G25" s="8">
        <f t="shared" si="91"/>
        <v>0</v>
      </c>
      <c r="H25" s="55"/>
      <c r="I25" s="8">
        <f t="shared" si="91"/>
        <v>0</v>
      </c>
      <c r="J25" s="8">
        <f t="shared" si="91"/>
        <v>0</v>
      </c>
      <c r="K25" s="8">
        <f t="shared" si="91"/>
        <v>0</v>
      </c>
      <c r="L25" s="8">
        <f t="shared" si="91"/>
        <v>0</v>
      </c>
      <c r="M25" s="8">
        <f t="shared" si="91"/>
        <v>0</v>
      </c>
      <c r="N25" s="55"/>
      <c r="O25" s="8">
        <f t="shared" si="92"/>
        <v>0</v>
      </c>
      <c r="P25" s="8">
        <f t="shared" si="92"/>
        <v>0</v>
      </c>
      <c r="Q25" s="8">
        <f t="shared" si="92"/>
        <v>0</v>
      </c>
      <c r="R25" s="8">
        <f t="shared" si="92"/>
        <v>0</v>
      </c>
      <c r="S25" s="8">
        <f t="shared" si="92"/>
        <v>0</v>
      </c>
      <c r="T25" s="55"/>
      <c r="U25" s="8">
        <f t="shared" si="92"/>
        <v>0</v>
      </c>
      <c r="V25" s="8">
        <f t="shared" si="92"/>
        <v>0</v>
      </c>
      <c r="W25" s="8">
        <f t="shared" si="92"/>
        <v>0</v>
      </c>
      <c r="X25" s="8">
        <f t="shared" si="92"/>
        <v>0</v>
      </c>
      <c r="Y25" s="8">
        <f t="shared" si="92"/>
        <v>0</v>
      </c>
      <c r="Z25" s="8">
        <f t="shared" si="92"/>
        <v>0</v>
      </c>
      <c r="AA25" s="8">
        <f t="shared" ref="AA25:AK25" si="94">Z25</f>
        <v>0</v>
      </c>
      <c r="AB25" s="8">
        <f t="shared" si="94"/>
        <v>0</v>
      </c>
      <c r="AC25" s="8">
        <f t="shared" si="94"/>
        <v>0</v>
      </c>
      <c r="AD25" s="8">
        <f t="shared" si="94"/>
        <v>0</v>
      </c>
      <c r="AE25" s="8">
        <f t="shared" si="94"/>
        <v>0</v>
      </c>
      <c r="AF25" s="56"/>
      <c r="AG25" s="8">
        <f t="shared" si="94"/>
        <v>0</v>
      </c>
      <c r="AH25" s="8">
        <f t="shared" si="94"/>
        <v>0</v>
      </c>
      <c r="AI25" s="8">
        <f t="shared" si="94"/>
        <v>0</v>
      </c>
      <c r="AJ25" s="8">
        <f t="shared" si="94"/>
        <v>0</v>
      </c>
      <c r="AK25" s="8">
        <f t="shared" si="94"/>
        <v>0</v>
      </c>
      <c r="AL25" s="56"/>
      <c r="AM25" s="8">
        <f t="shared" si="64"/>
        <v>0</v>
      </c>
      <c r="AN25" s="8">
        <f t="shared" si="65"/>
        <v>0</v>
      </c>
      <c r="AO25" s="8">
        <f t="shared" si="66"/>
        <v>0</v>
      </c>
      <c r="AP25" s="8">
        <f t="shared" si="67"/>
        <v>0</v>
      </c>
      <c r="AQ25" s="8">
        <f t="shared" si="68"/>
        <v>0</v>
      </c>
      <c r="AR25" s="56"/>
      <c r="AS25" s="8">
        <f t="shared" si="69"/>
        <v>0</v>
      </c>
      <c r="AT25" s="8">
        <f t="shared" si="70"/>
        <v>0</v>
      </c>
      <c r="AU25" s="8">
        <f t="shared" si="71"/>
        <v>0</v>
      </c>
      <c r="AV25" s="8">
        <f t="shared" si="72"/>
        <v>0</v>
      </c>
      <c r="AW25" s="8">
        <f t="shared" si="73"/>
        <v>0</v>
      </c>
      <c r="AX25" s="56"/>
      <c r="AY25" s="8">
        <f t="shared" si="74"/>
        <v>0</v>
      </c>
      <c r="AZ25" s="8">
        <f t="shared" si="75"/>
        <v>0</v>
      </c>
      <c r="BA25" s="8">
        <f t="shared" si="76"/>
        <v>0</v>
      </c>
      <c r="BB25" s="8">
        <f t="shared" si="77"/>
        <v>0</v>
      </c>
      <c r="BC25" s="8">
        <f t="shared" si="78"/>
        <v>0</v>
      </c>
      <c r="BD25" s="8">
        <f t="shared" si="79"/>
        <v>0</v>
      </c>
      <c r="BE25" s="8">
        <f t="shared" si="80"/>
        <v>0</v>
      </c>
      <c r="BF25" s="8">
        <f t="shared" si="81"/>
        <v>0</v>
      </c>
      <c r="BG25" s="8">
        <f t="shared" si="82"/>
        <v>0</v>
      </c>
      <c r="BH25" s="8">
        <f t="shared" si="83"/>
        <v>0</v>
      </c>
      <c r="BI25" s="8">
        <f t="shared" si="84"/>
        <v>0</v>
      </c>
    </row>
    <row r="26" spans="1:62" x14ac:dyDescent="0.3">
      <c r="A26" t="str">
        <f t="shared" si="85"/>
        <v>Tier 5</v>
      </c>
      <c r="B26" s="55"/>
      <c r="C26" s="8">
        <f>B26</f>
        <v>0</v>
      </c>
      <c r="D26" s="8">
        <f t="shared" ref="D26:E26" si="95">C26</f>
        <v>0</v>
      </c>
      <c r="E26" s="8">
        <f t="shared" si="95"/>
        <v>0</v>
      </c>
      <c r="F26" s="8">
        <f t="shared" ref="F26" si="96">E26</f>
        <v>0</v>
      </c>
      <c r="G26" s="8">
        <f t="shared" ref="G26" si="97">F26</f>
        <v>0</v>
      </c>
      <c r="H26" s="55"/>
      <c r="I26" s="8">
        <f t="shared" ref="I26" si="98">H26</f>
        <v>0</v>
      </c>
      <c r="J26" s="8">
        <f t="shared" ref="J26" si="99">I26</f>
        <v>0</v>
      </c>
      <c r="K26" s="8">
        <f t="shared" ref="K26" si="100">J26</f>
        <v>0</v>
      </c>
      <c r="L26" s="8">
        <f t="shared" ref="L26" si="101">K26</f>
        <v>0</v>
      </c>
      <c r="M26" s="8">
        <f t="shared" ref="M26" si="102">L26</f>
        <v>0</v>
      </c>
      <c r="N26" s="55"/>
      <c r="O26" s="8">
        <f t="shared" ref="O26" si="103">N26</f>
        <v>0</v>
      </c>
      <c r="P26" s="8">
        <f t="shared" ref="P26" si="104">O26</f>
        <v>0</v>
      </c>
      <c r="Q26" s="8">
        <f t="shared" ref="Q26" si="105">P26</f>
        <v>0</v>
      </c>
      <c r="R26" s="8">
        <f t="shared" ref="R26" si="106">Q26</f>
        <v>0</v>
      </c>
      <c r="S26" s="8">
        <f t="shared" ref="S26" si="107">R26</f>
        <v>0</v>
      </c>
      <c r="T26" s="55"/>
      <c r="U26" s="8">
        <f t="shared" ref="U26" si="108">T26</f>
        <v>0</v>
      </c>
      <c r="V26" s="8">
        <f t="shared" ref="V26" si="109">U26</f>
        <v>0</v>
      </c>
      <c r="W26" s="8">
        <f t="shared" ref="W26" si="110">V26</f>
        <v>0</v>
      </c>
      <c r="X26" s="8">
        <f t="shared" ref="X26" si="111">W26</f>
        <v>0</v>
      </c>
      <c r="Y26" s="8">
        <f t="shared" ref="Y26:Z26" si="112">X26</f>
        <v>0</v>
      </c>
      <c r="Z26" s="8">
        <f t="shared" si="112"/>
        <v>0</v>
      </c>
      <c r="AA26" s="8">
        <f t="shared" ref="AA26" si="113">Z26</f>
        <v>0</v>
      </c>
      <c r="AB26" s="8">
        <f t="shared" ref="AB26" si="114">AA26</f>
        <v>0</v>
      </c>
      <c r="AC26" s="8">
        <f t="shared" ref="AC26" si="115">AB26</f>
        <v>0</v>
      </c>
      <c r="AD26" s="8">
        <f t="shared" ref="AD26" si="116">AC26</f>
        <v>0</v>
      </c>
      <c r="AE26" s="8">
        <f t="shared" ref="AE26" si="117">AD26</f>
        <v>0</v>
      </c>
      <c r="AF26" s="56"/>
      <c r="AG26" s="8">
        <f t="shared" ref="AG26" si="118">AF26</f>
        <v>0</v>
      </c>
      <c r="AH26" s="8">
        <f t="shared" ref="AH26" si="119">AG26</f>
        <v>0</v>
      </c>
      <c r="AI26" s="8">
        <f t="shared" ref="AI26" si="120">AH26</f>
        <v>0</v>
      </c>
      <c r="AJ26" s="8">
        <f t="shared" ref="AJ26" si="121">AI26</f>
        <v>0</v>
      </c>
      <c r="AK26" s="8">
        <f t="shared" ref="AK26" si="122">AJ26</f>
        <v>0</v>
      </c>
      <c r="AL26" s="56"/>
      <c r="AM26" s="8">
        <f t="shared" ref="AM26" si="123">AL26</f>
        <v>0</v>
      </c>
      <c r="AN26" s="8">
        <f t="shared" ref="AN26" si="124">AM26</f>
        <v>0</v>
      </c>
      <c r="AO26" s="8">
        <f t="shared" ref="AO26" si="125">AN26</f>
        <v>0</v>
      </c>
      <c r="AP26" s="8">
        <f t="shared" ref="AP26" si="126">AO26</f>
        <v>0</v>
      </c>
      <c r="AQ26" s="8">
        <f t="shared" ref="AQ26" si="127">AP26</f>
        <v>0</v>
      </c>
      <c r="AR26" s="56"/>
      <c r="AS26" s="8">
        <f t="shared" ref="AS26" si="128">AR26</f>
        <v>0</v>
      </c>
      <c r="AT26" s="8">
        <f t="shared" ref="AT26" si="129">AS26</f>
        <v>0</v>
      </c>
      <c r="AU26" s="8">
        <f t="shared" ref="AU26" si="130">AT26</f>
        <v>0</v>
      </c>
      <c r="AV26" s="8">
        <f t="shared" ref="AV26" si="131">AU26</f>
        <v>0</v>
      </c>
      <c r="AW26" s="8">
        <f t="shared" ref="AW26" si="132">AV26</f>
        <v>0</v>
      </c>
      <c r="AX26" s="56"/>
      <c r="AY26" s="8">
        <f t="shared" ref="AY26" si="133">AX26</f>
        <v>0</v>
      </c>
      <c r="AZ26" s="8">
        <f t="shared" ref="AZ26" si="134">AY26</f>
        <v>0</v>
      </c>
      <c r="BA26" s="8">
        <f t="shared" ref="BA26" si="135">AZ26</f>
        <v>0</v>
      </c>
      <c r="BB26" s="8">
        <f t="shared" ref="BB26" si="136">BA26</f>
        <v>0</v>
      </c>
      <c r="BC26" s="8">
        <f t="shared" ref="BC26" si="137">BB26</f>
        <v>0</v>
      </c>
      <c r="BD26" s="8">
        <f t="shared" ref="BD26" si="138">BC26</f>
        <v>0</v>
      </c>
      <c r="BE26" s="8">
        <f t="shared" ref="BE26" si="139">BD26</f>
        <v>0</v>
      </c>
      <c r="BF26" s="8">
        <f t="shared" ref="BF26" si="140">BE26</f>
        <v>0</v>
      </c>
      <c r="BG26" s="8">
        <f t="shared" ref="BG26" si="141">BF26</f>
        <v>0</v>
      </c>
      <c r="BH26" s="8">
        <f t="shared" ref="BH26" si="142">BG26</f>
        <v>0</v>
      </c>
      <c r="BI26" s="8">
        <f t="shared" ref="BI26" si="143">BH26</f>
        <v>0</v>
      </c>
    </row>
    <row r="27" spans="1:62" x14ac:dyDescent="0.3">
      <c r="AL27" t="s">
        <v>9</v>
      </c>
    </row>
    <row r="28" spans="1:62" s="5" customFormat="1" x14ac:dyDescent="0.3">
      <c r="A28" s="6" t="s">
        <v>4</v>
      </c>
      <c r="B28" s="4" t="str">
        <f>B21</f>
        <v>January 2025</v>
      </c>
      <c r="C28" s="4" t="str">
        <f t="shared" ref="C28:AK28" si="144">C21</f>
        <v>February 2025</v>
      </c>
      <c r="D28" s="4" t="str">
        <f t="shared" si="144"/>
        <v>March 2025</v>
      </c>
      <c r="E28" s="4" t="str">
        <f t="shared" si="144"/>
        <v>April 2025</v>
      </c>
      <c r="F28" s="4" t="str">
        <f t="shared" si="144"/>
        <v>May 2025</v>
      </c>
      <c r="G28" s="4" t="str">
        <f t="shared" si="144"/>
        <v>June 2025</v>
      </c>
      <c r="H28" s="4" t="str">
        <f t="shared" si="144"/>
        <v>July 2025</v>
      </c>
      <c r="I28" s="4" t="str">
        <f t="shared" si="144"/>
        <v>August 2025</v>
      </c>
      <c r="J28" s="4" t="str">
        <f t="shared" si="144"/>
        <v>September 2025</v>
      </c>
      <c r="K28" s="4" t="str">
        <f t="shared" si="144"/>
        <v>October 2025</v>
      </c>
      <c r="L28" s="4" t="str">
        <f t="shared" si="144"/>
        <v>November 2025</v>
      </c>
      <c r="M28" s="4" t="str">
        <f t="shared" si="144"/>
        <v>December 2025</v>
      </c>
      <c r="N28" s="4" t="str">
        <f t="shared" si="144"/>
        <v>January 2026</v>
      </c>
      <c r="O28" s="4" t="str">
        <f t="shared" si="144"/>
        <v>February 2026</v>
      </c>
      <c r="P28" s="4" t="str">
        <f t="shared" si="144"/>
        <v>March 2026</v>
      </c>
      <c r="Q28" s="4" t="str">
        <f t="shared" si="144"/>
        <v>April 2026</v>
      </c>
      <c r="R28" s="4" t="str">
        <f t="shared" si="144"/>
        <v>May 2026</v>
      </c>
      <c r="S28" s="4" t="str">
        <f t="shared" si="144"/>
        <v>June 2026</v>
      </c>
      <c r="T28" s="4" t="str">
        <f t="shared" si="144"/>
        <v>July 2026</v>
      </c>
      <c r="U28" s="4" t="str">
        <f t="shared" si="144"/>
        <v>August 2026</v>
      </c>
      <c r="V28" s="4" t="str">
        <f t="shared" si="144"/>
        <v>September 2026</v>
      </c>
      <c r="W28" s="4" t="str">
        <f t="shared" si="144"/>
        <v>October 2026</v>
      </c>
      <c r="X28" s="4" t="str">
        <f t="shared" si="144"/>
        <v>November 2026</v>
      </c>
      <c r="Y28" s="4" t="str">
        <f t="shared" si="144"/>
        <v>December 2026</v>
      </c>
      <c r="Z28" s="4" t="str">
        <f t="shared" si="144"/>
        <v>January 2027</v>
      </c>
      <c r="AA28" s="4" t="str">
        <f t="shared" si="144"/>
        <v>February 2027</v>
      </c>
      <c r="AB28" s="4" t="str">
        <f t="shared" si="144"/>
        <v>March 2027</v>
      </c>
      <c r="AC28" s="4" t="str">
        <f t="shared" si="144"/>
        <v>April 2027</v>
      </c>
      <c r="AD28" s="4" t="str">
        <f t="shared" si="144"/>
        <v>May 2027</v>
      </c>
      <c r="AE28" s="4" t="str">
        <f t="shared" si="144"/>
        <v>June 2027</v>
      </c>
      <c r="AF28" s="4" t="str">
        <f t="shared" si="144"/>
        <v>July 2027</v>
      </c>
      <c r="AG28" s="4" t="str">
        <f t="shared" si="144"/>
        <v>August 2027</v>
      </c>
      <c r="AH28" s="4" t="str">
        <f t="shared" si="144"/>
        <v>September 2027</v>
      </c>
      <c r="AI28" s="4" t="str">
        <f t="shared" si="144"/>
        <v>October 2027</v>
      </c>
      <c r="AJ28" s="4" t="str">
        <f t="shared" si="144"/>
        <v>November 2027</v>
      </c>
      <c r="AK28" s="4" t="str">
        <f t="shared" si="144"/>
        <v>December 2027</v>
      </c>
      <c r="AL28" s="4" t="str">
        <f>CONCATENATE("January"," ",$B$11)</f>
        <v>January 2028</v>
      </c>
      <c r="AM28" s="4" t="str">
        <f>CONCATENATE("February"," ",$B$11)</f>
        <v>February 2028</v>
      </c>
      <c r="AN28" s="4" t="str">
        <f>CONCATENATE("March"," ",$B$11)</f>
        <v>March 2028</v>
      </c>
      <c r="AO28" s="4" t="str">
        <f>CONCATENATE("April"," ",$B$11)</f>
        <v>April 2028</v>
      </c>
      <c r="AP28" s="4" t="str">
        <f>CONCATENATE("May"," ",$B$11)</f>
        <v>May 2028</v>
      </c>
      <c r="AQ28" s="4" t="str">
        <f>CONCATENATE("June"," ",$B$11)</f>
        <v>June 2028</v>
      </c>
      <c r="AR28" s="4" t="str">
        <f>CONCATENATE("July"," ",$B$11)</f>
        <v>July 2028</v>
      </c>
      <c r="AS28" s="4" t="str">
        <f>CONCATENATE("August"," ",$B$11)</f>
        <v>August 2028</v>
      </c>
      <c r="AT28" s="4" t="str">
        <f>CONCATENATE("September"," ",$B$11)</f>
        <v>September 2028</v>
      </c>
      <c r="AU28" s="4" t="str">
        <f>CONCATENATE("October"," ",$B$11)</f>
        <v>October 2028</v>
      </c>
      <c r="AV28" s="4" t="str">
        <f>CONCATENATE("November"," ",$B$11)</f>
        <v>November 2028</v>
      </c>
      <c r="AW28" s="4" t="str">
        <f>CONCATENATE("December"," ",$B$11)</f>
        <v>December 2028</v>
      </c>
      <c r="AX28" s="4" t="str">
        <f>CONCATENATE("January"," ",$B$12)</f>
        <v>January 2029</v>
      </c>
      <c r="AY28" s="4" t="str">
        <f>CONCATENATE("February"," ",$B$12)</f>
        <v>February 2029</v>
      </c>
      <c r="AZ28" s="4" t="str">
        <f>CONCATENATE("March"," ",$B$12)</f>
        <v>March 2029</v>
      </c>
      <c r="BA28" s="4" t="str">
        <f>CONCATENATE("April"," ",$B$12)</f>
        <v>April 2029</v>
      </c>
      <c r="BB28" s="4" t="str">
        <f>CONCATENATE("May"," ",$B$12)</f>
        <v>May 2029</v>
      </c>
      <c r="BC28" s="4" t="str">
        <f>CONCATENATE("June"," ",$B$12)</f>
        <v>June 2029</v>
      </c>
      <c r="BD28" s="4" t="str">
        <f>CONCATENATE("July"," ",$B$12)</f>
        <v>July 2029</v>
      </c>
      <c r="BE28" s="4" t="str">
        <f>CONCATENATE("August"," ",$B$12)</f>
        <v>August 2029</v>
      </c>
      <c r="BF28" s="4" t="str">
        <f>CONCATENATE("September"," ",$B$12)</f>
        <v>September 2029</v>
      </c>
      <c r="BG28" s="4" t="str">
        <f>CONCATENATE("October"," ",$B$12)</f>
        <v>October 2029</v>
      </c>
      <c r="BH28" s="4" t="str">
        <f>CONCATENATE("November"," ",$B$12)</f>
        <v>November 2029</v>
      </c>
      <c r="BI28" s="4" t="str">
        <f>CONCATENATE("December"," ",$B$12)</f>
        <v>December 2029</v>
      </c>
    </row>
    <row r="29" spans="1:62" x14ac:dyDescent="0.3">
      <c r="A29" s="2" t="s">
        <v>11</v>
      </c>
      <c r="B29" s="57">
        <v>15.39</v>
      </c>
      <c r="C29" s="7">
        <f>+B29</f>
        <v>15.39</v>
      </c>
      <c r="D29" s="7">
        <f t="shared" ref="D29:M29" si="145">+C29</f>
        <v>15.39</v>
      </c>
      <c r="E29" s="7">
        <f t="shared" si="145"/>
        <v>15.39</v>
      </c>
      <c r="F29" s="7">
        <f t="shared" si="145"/>
        <v>15.39</v>
      </c>
      <c r="G29" s="7">
        <f t="shared" si="145"/>
        <v>15.39</v>
      </c>
      <c r="H29" s="57">
        <v>20.68</v>
      </c>
      <c r="I29" s="7">
        <f t="shared" si="145"/>
        <v>20.68</v>
      </c>
      <c r="J29" s="7">
        <f t="shared" si="145"/>
        <v>20.68</v>
      </c>
      <c r="K29" s="7">
        <f t="shared" si="145"/>
        <v>20.68</v>
      </c>
      <c r="L29" s="7">
        <f t="shared" si="145"/>
        <v>20.68</v>
      </c>
      <c r="M29" s="7">
        <f t="shared" si="145"/>
        <v>20.68</v>
      </c>
      <c r="N29" s="57">
        <f>H29</f>
        <v>20.68</v>
      </c>
      <c r="O29" s="7">
        <f>+N29</f>
        <v>20.68</v>
      </c>
      <c r="P29" s="7">
        <f t="shared" ref="P29:Z29" si="146">+O29</f>
        <v>20.68</v>
      </c>
      <c r="Q29" s="7">
        <f t="shared" si="146"/>
        <v>20.68</v>
      </c>
      <c r="R29" s="7">
        <f t="shared" si="146"/>
        <v>20.68</v>
      </c>
      <c r="S29" s="7">
        <f t="shared" si="146"/>
        <v>20.68</v>
      </c>
      <c r="T29" s="57">
        <v>21.21</v>
      </c>
      <c r="U29" s="7">
        <f t="shared" si="146"/>
        <v>21.21</v>
      </c>
      <c r="V29" s="7">
        <f t="shared" si="146"/>
        <v>21.21</v>
      </c>
      <c r="W29" s="7">
        <f t="shared" si="146"/>
        <v>21.21</v>
      </c>
      <c r="X29" s="7">
        <f t="shared" si="146"/>
        <v>21.21</v>
      </c>
      <c r="Y29" s="7">
        <f t="shared" si="146"/>
        <v>21.21</v>
      </c>
      <c r="Z29" s="7">
        <f t="shared" si="146"/>
        <v>21.21</v>
      </c>
      <c r="AA29" s="7">
        <f>+Z29</f>
        <v>21.21</v>
      </c>
      <c r="AB29" s="7">
        <f t="shared" ref="AB29:AK29" si="147">+AA29</f>
        <v>21.21</v>
      </c>
      <c r="AC29" s="7">
        <f t="shared" si="147"/>
        <v>21.21</v>
      </c>
      <c r="AD29" s="7">
        <f t="shared" si="147"/>
        <v>21.21</v>
      </c>
      <c r="AE29" s="7">
        <f t="shared" si="147"/>
        <v>21.21</v>
      </c>
      <c r="AF29" s="58">
        <v>22</v>
      </c>
      <c r="AG29" s="7">
        <f t="shared" si="147"/>
        <v>22</v>
      </c>
      <c r="AH29" s="7">
        <f t="shared" si="147"/>
        <v>22</v>
      </c>
      <c r="AI29" s="7">
        <f t="shared" si="147"/>
        <v>22</v>
      </c>
      <c r="AJ29" s="7">
        <f t="shared" si="147"/>
        <v>22</v>
      </c>
      <c r="AK29" s="7">
        <f t="shared" si="147"/>
        <v>22</v>
      </c>
      <c r="AL29" s="56">
        <f>AF29</f>
        <v>22</v>
      </c>
      <c r="AM29" s="8">
        <f t="shared" ref="AM29" si="148">AL29</f>
        <v>22</v>
      </c>
      <c r="AN29" s="8">
        <f t="shared" ref="AN29" si="149">AM29</f>
        <v>22</v>
      </c>
      <c r="AO29" s="8">
        <f t="shared" ref="AO29" si="150">AN29</f>
        <v>22</v>
      </c>
      <c r="AP29" s="8">
        <f t="shared" ref="AP29" si="151">AO29</f>
        <v>22</v>
      </c>
      <c r="AQ29" s="8">
        <f t="shared" ref="AQ29" si="152">AP29</f>
        <v>22</v>
      </c>
      <c r="AR29" s="56">
        <f>+AL29*1.1</f>
        <v>24.200000000000003</v>
      </c>
      <c r="AS29" s="8">
        <f t="shared" ref="AS29" si="153">AR29</f>
        <v>24.200000000000003</v>
      </c>
      <c r="AT29" s="8">
        <f t="shared" ref="AT29" si="154">AS29</f>
        <v>24.200000000000003</v>
      </c>
      <c r="AU29" s="8">
        <f t="shared" ref="AU29" si="155">AT29</f>
        <v>24.200000000000003</v>
      </c>
      <c r="AV29" s="8">
        <f t="shared" ref="AV29" si="156">AU29</f>
        <v>24.200000000000003</v>
      </c>
      <c r="AW29" s="8">
        <f t="shared" ref="AW29" si="157">AV29</f>
        <v>24.200000000000003</v>
      </c>
      <c r="AX29" s="56">
        <f>AR29</f>
        <v>24.200000000000003</v>
      </c>
      <c r="AY29" s="8">
        <f t="shared" ref="AY29" si="158">AX29</f>
        <v>24.200000000000003</v>
      </c>
      <c r="AZ29" s="8">
        <f t="shared" ref="AZ29" si="159">AY29</f>
        <v>24.200000000000003</v>
      </c>
      <c r="BA29" s="8">
        <f t="shared" ref="BA29" si="160">AZ29</f>
        <v>24.200000000000003</v>
      </c>
      <c r="BB29" s="8">
        <f t="shared" ref="BB29" si="161">BA29</f>
        <v>24.200000000000003</v>
      </c>
      <c r="BC29" s="8">
        <f t="shared" ref="BC29" si="162">BB29</f>
        <v>24.200000000000003</v>
      </c>
      <c r="BD29" s="8">
        <f t="shared" ref="BD29" si="163">BC29</f>
        <v>24.200000000000003</v>
      </c>
      <c r="BE29" s="8">
        <f t="shared" ref="BE29" si="164">BD29</f>
        <v>24.200000000000003</v>
      </c>
      <c r="BF29" s="8">
        <f t="shared" ref="BF29" si="165">BE29</f>
        <v>24.200000000000003</v>
      </c>
      <c r="BG29" s="8">
        <f t="shared" ref="BG29" si="166">BF29</f>
        <v>24.200000000000003</v>
      </c>
      <c r="BH29" s="8">
        <f t="shared" ref="BH29" si="167">BG29</f>
        <v>24.200000000000003</v>
      </c>
      <c r="BI29" s="8">
        <f t="shared" ref="BI29" si="168">BH29</f>
        <v>24.200000000000003</v>
      </c>
    </row>
    <row r="30" spans="1:62" x14ac:dyDescent="0.3">
      <c r="O30" s="30"/>
      <c r="P30" s="30"/>
      <c r="Q30" s="30"/>
      <c r="R30" s="30"/>
      <c r="S30" s="30"/>
      <c r="T30" s="30"/>
      <c r="U30" s="30"/>
      <c r="V30" s="30"/>
      <c r="W30" s="30"/>
      <c r="X30" s="30"/>
      <c r="Y30" s="30"/>
      <c r="Z30" s="30"/>
      <c r="AA30" s="30"/>
      <c r="AB30" s="30"/>
      <c r="AC30" s="30"/>
      <c r="AD30" s="30"/>
      <c r="AE30" s="30"/>
      <c r="AF30" s="30"/>
      <c r="AG30" s="30"/>
      <c r="AH30" s="30"/>
      <c r="AI30" s="30"/>
      <c r="AJ30" s="30"/>
      <c r="AK30" s="30"/>
      <c r="AL30" s="30"/>
    </row>
    <row r="31" spans="1:62" x14ac:dyDescent="0.3">
      <c r="A31" s="1" t="s">
        <v>142</v>
      </c>
      <c r="O31" s="30"/>
      <c r="P31" s="30"/>
      <c r="Q31" s="30"/>
      <c r="R31" s="30"/>
      <c r="S31" s="30"/>
      <c r="T31" s="30"/>
      <c r="U31" s="30"/>
      <c r="V31" s="30"/>
      <c r="W31" s="30"/>
      <c r="X31" s="30"/>
      <c r="Y31" s="30"/>
      <c r="Z31" s="30"/>
      <c r="AA31" s="30"/>
      <c r="AB31" s="30"/>
      <c r="AC31" s="30"/>
      <c r="AD31" s="30"/>
      <c r="AE31" s="30"/>
      <c r="AF31" s="30"/>
      <c r="AG31" s="30"/>
      <c r="AH31" s="30"/>
      <c r="AI31" s="30"/>
      <c r="AJ31" s="30"/>
      <c r="AK31" s="30"/>
      <c r="AL31" s="30"/>
    </row>
    <row r="32" spans="1:62" x14ac:dyDescent="0.3">
      <c r="A32" s="1" t="s">
        <v>22</v>
      </c>
      <c r="B32" s="1" t="s">
        <v>88</v>
      </c>
      <c r="C32" s="1" t="str">
        <f t="shared" ref="C32:AL32" si="169">+B28</f>
        <v>January 2025</v>
      </c>
      <c r="D32" s="1" t="str">
        <f t="shared" si="169"/>
        <v>February 2025</v>
      </c>
      <c r="E32" s="1" t="str">
        <f t="shared" si="169"/>
        <v>March 2025</v>
      </c>
      <c r="F32" s="1" t="str">
        <f t="shared" si="169"/>
        <v>April 2025</v>
      </c>
      <c r="G32" s="1" t="str">
        <f t="shared" si="169"/>
        <v>May 2025</v>
      </c>
      <c r="H32" s="1" t="str">
        <f t="shared" si="169"/>
        <v>June 2025</v>
      </c>
      <c r="I32" s="1" t="str">
        <f t="shared" si="169"/>
        <v>July 2025</v>
      </c>
      <c r="J32" s="1" t="str">
        <f t="shared" si="169"/>
        <v>August 2025</v>
      </c>
      <c r="K32" s="1" t="str">
        <f t="shared" si="169"/>
        <v>September 2025</v>
      </c>
      <c r="L32" s="1" t="str">
        <f t="shared" si="169"/>
        <v>October 2025</v>
      </c>
      <c r="M32" s="1" t="str">
        <f t="shared" si="169"/>
        <v>November 2025</v>
      </c>
      <c r="N32" s="1" t="str">
        <f t="shared" si="169"/>
        <v>December 2025</v>
      </c>
      <c r="O32" s="1" t="str">
        <f t="shared" si="169"/>
        <v>January 2026</v>
      </c>
      <c r="P32" s="1" t="str">
        <f t="shared" si="169"/>
        <v>February 2026</v>
      </c>
      <c r="Q32" s="1" t="str">
        <f t="shared" si="169"/>
        <v>March 2026</v>
      </c>
      <c r="R32" s="1" t="str">
        <f t="shared" si="169"/>
        <v>April 2026</v>
      </c>
      <c r="S32" s="1" t="str">
        <f t="shared" si="169"/>
        <v>May 2026</v>
      </c>
      <c r="T32" s="1" t="str">
        <f t="shared" si="169"/>
        <v>June 2026</v>
      </c>
      <c r="U32" s="1" t="str">
        <f t="shared" si="169"/>
        <v>July 2026</v>
      </c>
      <c r="V32" s="1" t="str">
        <f t="shared" si="169"/>
        <v>August 2026</v>
      </c>
      <c r="W32" s="1" t="str">
        <f t="shared" si="169"/>
        <v>September 2026</v>
      </c>
      <c r="X32" s="1" t="str">
        <f t="shared" si="169"/>
        <v>October 2026</v>
      </c>
      <c r="Y32" s="1" t="str">
        <f t="shared" si="169"/>
        <v>November 2026</v>
      </c>
      <c r="Z32" s="1" t="str">
        <f t="shared" si="169"/>
        <v>December 2026</v>
      </c>
      <c r="AA32" s="1" t="str">
        <f t="shared" si="169"/>
        <v>January 2027</v>
      </c>
      <c r="AB32" s="1" t="str">
        <f t="shared" si="169"/>
        <v>February 2027</v>
      </c>
      <c r="AC32" s="1" t="str">
        <f t="shared" si="169"/>
        <v>March 2027</v>
      </c>
      <c r="AD32" s="1" t="str">
        <f t="shared" si="169"/>
        <v>April 2027</v>
      </c>
      <c r="AE32" s="1" t="str">
        <f t="shared" si="169"/>
        <v>May 2027</v>
      </c>
      <c r="AF32" s="1" t="str">
        <f t="shared" si="169"/>
        <v>June 2027</v>
      </c>
      <c r="AG32" s="1" t="str">
        <f t="shared" si="169"/>
        <v>July 2027</v>
      </c>
      <c r="AH32" s="1" t="str">
        <f t="shared" si="169"/>
        <v>August 2027</v>
      </c>
      <c r="AI32" s="1" t="str">
        <f t="shared" si="169"/>
        <v>September 2027</v>
      </c>
      <c r="AJ32" s="1" t="str">
        <f t="shared" si="169"/>
        <v>October 2027</v>
      </c>
      <c r="AK32" s="1" t="str">
        <f t="shared" si="169"/>
        <v>November 2027</v>
      </c>
      <c r="AL32" s="1" t="str">
        <f t="shared" si="169"/>
        <v>December 2027</v>
      </c>
      <c r="AM32" s="4" t="str">
        <f>CONCATENATE("January"," ",$B$11)</f>
        <v>January 2028</v>
      </c>
      <c r="AN32" s="4" t="str">
        <f>CONCATENATE("February"," ",$B$11)</f>
        <v>February 2028</v>
      </c>
      <c r="AO32" s="4" t="str">
        <f>CONCATENATE("March"," ",$B$11)</f>
        <v>March 2028</v>
      </c>
      <c r="AP32" s="4" t="str">
        <f>CONCATENATE("April"," ",$B$11)</f>
        <v>April 2028</v>
      </c>
      <c r="AQ32" s="4" t="str">
        <f>CONCATENATE("May"," ",$B$11)</f>
        <v>May 2028</v>
      </c>
      <c r="AR32" s="4" t="str">
        <f>CONCATENATE("June"," ",$B$11)</f>
        <v>June 2028</v>
      </c>
      <c r="AS32" s="4" t="str">
        <f>CONCATENATE("July"," ",$B$11)</f>
        <v>July 2028</v>
      </c>
      <c r="AT32" s="4" t="str">
        <f>CONCATENATE("August"," ",$B$11)</f>
        <v>August 2028</v>
      </c>
      <c r="AU32" s="4" t="str">
        <f>CONCATENATE("September"," ",$B$11)</f>
        <v>September 2028</v>
      </c>
      <c r="AV32" s="4" t="str">
        <f>CONCATENATE("October"," ",$B$11)</f>
        <v>October 2028</v>
      </c>
      <c r="AW32" s="4" t="str">
        <f>CONCATENATE("November"," ",$B$11)</f>
        <v>November 2028</v>
      </c>
      <c r="AX32" s="4" t="str">
        <f>CONCATENATE("December"," ",$B$11)</f>
        <v>December 2028</v>
      </c>
      <c r="AY32" s="4" t="str">
        <f>CONCATENATE("January"," ",$B$12)</f>
        <v>January 2029</v>
      </c>
      <c r="AZ32" s="4" t="str">
        <f>CONCATENATE("February"," ",$B$12)</f>
        <v>February 2029</v>
      </c>
      <c r="BA32" s="4" t="str">
        <f>CONCATENATE("March"," ",$B$12)</f>
        <v>March 2029</v>
      </c>
      <c r="BB32" s="4" t="str">
        <f>CONCATENATE("April"," ",$B$12)</f>
        <v>April 2029</v>
      </c>
      <c r="BC32" s="4" t="str">
        <f>CONCATENATE("May"," ",$B$12)</f>
        <v>May 2029</v>
      </c>
      <c r="BD32" s="4" t="str">
        <f>CONCATENATE("June"," ",$B$12)</f>
        <v>June 2029</v>
      </c>
      <c r="BE32" s="4" t="str">
        <f>CONCATENATE("July"," ",$B$12)</f>
        <v>July 2029</v>
      </c>
      <c r="BF32" s="4" t="str">
        <f>CONCATENATE("August"," ",$B$12)</f>
        <v>August 2029</v>
      </c>
      <c r="BG32" s="4" t="str">
        <f>CONCATENATE("September"," ",$B$12)</f>
        <v>September 2029</v>
      </c>
      <c r="BH32" s="4" t="str">
        <f>CONCATENATE("October"," ",$B$12)</f>
        <v>October 2029</v>
      </c>
      <c r="BI32" s="4" t="str">
        <f>CONCATENATE("November"," ",$B$12)</f>
        <v>November 2029</v>
      </c>
      <c r="BJ32" s="4" t="str">
        <f>CONCATENATE("December"," ",$B$12)</f>
        <v>December 2029</v>
      </c>
    </row>
    <row r="33" spans="1:62" x14ac:dyDescent="0.3">
      <c r="A33" s="108" t="s">
        <v>68</v>
      </c>
      <c r="B33" s="33" t="s">
        <v>32</v>
      </c>
      <c r="C33" s="103">
        <v>0.13700000000000001</v>
      </c>
      <c r="D33" s="105">
        <f>+C33</f>
        <v>0.13700000000000001</v>
      </c>
      <c r="E33" s="105">
        <f t="shared" ref="E33:L33" si="170">+D33</f>
        <v>0.13700000000000001</v>
      </c>
      <c r="F33" s="105">
        <f t="shared" si="170"/>
        <v>0.13700000000000001</v>
      </c>
      <c r="G33" s="105">
        <f t="shared" si="170"/>
        <v>0.13700000000000001</v>
      </c>
      <c r="H33" s="105">
        <f t="shared" si="170"/>
        <v>0.13700000000000001</v>
      </c>
      <c r="I33" s="134">
        <v>0.13700000000000001</v>
      </c>
      <c r="J33" s="105">
        <f t="shared" si="170"/>
        <v>0.13700000000000001</v>
      </c>
      <c r="K33" s="105">
        <f t="shared" si="170"/>
        <v>0.13700000000000001</v>
      </c>
      <c r="L33" s="105">
        <f t="shared" si="170"/>
        <v>0.13700000000000001</v>
      </c>
      <c r="M33" s="105">
        <f t="shared" ref="M33:N44" si="171">+L33</f>
        <v>0.13700000000000001</v>
      </c>
      <c r="N33" s="105">
        <f t="shared" si="171"/>
        <v>0.13700000000000001</v>
      </c>
      <c r="O33" s="103">
        <v>0.15970000000000001</v>
      </c>
      <c r="P33" s="105">
        <f>+O33</f>
        <v>0.15970000000000001</v>
      </c>
      <c r="Q33" s="105">
        <f t="shared" ref="Q33:X33" si="172">+P33</f>
        <v>0.15970000000000001</v>
      </c>
      <c r="R33" s="105">
        <f t="shared" si="172"/>
        <v>0.15970000000000001</v>
      </c>
      <c r="S33" s="105">
        <f t="shared" si="172"/>
        <v>0.15970000000000001</v>
      </c>
      <c r="T33" s="105">
        <f t="shared" si="172"/>
        <v>0.15970000000000001</v>
      </c>
      <c r="U33" s="103">
        <f>+O33*1.1</f>
        <v>0.17567000000000002</v>
      </c>
      <c r="V33" s="105">
        <f t="shared" si="172"/>
        <v>0.17567000000000002</v>
      </c>
      <c r="W33" s="105">
        <f t="shared" si="172"/>
        <v>0.17567000000000002</v>
      </c>
      <c r="X33" s="105">
        <f t="shared" si="172"/>
        <v>0.17567000000000002</v>
      </c>
      <c r="Y33" s="105">
        <f t="shared" ref="Y33:Z44" si="173">+X33</f>
        <v>0.17567000000000002</v>
      </c>
      <c r="Z33" s="105">
        <f t="shared" si="173"/>
        <v>0.17567000000000002</v>
      </c>
      <c r="AA33" s="103">
        <f>U33</f>
        <v>0.17567000000000002</v>
      </c>
      <c r="AB33" s="105">
        <f>+AA33</f>
        <v>0.17567000000000002</v>
      </c>
      <c r="AC33" s="105">
        <f t="shared" ref="AC33:AJ33" si="174">+AB33</f>
        <v>0.17567000000000002</v>
      </c>
      <c r="AD33" s="105">
        <f t="shared" si="174"/>
        <v>0.17567000000000002</v>
      </c>
      <c r="AE33" s="105">
        <f t="shared" si="174"/>
        <v>0.17567000000000002</v>
      </c>
      <c r="AF33" s="105">
        <f t="shared" si="174"/>
        <v>0.17567000000000002</v>
      </c>
      <c r="AG33" s="103">
        <f>+AA33*1.05</f>
        <v>0.18445350000000002</v>
      </c>
      <c r="AH33" s="105">
        <f t="shared" si="174"/>
        <v>0.18445350000000002</v>
      </c>
      <c r="AI33" s="105">
        <f t="shared" si="174"/>
        <v>0.18445350000000002</v>
      </c>
      <c r="AJ33" s="105">
        <f t="shared" si="174"/>
        <v>0.18445350000000002</v>
      </c>
      <c r="AK33" s="105">
        <f t="shared" ref="AK33:AL44" si="175">+AJ33</f>
        <v>0.18445350000000002</v>
      </c>
      <c r="AL33" s="105">
        <f t="shared" si="175"/>
        <v>0.18445350000000002</v>
      </c>
      <c r="AM33" s="103">
        <f>AL33</f>
        <v>0.18445350000000002</v>
      </c>
      <c r="AN33" s="105">
        <f t="shared" ref="AN33:AN45" si="176">+AM33</f>
        <v>0.18445350000000002</v>
      </c>
      <c r="AO33" s="105">
        <f t="shared" ref="AO33:AO45" si="177">+AN33</f>
        <v>0.18445350000000002</v>
      </c>
      <c r="AP33" s="105">
        <f t="shared" ref="AP33:AP45" si="178">+AO33</f>
        <v>0.18445350000000002</v>
      </c>
      <c r="AQ33" s="105">
        <f t="shared" ref="AQ33:AQ45" si="179">+AP33</f>
        <v>0.18445350000000002</v>
      </c>
      <c r="AR33" s="105">
        <f t="shared" ref="AR33:AR45" si="180">+AQ33</f>
        <v>0.18445350000000002</v>
      </c>
      <c r="AS33" s="103">
        <f>+AM33*1.05</f>
        <v>0.19367617500000003</v>
      </c>
      <c r="AT33" s="105">
        <f t="shared" ref="AT33:AT45" si="181">+AS33</f>
        <v>0.19367617500000003</v>
      </c>
      <c r="AU33" s="105">
        <f t="shared" ref="AU33:AU45" si="182">+AT33</f>
        <v>0.19367617500000003</v>
      </c>
      <c r="AV33" s="105">
        <f t="shared" ref="AV33:AV45" si="183">+AU33</f>
        <v>0.19367617500000003</v>
      </c>
      <c r="AW33" s="105">
        <f t="shared" ref="AW33:AW45" si="184">+AV33</f>
        <v>0.19367617500000003</v>
      </c>
      <c r="AX33" s="105">
        <f t="shared" ref="AX33:AX45" si="185">+AW33</f>
        <v>0.19367617500000003</v>
      </c>
      <c r="AY33" s="103">
        <f>AS33</f>
        <v>0.19367617500000003</v>
      </c>
      <c r="AZ33" s="105">
        <f t="shared" ref="AZ33:AZ45" si="186">+AY33</f>
        <v>0.19367617500000003</v>
      </c>
      <c r="BA33" s="105">
        <f t="shared" ref="BA33:BA45" si="187">+AZ33</f>
        <v>0.19367617500000003</v>
      </c>
      <c r="BB33" s="105">
        <f t="shared" ref="BB33:BB45" si="188">+BA33</f>
        <v>0.19367617500000003</v>
      </c>
      <c r="BC33" s="105">
        <f t="shared" ref="BC33:BC45" si="189">+BB33</f>
        <v>0.19367617500000003</v>
      </c>
      <c r="BD33" s="105">
        <f t="shared" ref="BD33:BD45" si="190">+BC33</f>
        <v>0.19367617500000003</v>
      </c>
      <c r="BE33" s="105">
        <f t="shared" ref="BE33:BE45" si="191">+BD33</f>
        <v>0.19367617500000003</v>
      </c>
      <c r="BF33" s="105">
        <f t="shared" ref="BF33:BF45" si="192">+BE33</f>
        <v>0.19367617500000003</v>
      </c>
      <c r="BG33" s="105">
        <f t="shared" ref="BG33:BG45" si="193">+BF33</f>
        <v>0.19367617500000003</v>
      </c>
      <c r="BH33" s="105">
        <f t="shared" ref="BH33:BH45" si="194">+BG33</f>
        <v>0.19367617500000003</v>
      </c>
      <c r="BI33" s="105">
        <f t="shared" ref="BI33:BI45" si="195">+BH33</f>
        <v>0.19367617500000003</v>
      </c>
      <c r="BJ33" s="105">
        <f t="shared" ref="BJ33:BJ45" si="196">+BI33</f>
        <v>0.19367617500000003</v>
      </c>
    </row>
    <row r="34" spans="1:62" x14ac:dyDescent="0.3">
      <c r="A34" s="108" t="s">
        <v>31</v>
      </c>
      <c r="B34" s="33" t="s">
        <v>26</v>
      </c>
      <c r="C34" s="103"/>
      <c r="D34" s="105">
        <f t="shared" ref="D34:L45" si="197">+C34</f>
        <v>0</v>
      </c>
      <c r="E34" s="105">
        <f t="shared" si="197"/>
        <v>0</v>
      </c>
      <c r="F34" s="105">
        <f t="shared" si="197"/>
        <v>0</v>
      </c>
      <c r="G34" s="105">
        <f t="shared" si="197"/>
        <v>0</v>
      </c>
      <c r="H34" s="105">
        <f t="shared" si="197"/>
        <v>0</v>
      </c>
      <c r="I34" s="105">
        <f t="shared" si="197"/>
        <v>0</v>
      </c>
      <c r="J34" s="105">
        <f t="shared" si="197"/>
        <v>0</v>
      </c>
      <c r="K34" s="105">
        <f t="shared" si="197"/>
        <v>0</v>
      </c>
      <c r="L34" s="105">
        <f t="shared" si="197"/>
        <v>0</v>
      </c>
      <c r="M34" s="105">
        <f t="shared" si="171"/>
        <v>0</v>
      </c>
      <c r="N34" s="105">
        <f t="shared" si="171"/>
        <v>0</v>
      </c>
      <c r="O34" s="103"/>
      <c r="P34" s="105">
        <f t="shared" ref="P34:X34" si="198">+O34</f>
        <v>0</v>
      </c>
      <c r="Q34" s="105">
        <f t="shared" si="198"/>
        <v>0</v>
      </c>
      <c r="R34" s="105">
        <f t="shared" si="198"/>
        <v>0</v>
      </c>
      <c r="S34" s="105">
        <f t="shared" si="198"/>
        <v>0</v>
      </c>
      <c r="T34" s="105">
        <f t="shared" si="198"/>
        <v>0</v>
      </c>
      <c r="U34" s="105">
        <f t="shared" si="198"/>
        <v>0</v>
      </c>
      <c r="V34" s="105">
        <f t="shared" si="198"/>
        <v>0</v>
      </c>
      <c r="W34" s="105">
        <f t="shared" si="198"/>
        <v>0</v>
      </c>
      <c r="X34" s="105">
        <f t="shared" si="198"/>
        <v>0</v>
      </c>
      <c r="Y34" s="105">
        <f t="shared" si="173"/>
        <v>0</v>
      </c>
      <c r="Z34" s="105">
        <f t="shared" si="173"/>
        <v>0</v>
      </c>
      <c r="AA34" s="103"/>
      <c r="AB34" s="105">
        <f t="shared" ref="AB34:AJ34" si="199">+AA34</f>
        <v>0</v>
      </c>
      <c r="AC34" s="105">
        <f t="shared" si="199"/>
        <v>0</v>
      </c>
      <c r="AD34" s="105">
        <f t="shared" si="199"/>
        <v>0</v>
      </c>
      <c r="AE34" s="105">
        <f t="shared" si="199"/>
        <v>0</v>
      </c>
      <c r="AF34" s="105">
        <f t="shared" si="199"/>
        <v>0</v>
      </c>
      <c r="AG34" s="105">
        <f t="shared" si="199"/>
        <v>0</v>
      </c>
      <c r="AH34" s="105">
        <f t="shared" si="199"/>
        <v>0</v>
      </c>
      <c r="AI34" s="105">
        <f t="shared" si="199"/>
        <v>0</v>
      </c>
      <c r="AJ34" s="105">
        <f t="shared" si="199"/>
        <v>0</v>
      </c>
      <c r="AK34" s="105">
        <f t="shared" si="175"/>
        <v>0</v>
      </c>
      <c r="AL34" s="105">
        <f t="shared" si="175"/>
        <v>0</v>
      </c>
      <c r="AM34" s="103"/>
      <c r="AN34" s="105">
        <f t="shared" si="176"/>
        <v>0</v>
      </c>
      <c r="AO34" s="105">
        <f t="shared" si="177"/>
        <v>0</v>
      </c>
      <c r="AP34" s="105">
        <f t="shared" si="178"/>
        <v>0</v>
      </c>
      <c r="AQ34" s="105">
        <f t="shared" si="179"/>
        <v>0</v>
      </c>
      <c r="AR34" s="105">
        <f t="shared" si="180"/>
        <v>0</v>
      </c>
      <c r="AS34" s="105">
        <f t="shared" ref="AS34:AS45" si="200">+AR34</f>
        <v>0</v>
      </c>
      <c r="AT34" s="105">
        <f t="shared" si="181"/>
        <v>0</v>
      </c>
      <c r="AU34" s="105">
        <f t="shared" si="182"/>
        <v>0</v>
      </c>
      <c r="AV34" s="105">
        <f t="shared" si="183"/>
        <v>0</v>
      </c>
      <c r="AW34" s="105">
        <f t="shared" si="184"/>
        <v>0</v>
      </c>
      <c r="AX34" s="105">
        <f t="shared" si="185"/>
        <v>0</v>
      </c>
      <c r="AY34" s="103"/>
      <c r="AZ34" s="105">
        <f t="shared" si="186"/>
        <v>0</v>
      </c>
      <c r="BA34" s="105">
        <f t="shared" si="187"/>
        <v>0</v>
      </c>
      <c r="BB34" s="105">
        <f t="shared" si="188"/>
        <v>0</v>
      </c>
      <c r="BC34" s="105">
        <f t="shared" si="189"/>
        <v>0</v>
      </c>
      <c r="BD34" s="105">
        <f t="shared" si="190"/>
        <v>0</v>
      </c>
      <c r="BE34" s="105">
        <f t="shared" si="191"/>
        <v>0</v>
      </c>
      <c r="BF34" s="105">
        <f t="shared" si="192"/>
        <v>0</v>
      </c>
      <c r="BG34" s="105">
        <f t="shared" si="193"/>
        <v>0</v>
      </c>
      <c r="BH34" s="105">
        <f t="shared" si="194"/>
        <v>0</v>
      </c>
      <c r="BI34" s="105">
        <f t="shared" si="195"/>
        <v>0</v>
      </c>
      <c r="BJ34" s="105">
        <f t="shared" si="196"/>
        <v>0</v>
      </c>
    </row>
    <row r="35" spans="1:62" x14ac:dyDescent="0.3">
      <c r="A35" s="108" t="s">
        <v>35</v>
      </c>
      <c r="B35" s="33" t="s">
        <v>32</v>
      </c>
      <c r="C35" s="103"/>
      <c r="D35" s="105">
        <f t="shared" si="197"/>
        <v>0</v>
      </c>
      <c r="E35" s="105">
        <f t="shared" si="197"/>
        <v>0</v>
      </c>
      <c r="F35" s="105">
        <f t="shared" si="197"/>
        <v>0</v>
      </c>
      <c r="G35" s="105">
        <f t="shared" si="197"/>
        <v>0</v>
      </c>
      <c r="H35" s="105">
        <f t="shared" si="197"/>
        <v>0</v>
      </c>
      <c r="I35" s="105">
        <f t="shared" si="197"/>
        <v>0</v>
      </c>
      <c r="J35" s="105">
        <f t="shared" si="197"/>
        <v>0</v>
      </c>
      <c r="K35" s="105">
        <f t="shared" si="197"/>
        <v>0</v>
      </c>
      <c r="L35" s="105">
        <f t="shared" si="197"/>
        <v>0</v>
      </c>
      <c r="M35" s="105">
        <f t="shared" si="171"/>
        <v>0</v>
      </c>
      <c r="N35" s="105">
        <f t="shared" si="171"/>
        <v>0</v>
      </c>
      <c r="O35" s="103"/>
      <c r="P35" s="105">
        <f t="shared" ref="P35:X35" si="201">+O35</f>
        <v>0</v>
      </c>
      <c r="Q35" s="105">
        <f t="shared" si="201"/>
        <v>0</v>
      </c>
      <c r="R35" s="105">
        <f t="shared" si="201"/>
        <v>0</v>
      </c>
      <c r="S35" s="105">
        <f t="shared" si="201"/>
        <v>0</v>
      </c>
      <c r="T35" s="105">
        <f t="shared" si="201"/>
        <v>0</v>
      </c>
      <c r="U35" s="105">
        <f t="shared" si="201"/>
        <v>0</v>
      </c>
      <c r="V35" s="105">
        <f t="shared" si="201"/>
        <v>0</v>
      </c>
      <c r="W35" s="105">
        <f t="shared" si="201"/>
        <v>0</v>
      </c>
      <c r="X35" s="105">
        <f t="shared" si="201"/>
        <v>0</v>
      </c>
      <c r="Y35" s="105">
        <f t="shared" si="173"/>
        <v>0</v>
      </c>
      <c r="Z35" s="105">
        <f t="shared" si="173"/>
        <v>0</v>
      </c>
      <c r="AA35" s="103"/>
      <c r="AB35" s="105">
        <f t="shared" ref="AB35:AJ35" si="202">+AA35</f>
        <v>0</v>
      </c>
      <c r="AC35" s="105">
        <f t="shared" si="202"/>
        <v>0</v>
      </c>
      <c r="AD35" s="105">
        <f t="shared" si="202"/>
        <v>0</v>
      </c>
      <c r="AE35" s="105">
        <f t="shared" si="202"/>
        <v>0</v>
      </c>
      <c r="AF35" s="105">
        <f t="shared" si="202"/>
        <v>0</v>
      </c>
      <c r="AG35" s="105">
        <f t="shared" si="202"/>
        <v>0</v>
      </c>
      <c r="AH35" s="105">
        <f t="shared" si="202"/>
        <v>0</v>
      </c>
      <c r="AI35" s="105">
        <f t="shared" si="202"/>
        <v>0</v>
      </c>
      <c r="AJ35" s="105">
        <f t="shared" si="202"/>
        <v>0</v>
      </c>
      <c r="AK35" s="105">
        <f t="shared" si="175"/>
        <v>0</v>
      </c>
      <c r="AL35" s="105">
        <f t="shared" si="175"/>
        <v>0</v>
      </c>
      <c r="AM35" s="103"/>
      <c r="AN35" s="105">
        <f t="shared" si="176"/>
        <v>0</v>
      </c>
      <c r="AO35" s="105">
        <f t="shared" si="177"/>
        <v>0</v>
      </c>
      <c r="AP35" s="105">
        <f t="shared" si="178"/>
        <v>0</v>
      </c>
      <c r="AQ35" s="105">
        <f t="shared" si="179"/>
        <v>0</v>
      </c>
      <c r="AR35" s="105">
        <f t="shared" si="180"/>
        <v>0</v>
      </c>
      <c r="AS35" s="105">
        <f t="shared" si="200"/>
        <v>0</v>
      </c>
      <c r="AT35" s="105">
        <f t="shared" si="181"/>
        <v>0</v>
      </c>
      <c r="AU35" s="105">
        <f t="shared" si="182"/>
        <v>0</v>
      </c>
      <c r="AV35" s="105">
        <f t="shared" si="183"/>
        <v>0</v>
      </c>
      <c r="AW35" s="105">
        <f t="shared" si="184"/>
        <v>0</v>
      </c>
      <c r="AX35" s="105">
        <f t="shared" si="185"/>
        <v>0</v>
      </c>
      <c r="AY35" s="103"/>
      <c r="AZ35" s="105">
        <f t="shared" si="186"/>
        <v>0</v>
      </c>
      <c r="BA35" s="105">
        <f t="shared" si="187"/>
        <v>0</v>
      </c>
      <c r="BB35" s="105">
        <f t="shared" si="188"/>
        <v>0</v>
      </c>
      <c r="BC35" s="105">
        <f t="shared" si="189"/>
        <v>0</v>
      </c>
      <c r="BD35" s="105">
        <f t="shared" si="190"/>
        <v>0</v>
      </c>
      <c r="BE35" s="105">
        <f t="shared" si="191"/>
        <v>0</v>
      </c>
      <c r="BF35" s="105">
        <f t="shared" si="192"/>
        <v>0</v>
      </c>
      <c r="BG35" s="105">
        <f t="shared" si="193"/>
        <v>0</v>
      </c>
      <c r="BH35" s="105">
        <f t="shared" si="194"/>
        <v>0</v>
      </c>
      <c r="BI35" s="105">
        <f t="shared" si="195"/>
        <v>0</v>
      </c>
      <c r="BJ35" s="105">
        <f t="shared" si="196"/>
        <v>0</v>
      </c>
    </row>
    <row r="36" spans="1:62" x14ac:dyDescent="0.3">
      <c r="A36" s="108" t="s">
        <v>37</v>
      </c>
      <c r="B36" s="33" t="s">
        <v>32</v>
      </c>
      <c r="C36" s="103"/>
      <c r="D36" s="105">
        <f t="shared" si="197"/>
        <v>0</v>
      </c>
      <c r="E36" s="105">
        <f t="shared" si="197"/>
        <v>0</v>
      </c>
      <c r="F36" s="105">
        <f t="shared" si="197"/>
        <v>0</v>
      </c>
      <c r="G36" s="105">
        <f t="shared" si="197"/>
        <v>0</v>
      </c>
      <c r="H36" s="105">
        <f t="shared" si="197"/>
        <v>0</v>
      </c>
      <c r="I36" s="105">
        <f t="shared" si="197"/>
        <v>0</v>
      </c>
      <c r="J36" s="105">
        <f t="shared" si="197"/>
        <v>0</v>
      </c>
      <c r="K36" s="105">
        <f t="shared" si="197"/>
        <v>0</v>
      </c>
      <c r="L36" s="105">
        <f t="shared" si="197"/>
        <v>0</v>
      </c>
      <c r="M36" s="105">
        <f t="shared" si="171"/>
        <v>0</v>
      </c>
      <c r="N36" s="105">
        <f t="shared" si="171"/>
        <v>0</v>
      </c>
      <c r="O36" s="103"/>
      <c r="P36" s="105">
        <f t="shared" ref="P36:X36" si="203">+O36</f>
        <v>0</v>
      </c>
      <c r="Q36" s="105">
        <f t="shared" si="203"/>
        <v>0</v>
      </c>
      <c r="R36" s="105">
        <f t="shared" si="203"/>
        <v>0</v>
      </c>
      <c r="S36" s="105">
        <f t="shared" si="203"/>
        <v>0</v>
      </c>
      <c r="T36" s="105">
        <f t="shared" si="203"/>
        <v>0</v>
      </c>
      <c r="U36" s="105">
        <f t="shared" si="203"/>
        <v>0</v>
      </c>
      <c r="V36" s="105">
        <f t="shared" si="203"/>
        <v>0</v>
      </c>
      <c r="W36" s="105">
        <f t="shared" si="203"/>
        <v>0</v>
      </c>
      <c r="X36" s="105">
        <f t="shared" si="203"/>
        <v>0</v>
      </c>
      <c r="Y36" s="105">
        <f t="shared" si="173"/>
        <v>0</v>
      </c>
      <c r="Z36" s="105">
        <f t="shared" si="173"/>
        <v>0</v>
      </c>
      <c r="AA36" s="103"/>
      <c r="AB36" s="105">
        <f t="shared" ref="AB36:AJ36" si="204">+AA36</f>
        <v>0</v>
      </c>
      <c r="AC36" s="105">
        <f t="shared" si="204"/>
        <v>0</v>
      </c>
      <c r="AD36" s="105">
        <f t="shared" si="204"/>
        <v>0</v>
      </c>
      <c r="AE36" s="105">
        <f t="shared" si="204"/>
        <v>0</v>
      </c>
      <c r="AF36" s="105">
        <f t="shared" si="204"/>
        <v>0</v>
      </c>
      <c r="AG36" s="105">
        <f t="shared" si="204"/>
        <v>0</v>
      </c>
      <c r="AH36" s="105">
        <f t="shared" si="204"/>
        <v>0</v>
      </c>
      <c r="AI36" s="105">
        <f t="shared" si="204"/>
        <v>0</v>
      </c>
      <c r="AJ36" s="105">
        <f t="shared" si="204"/>
        <v>0</v>
      </c>
      <c r="AK36" s="105">
        <f t="shared" si="175"/>
        <v>0</v>
      </c>
      <c r="AL36" s="105">
        <f t="shared" si="175"/>
        <v>0</v>
      </c>
      <c r="AM36" s="103"/>
      <c r="AN36" s="105">
        <f t="shared" si="176"/>
        <v>0</v>
      </c>
      <c r="AO36" s="105">
        <f t="shared" si="177"/>
        <v>0</v>
      </c>
      <c r="AP36" s="105">
        <f t="shared" si="178"/>
        <v>0</v>
      </c>
      <c r="AQ36" s="105">
        <f t="shared" si="179"/>
        <v>0</v>
      </c>
      <c r="AR36" s="105">
        <f t="shared" si="180"/>
        <v>0</v>
      </c>
      <c r="AS36" s="105">
        <f t="shared" si="200"/>
        <v>0</v>
      </c>
      <c r="AT36" s="105">
        <f t="shared" si="181"/>
        <v>0</v>
      </c>
      <c r="AU36" s="105">
        <f t="shared" si="182"/>
        <v>0</v>
      </c>
      <c r="AV36" s="105">
        <f t="shared" si="183"/>
        <v>0</v>
      </c>
      <c r="AW36" s="105">
        <f t="shared" si="184"/>
        <v>0</v>
      </c>
      <c r="AX36" s="105">
        <f t="shared" si="185"/>
        <v>0</v>
      </c>
      <c r="AY36" s="103"/>
      <c r="AZ36" s="105">
        <f t="shared" si="186"/>
        <v>0</v>
      </c>
      <c r="BA36" s="105">
        <f t="shared" si="187"/>
        <v>0</v>
      </c>
      <c r="BB36" s="105">
        <f t="shared" si="188"/>
        <v>0</v>
      </c>
      <c r="BC36" s="105">
        <f t="shared" si="189"/>
        <v>0</v>
      </c>
      <c r="BD36" s="105">
        <f t="shared" si="190"/>
        <v>0</v>
      </c>
      <c r="BE36" s="105">
        <f t="shared" si="191"/>
        <v>0</v>
      </c>
      <c r="BF36" s="105">
        <f t="shared" si="192"/>
        <v>0</v>
      </c>
      <c r="BG36" s="105">
        <f t="shared" si="193"/>
        <v>0</v>
      </c>
      <c r="BH36" s="105">
        <f t="shared" si="194"/>
        <v>0</v>
      </c>
      <c r="BI36" s="105">
        <f t="shared" si="195"/>
        <v>0</v>
      </c>
      <c r="BJ36" s="105">
        <f t="shared" si="196"/>
        <v>0</v>
      </c>
    </row>
    <row r="37" spans="1:62" x14ac:dyDescent="0.3">
      <c r="A37" s="108" t="s">
        <v>36</v>
      </c>
      <c r="B37" s="33" t="s">
        <v>26</v>
      </c>
      <c r="C37" s="103"/>
      <c r="D37" s="105">
        <f t="shared" si="197"/>
        <v>0</v>
      </c>
      <c r="E37" s="105">
        <f t="shared" si="197"/>
        <v>0</v>
      </c>
      <c r="F37" s="105">
        <f t="shared" si="197"/>
        <v>0</v>
      </c>
      <c r="G37" s="105">
        <f t="shared" si="197"/>
        <v>0</v>
      </c>
      <c r="H37" s="105">
        <f t="shared" si="197"/>
        <v>0</v>
      </c>
      <c r="I37" s="105">
        <f t="shared" si="197"/>
        <v>0</v>
      </c>
      <c r="J37" s="105">
        <f t="shared" si="197"/>
        <v>0</v>
      </c>
      <c r="K37" s="105">
        <f t="shared" si="197"/>
        <v>0</v>
      </c>
      <c r="L37" s="105">
        <f t="shared" si="197"/>
        <v>0</v>
      </c>
      <c r="M37" s="105">
        <f t="shared" si="171"/>
        <v>0</v>
      </c>
      <c r="N37" s="105">
        <f t="shared" si="171"/>
        <v>0</v>
      </c>
      <c r="O37" s="103"/>
      <c r="P37" s="105">
        <f t="shared" ref="P37:X37" si="205">+O37</f>
        <v>0</v>
      </c>
      <c r="Q37" s="105">
        <f t="shared" si="205"/>
        <v>0</v>
      </c>
      <c r="R37" s="105">
        <f t="shared" si="205"/>
        <v>0</v>
      </c>
      <c r="S37" s="105">
        <f t="shared" si="205"/>
        <v>0</v>
      </c>
      <c r="T37" s="105">
        <f t="shared" si="205"/>
        <v>0</v>
      </c>
      <c r="U37" s="105">
        <f t="shared" si="205"/>
        <v>0</v>
      </c>
      <c r="V37" s="105">
        <f t="shared" si="205"/>
        <v>0</v>
      </c>
      <c r="W37" s="105">
        <f t="shared" si="205"/>
        <v>0</v>
      </c>
      <c r="X37" s="105">
        <f t="shared" si="205"/>
        <v>0</v>
      </c>
      <c r="Y37" s="105">
        <f t="shared" si="173"/>
        <v>0</v>
      </c>
      <c r="Z37" s="105">
        <f t="shared" si="173"/>
        <v>0</v>
      </c>
      <c r="AA37" s="103"/>
      <c r="AB37" s="105">
        <f t="shared" ref="AB37:AJ37" si="206">+AA37</f>
        <v>0</v>
      </c>
      <c r="AC37" s="105">
        <f t="shared" si="206"/>
        <v>0</v>
      </c>
      <c r="AD37" s="105">
        <f t="shared" si="206"/>
        <v>0</v>
      </c>
      <c r="AE37" s="105">
        <f t="shared" si="206"/>
        <v>0</v>
      </c>
      <c r="AF37" s="105">
        <f t="shared" si="206"/>
        <v>0</v>
      </c>
      <c r="AG37" s="105">
        <f t="shared" si="206"/>
        <v>0</v>
      </c>
      <c r="AH37" s="105">
        <f t="shared" si="206"/>
        <v>0</v>
      </c>
      <c r="AI37" s="105">
        <f t="shared" si="206"/>
        <v>0</v>
      </c>
      <c r="AJ37" s="105">
        <f t="shared" si="206"/>
        <v>0</v>
      </c>
      <c r="AK37" s="105">
        <f t="shared" si="175"/>
        <v>0</v>
      </c>
      <c r="AL37" s="105">
        <f t="shared" si="175"/>
        <v>0</v>
      </c>
      <c r="AM37" s="103"/>
      <c r="AN37" s="105">
        <f t="shared" si="176"/>
        <v>0</v>
      </c>
      <c r="AO37" s="105">
        <f t="shared" si="177"/>
        <v>0</v>
      </c>
      <c r="AP37" s="105">
        <f t="shared" si="178"/>
        <v>0</v>
      </c>
      <c r="AQ37" s="105">
        <f t="shared" si="179"/>
        <v>0</v>
      </c>
      <c r="AR37" s="105">
        <f t="shared" si="180"/>
        <v>0</v>
      </c>
      <c r="AS37" s="105">
        <f t="shared" si="200"/>
        <v>0</v>
      </c>
      <c r="AT37" s="105">
        <f t="shared" si="181"/>
        <v>0</v>
      </c>
      <c r="AU37" s="105">
        <f t="shared" si="182"/>
        <v>0</v>
      </c>
      <c r="AV37" s="105">
        <f t="shared" si="183"/>
        <v>0</v>
      </c>
      <c r="AW37" s="105">
        <f t="shared" si="184"/>
        <v>0</v>
      </c>
      <c r="AX37" s="105">
        <f t="shared" si="185"/>
        <v>0</v>
      </c>
      <c r="AY37" s="103"/>
      <c r="AZ37" s="105">
        <f t="shared" si="186"/>
        <v>0</v>
      </c>
      <c r="BA37" s="105">
        <f t="shared" si="187"/>
        <v>0</v>
      </c>
      <c r="BB37" s="105">
        <f t="shared" si="188"/>
        <v>0</v>
      </c>
      <c r="BC37" s="105">
        <f t="shared" si="189"/>
        <v>0</v>
      </c>
      <c r="BD37" s="105">
        <f t="shared" si="190"/>
        <v>0</v>
      </c>
      <c r="BE37" s="105">
        <f t="shared" si="191"/>
        <v>0</v>
      </c>
      <c r="BF37" s="105">
        <f t="shared" si="192"/>
        <v>0</v>
      </c>
      <c r="BG37" s="105">
        <f t="shared" si="193"/>
        <v>0</v>
      </c>
      <c r="BH37" s="105">
        <f t="shared" si="194"/>
        <v>0</v>
      </c>
      <c r="BI37" s="105">
        <f t="shared" si="195"/>
        <v>0</v>
      </c>
      <c r="BJ37" s="105">
        <f t="shared" si="196"/>
        <v>0</v>
      </c>
    </row>
    <row r="38" spans="1:62" x14ac:dyDescent="0.3">
      <c r="A38" s="108" t="s">
        <v>53</v>
      </c>
      <c r="B38" s="33" t="s">
        <v>126</v>
      </c>
      <c r="C38" s="103"/>
      <c r="D38" s="105">
        <f t="shared" si="197"/>
        <v>0</v>
      </c>
      <c r="E38" s="105">
        <f t="shared" si="197"/>
        <v>0</v>
      </c>
      <c r="F38" s="105">
        <f t="shared" si="197"/>
        <v>0</v>
      </c>
      <c r="G38" s="105">
        <f t="shared" si="197"/>
        <v>0</v>
      </c>
      <c r="H38" s="105">
        <f t="shared" si="197"/>
        <v>0</v>
      </c>
      <c r="I38" s="105">
        <f t="shared" si="197"/>
        <v>0</v>
      </c>
      <c r="J38" s="105">
        <f t="shared" si="197"/>
        <v>0</v>
      </c>
      <c r="K38" s="105">
        <f t="shared" si="197"/>
        <v>0</v>
      </c>
      <c r="L38" s="105">
        <f t="shared" si="197"/>
        <v>0</v>
      </c>
      <c r="M38" s="105">
        <f t="shared" si="171"/>
        <v>0</v>
      </c>
      <c r="N38" s="105">
        <f t="shared" si="171"/>
        <v>0</v>
      </c>
      <c r="O38" s="103"/>
      <c r="P38" s="105">
        <f t="shared" ref="P38:X38" si="207">+O38</f>
        <v>0</v>
      </c>
      <c r="Q38" s="105">
        <f t="shared" si="207"/>
        <v>0</v>
      </c>
      <c r="R38" s="105">
        <f t="shared" si="207"/>
        <v>0</v>
      </c>
      <c r="S38" s="105">
        <f t="shared" si="207"/>
        <v>0</v>
      </c>
      <c r="T38" s="105">
        <f t="shared" si="207"/>
        <v>0</v>
      </c>
      <c r="U38" s="105">
        <f t="shared" si="207"/>
        <v>0</v>
      </c>
      <c r="V38" s="105">
        <f t="shared" si="207"/>
        <v>0</v>
      </c>
      <c r="W38" s="105">
        <f t="shared" si="207"/>
        <v>0</v>
      </c>
      <c r="X38" s="105">
        <f t="shared" si="207"/>
        <v>0</v>
      </c>
      <c r="Y38" s="105">
        <f t="shared" si="173"/>
        <v>0</v>
      </c>
      <c r="Z38" s="105">
        <f t="shared" si="173"/>
        <v>0</v>
      </c>
      <c r="AA38" s="103"/>
      <c r="AB38" s="105">
        <f t="shared" ref="AB38:AJ38" si="208">+AA38</f>
        <v>0</v>
      </c>
      <c r="AC38" s="105">
        <f t="shared" si="208"/>
        <v>0</v>
      </c>
      <c r="AD38" s="105">
        <f t="shared" si="208"/>
        <v>0</v>
      </c>
      <c r="AE38" s="105">
        <f t="shared" si="208"/>
        <v>0</v>
      </c>
      <c r="AF38" s="105">
        <f t="shared" si="208"/>
        <v>0</v>
      </c>
      <c r="AG38" s="105">
        <f t="shared" si="208"/>
        <v>0</v>
      </c>
      <c r="AH38" s="105">
        <f t="shared" si="208"/>
        <v>0</v>
      </c>
      <c r="AI38" s="105">
        <f t="shared" si="208"/>
        <v>0</v>
      </c>
      <c r="AJ38" s="105">
        <f t="shared" si="208"/>
        <v>0</v>
      </c>
      <c r="AK38" s="105">
        <f t="shared" si="175"/>
        <v>0</v>
      </c>
      <c r="AL38" s="105">
        <f t="shared" si="175"/>
        <v>0</v>
      </c>
      <c r="AM38" s="103"/>
      <c r="AN38" s="105">
        <f t="shared" si="176"/>
        <v>0</v>
      </c>
      <c r="AO38" s="105">
        <f t="shared" si="177"/>
        <v>0</v>
      </c>
      <c r="AP38" s="105">
        <f t="shared" si="178"/>
        <v>0</v>
      </c>
      <c r="AQ38" s="105">
        <f t="shared" si="179"/>
        <v>0</v>
      </c>
      <c r="AR38" s="105">
        <f t="shared" si="180"/>
        <v>0</v>
      </c>
      <c r="AS38" s="105">
        <f t="shared" si="200"/>
        <v>0</v>
      </c>
      <c r="AT38" s="105">
        <f t="shared" si="181"/>
        <v>0</v>
      </c>
      <c r="AU38" s="105">
        <f t="shared" si="182"/>
        <v>0</v>
      </c>
      <c r="AV38" s="105">
        <f t="shared" si="183"/>
        <v>0</v>
      </c>
      <c r="AW38" s="105">
        <f t="shared" si="184"/>
        <v>0</v>
      </c>
      <c r="AX38" s="105">
        <f t="shared" si="185"/>
        <v>0</v>
      </c>
      <c r="AY38" s="103"/>
      <c r="AZ38" s="105">
        <f t="shared" si="186"/>
        <v>0</v>
      </c>
      <c r="BA38" s="105">
        <f t="shared" si="187"/>
        <v>0</v>
      </c>
      <c r="BB38" s="105">
        <f t="shared" si="188"/>
        <v>0</v>
      </c>
      <c r="BC38" s="105">
        <f t="shared" si="189"/>
        <v>0</v>
      </c>
      <c r="BD38" s="105">
        <f t="shared" si="190"/>
        <v>0</v>
      </c>
      <c r="BE38" s="105">
        <f t="shared" si="191"/>
        <v>0</v>
      </c>
      <c r="BF38" s="105">
        <f t="shared" si="192"/>
        <v>0</v>
      </c>
      <c r="BG38" s="105">
        <f t="shared" si="193"/>
        <v>0</v>
      </c>
      <c r="BH38" s="105">
        <f t="shared" si="194"/>
        <v>0</v>
      </c>
      <c r="BI38" s="105">
        <f t="shared" si="195"/>
        <v>0</v>
      </c>
      <c r="BJ38" s="105">
        <f t="shared" si="196"/>
        <v>0</v>
      </c>
    </row>
    <row r="39" spans="1:62" x14ac:dyDescent="0.3">
      <c r="A39" s="108" t="s">
        <v>216</v>
      </c>
      <c r="B39" s="33" t="s">
        <v>126</v>
      </c>
      <c r="C39" s="103">
        <v>-7.12</v>
      </c>
      <c r="D39" s="105">
        <f t="shared" si="197"/>
        <v>-7.12</v>
      </c>
      <c r="E39" s="105">
        <f t="shared" si="197"/>
        <v>-7.12</v>
      </c>
      <c r="F39" s="105">
        <f t="shared" si="197"/>
        <v>-7.12</v>
      </c>
      <c r="G39" s="105">
        <f t="shared" si="197"/>
        <v>-7.12</v>
      </c>
      <c r="H39" s="105">
        <f t="shared" si="197"/>
        <v>-7.12</v>
      </c>
      <c r="I39" s="134">
        <v>-9.49</v>
      </c>
      <c r="J39" s="105">
        <f t="shared" si="197"/>
        <v>-9.49</v>
      </c>
      <c r="K39" s="105">
        <f t="shared" si="197"/>
        <v>-9.49</v>
      </c>
      <c r="L39" s="105">
        <f t="shared" si="197"/>
        <v>-9.49</v>
      </c>
      <c r="M39" s="105">
        <f t="shared" si="171"/>
        <v>-9.49</v>
      </c>
      <c r="N39" s="105">
        <f t="shared" si="171"/>
        <v>-9.49</v>
      </c>
      <c r="O39" s="103">
        <v>-9.49</v>
      </c>
      <c r="P39" s="105">
        <f t="shared" ref="P39:X39" si="209">+O39</f>
        <v>-9.49</v>
      </c>
      <c r="Q39" s="105">
        <f t="shared" si="209"/>
        <v>-9.49</v>
      </c>
      <c r="R39" s="105">
        <f t="shared" si="209"/>
        <v>-9.49</v>
      </c>
      <c r="S39" s="105">
        <f t="shared" si="209"/>
        <v>-9.49</v>
      </c>
      <c r="T39" s="105">
        <f t="shared" si="209"/>
        <v>-9.49</v>
      </c>
      <c r="U39" s="105">
        <v>0</v>
      </c>
      <c r="V39" s="105">
        <f t="shared" si="209"/>
        <v>0</v>
      </c>
      <c r="W39" s="105">
        <f t="shared" si="209"/>
        <v>0</v>
      </c>
      <c r="X39" s="105">
        <f t="shared" si="209"/>
        <v>0</v>
      </c>
      <c r="Y39" s="105">
        <f t="shared" si="173"/>
        <v>0</v>
      </c>
      <c r="Z39" s="105">
        <f t="shared" si="173"/>
        <v>0</v>
      </c>
      <c r="AA39" s="103"/>
      <c r="AB39" s="105">
        <f t="shared" ref="AB39:AJ39" si="210">+AA39</f>
        <v>0</v>
      </c>
      <c r="AC39" s="105">
        <f t="shared" si="210"/>
        <v>0</v>
      </c>
      <c r="AD39" s="105">
        <f t="shared" si="210"/>
        <v>0</v>
      </c>
      <c r="AE39" s="105">
        <f t="shared" si="210"/>
        <v>0</v>
      </c>
      <c r="AF39" s="105">
        <f t="shared" si="210"/>
        <v>0</v>
      </c>
      <c r="AG39" s="105">
        <f t="shared" si="210"/>
        <v>0</v>
      </c>
      <c r="AH39" s="105">
        <f t="shared" si="210"/>
        <v>0</v>
      </c>
      <c r="AI39" s="105">
        <f t="shared" si="210"/>
        <v>0</v>
      </c>
      <c r="AJ39" s="105">
        <f t="shared" si="210"/>
        <v>0</v>
      </c>
      <c r="AK39" s="105">
        <f t="shared" si="175"/>
        <v>0</v>
      </c>
      <c r="AL39" s="105">
        <f t="shared" si="175"/>
        <v>0</v>
      </c>
      <c r="AM39" s="103"/>
      <c r="AN39" s="105">
        <f t="shared" si="176"/>
        <v>0</v>
      </c>
      <c r="AO39" s="105">
        <f t="shared" si="177"/>
        <v>0</v>
      </c>
      <c r="AP39" s="105">
        <f t="shared" si="178"/>
        <v>0</v>
      </c>
      <c r="AQ39" s="105">
        <f t="shared" si="179"/>
        <v>0</v>
      </c>
      <c r="AR39" s="105">
        <f t="shared" si="180"/>
        <v>0</v>
      </c>
      <c r="AS39" s="105">
        <f t="shared" si="200"/>
        <v>0</v>
      </c>
      <c r="AT39" s="105">
        <f t="shared" si="181"/>
        <v>0</v>
      </c>
      <c r="AU39" s="105">
        <f t="shared" si="182"/>
        <v>0</v>
      </c>
      <c r="AV39" s="105">
        <f t="shared" si="183"/>
        <v>0</v>
      </c>
      <c r="AW39" s="105">
        <f t="shared" si="184"/>
        <v>0</v>
      </c>
      <c r="AX39" s="105">
        <f t="shared" si="185"/>
        <v>0</v>
      </c>
      <c r="AY39" s="103"/>
      <c r="AZ39" s="105">
        <f t="shared" si="186"/>
        <v>0</v>
      </c>
      <c r="BA39" s="105">
        <f t="shared" si="187"/>
        <v>0</v>
      </c>
      <c r="BB39" s="105">
        <f t="shared" si="188"/>
        <v>0</v>
      </c>
      <c r="BC39" s="105">
        <f t="shared" si="189"/>
        <v>0</v>
      </c>
      <c r="BD39" s="105">
        <f t="shared" si="190"/>
        <v>0</v>
      </c>
      <c r="BE39" s="105">
        <f t="shared" si="191"/>
        <v>0</v>
      </c>
      <c r="BF39" s="105">
        <f t="shared" si="192"/>
        <v>0</v>
      </c>
      <c r="BG39" s="105">
        <f t="shared" si="193"/>
        <v>0</v>
      </c>
      <c r="BH39" s="105">
        <f t="shared" si="194"/>
        <v>0</v>
      </c>
      <c r="BI39" s="105">
        <f t="shared" si="195"/>
        <v>0</v>
      </c>
      <c r="BJ39" s="105">
        <f t="shared" si="196"/>
        <v>0</v>
      </c>
    </row>
    <row r="40" spans="1:62" x14ac:dyDescent="0.3">
      <c r="A40" s="108" t="s">
        <v>54</v>
      </c>
      <c r="B40" s="33" t="s">
        <v>32</v>
      </c>
      <c r="C40" s="103"/>
      <c r="D40" s="105">
        <f t="shared" si="197"/>
        <v>0</v>
      </c>
      <c r="E40" s="105">
        <f t="shared" si="197"/>
        <v>0</v>
      </c>
      <c r="F40" s="105">
        <f t="shared" si="197"/>
        <v>0</v>
      </c>
      <c r="G40" s="105">
        <f t="shared" si="197"/>
        <v>0</v>
      </c>
      <c r="H40" s="105">
        <f t="shared" si="197"/>
        <v>0</v>
      </c>
      <c r="I40" s="105">
        <f t="shared" si="197"/>
        <v>0</v>
      </c>
      <c r="J40" s="105">
        <f t="shared" si="197"/>
        <v>0</v>
      </c>
      <c r="K40" s="105">
        <f t="shared" si="197"/>
        <v>0</v>
      </c>
      <c r="L40" s="105">
        <f t="shared" si="197"/>
        <v>0</v>
      </c>
      <c r="M40" s="105">
        <f t="shared" si="171"/>
        <v>0</v>
      </c>
      <c r="N40" s="105">
        <f t="shared" si="171"/>
        <v>0</v>
      </c>
      <c r="O40" s="103"/>
      <c r="P40" s="105">
        <f t="shared" ref="P40:X40" si="211">+O40</f>
        <v>0</v>
      </c>
      <c r="Q40" s="105">
        <f t="shared" si="211"/>
        <v>0</v>
      </c>
      <c r="R40" s="105">
        <f t="shared" si="211"/>
        <v>0</v>
      </c>
      <c r="S40" s="105">
        <f t="shared" si="211"/>
        <v>0</v>
      </c>
      <c r="T40" s="105">
        <f t="shared" si="211"/>
        <v>0</v>
      </c>
      <c r="U40" s="105">
        <f t="shared" si="211"/>
        <v>0</v>
      </c>
      <c r="V40" s="105">
        <f t="shared" si="211"/>
        <v>0</v>
      </c>
      <c r="W40" s="105">
        <f t="shared" si="211"/>
        <v>0</v>
      </c>
      <c r="X40" s="105">
        <f t="shared" si="211"/>
        <v>0</v>
      </c>
      <c r="Y40" s="105">
        <f t="shared" si="173"/>
        <v>0</v>
      </c>
      <c r="Z40" s="105">
        <f t="shared" si="173"/>
        <v>0</v>
      </c>
      <c r="AA40" s="103"/>
      <c r="AB40" s="105">
        <f t="shared" ref="AB40:AJ40" si="212">+AA40</f>
        <v>0</v>
      </c>
      <c r="AC40" s="105">
        <f t="shared" si="212"/>
        <v>0</v>
      </c>
      <c r="AD40" s="105">
        <f t="shared" si="212"/>
        <v>0</v>
      </c>
      <c r="AE40" s="105">
        <f t="shared" si="212"/>
        <v>0</v>
      </c>
      <c r="AF40" s="105">
        <f t="shared" si="212"/>
        <v>0</v>
      </c>
      <c r="AG40" s="105">
        <f t="shared" si="212"/>
        <v>0</v>
      </c>
      <c r="AH40" s="105">
        <f t="shared" si="212"/>
        <v>0</v>
      </c>
      <c r="AI40" s="105">
        <f t="shared" si="212"/>
        <v>0</v>
      </c>
      <c r="AJ40" s="105">
        <f t="shared" si="212"/>
        <v>0</v>
      </c>
      <c r="AK40" s="105">
        <f t="shared" si="175"/>
        <v>0</v>
      </c>
      <c r="AL40" s="105">
        <f t="shared" si="175"/>
        <v>0</v>
      </c>
      <c r="AM40" s="103"/>
      <c r="AN40" s="105">
        <f t="shared" si="176"/>
        <v>0</v>
      </c>
      <c r="AO40" s="105">
        <f t="shared" si="177"/>
        <v>0</v>
      </c>
      <c r="AP40" s="105">
        <f t="shared" si="178"/>
        <v>0</v>
      </c>
      <c r="AQ40" s="105">
        <f t="shared" si="179"/>
        <v>0</v>
      </c>
      <c r="AR40" s="105">
        <f t="shared" si="180"/>
        <v>0</v>
      </c>
      <c r="AS40" s="105">
        <f t="shared" si="200"/>
        <v>0</v>
      </c>
      <c r="AT40" s="105">
        <f t="shared" si="181"/>
        <v>0</v>
      </c>
      <c r="AU40" s="105">
        <f t="shared" si="182"/>
        <v>0</v>
      </c>
      <c r="AV40" s="105">
        <f t="shared" si="183"/>
        <v>0</v>
      </c>
      <c r="AW40" s="105">
        <f t="shared" si="184"/>
        <v>0</v>
      </c>
      <c r="AX40" s="105">
        <f t="shared" si="185"/>
        <v>0</v>
      </c>
      <c r="AY40" s="103"/>
      <c r="AZ40" s="105">
        <f t="shared" si="186"/>
        <v>0</v>
      </c>
      <c r="BA40" s="105">
        <f t="shared" si="187"/>
        <v>0</v>
      </c>
      <c r="BB40" s="105">
        <f t="shared" si="188"/>
        <v>0</v>
      </c>
      <c r="BC40" s="105">
        <f t="shared" si="189"/>
        <v>0</v>
      </c>
      <c r="BD40" s="105">
        <f t="shared" si="190"/>
        <v>0</v>
      </c>
      <c r="BE40" s="105">
        <f t="shared" si="191"/>
        <v>0</v>
      </c>
      <c r="BF40" s="105">
        <f t="shared" si="192"/>
        <v>0</v>
      </c>
      <c r="BG40" s="105">
        <f t="shared" si="193"/>
        <v>0</v>
      </c>
      <c r="BH40" s="105">
        <f t="shared" si="194"/>
        <v>0</v>
      </c>
      <c r="BI40" s="105">
        <f t="shared" si="195"/>
        <v>0</v>
      </c>
      <c r="BJ40" s="105">
        <f t="shared" si="196"/>
        <v>0</v>
      </c>
    </row>
    <row r="41" spans="1:62" x14ac:dyDescent="0.3">
      <c r="A41" s="108" t="s">
        <v>69</v>
      </c>
      <c r="B41" s="33" t="s">
        <v>126</v>
      </c>
      <c r="C41" s="103"/>
      <c r="D41" s="105">
        <f t="shared" si="197"/>
        <v>0</v>
      </c>
      <c r="E41" s="105">
        <f t="shared" si="197"/>
        <v>0</v>
      </c>
      <c r="F41" s="105">
        <f t="shared" si="197"/>
        <v>0</v>
      </c>
      <c r="G41" s="105">
        <f t="shared" si="197"/>
        <v>0</v>
      </c>
      <c r="H41" s="105">
        <f t="shared" si="197"/>
        <v>0</v>
      </c>
      <c r="I41" s="105">
        <f t="shared" si="197"/>
        <v>0</v>
      </c>
      <c r="J41" s="105">
        <f t="shared" si="197"/>
        <v>0</v>
      </c>
      <c r="K41" s="105">
        <f t="shared" si="197"/>
        <v>0</v>
      </c>
      <c r="L41" s="105">
        <f t="shared" si="197"/>
        <v>0</v>
      </c>
      <c r="M41" s="105">
        <f t="shared" si="171"/>
        <v>0</v>
      </c>
      <c r="N41" s="105">
        <f t="shared" si="171"/>
        <v>0</v>
      </c>
      <c r="O41" s="103"/>
      <c r="P41" s="105">
        <f t="shared" ref="P41:X41" si="213">+O41</f>
        <v>0</v>
      </c>
      <c r="Q41" s="105">
        <f t="shared" si="213"/>
        <v>0</v>
      </c>
      <c r="R41" s="105">
        <f t="shared" si="213"/>
        <v>0</v>
      </c>
      <c r="S41" s="105">
        <f t="shared" si="213"/>
        <v>0</v>
      </c>
      <c r="T41" s="105">
        <f t="shared" si="213"/>
        <v>0</v>
      </c>
      <c r="U41" s="105">
        <f t="shared" si="213"/>
        <v>0</v>
      </c>
      <c r="V41" s="105">
        <f t="shared" si="213"/>
        <v>0</v>
      </c>
      <c r="W41" s="105">
        <f t="shared" si="213"/>
        <v>0</v>
      </c>
      <c r="X41" s="105">
        <f t="shared" si="213"/>
        <v>0</v>
      </c>
      <c r="Y41" s="105">
        <f t="shared" si="173"/>
        <v>0</v>
      </c>
      <c r="Z41" s="105">
        <f t="shared" si="173"/>
        <v>0</v>
      </c>
      <c r="AA41" s="103"/>
      <c r="AB41" s="105">
        <f t="shared" ref="AB41:AJ41" si="214">+AA41</f>
        <v>0</v>
      </c>
      <c r="AC41" s="105">
        <f t="shared" si="214"/>
        <v>0</v>
      </c>
      <c r="AD41" s="105">
        <f t="shared" si="214"/>
        <v>0</v>
      </c>
      <c r="AE41" s="105">
        <f t="shared" si="214"/>
        <v>0</v>
      </c>
      <c r="AF41" s="105">
        <f t="shared" si="214"/>
        <v>0</v>
      </c>
      <c r="AG41" s="105">
        <f t="shared" si="214"/>
        <v>0</v>
      </c>
      <c r="AH41" s="105">
        <f t="shared" si="214"/>
        <v>0</v>
      </c>
      <c r="AI41" s="105">
        <f t="shared" si="214"/>
        <v>0</v>
      </c>
      <c r="AJ41" s="105">
        <f t="shared" si="214"/>
        <v>0</v>
      </c>
      <c r="AK41" s="105">
        <f t="shared" si="175"/>
        <v>0</v>
      </c>
      <c r="AL41" s="105">
        <f t="shared" si="175"/>
        <v>0</v>
      </c>
      <c r="AM41" s="103"/>
      <c r="AN41" s="105">
        <f t="shared" si="176"/>
        <v>0</v>
      </c>
      <c r="AO41" s="105">
        <f t="shared" si="177"/>
        <v>0</v>
      </c>
      <c r="AP41" s="105">
        <f t="shared" si="178"/>
        <v>0</v>
      </c>
      <c r="AQ41" s="105">
        <f t="shared" si="179"/>
        <v>0</v>
      </c>
      <c r="AR41" s="105">
        <f t="shared" si="180"/>
        <v>0</v>
      </c>
      <c r="AS41" s="105">
        <f t="shared" si="200"/>
        <v>0</v>
      </c>
      <c r="AT41" s="105">
        <f t="shared" si="181"/>
        <v>0</v>
      </c>
      <c r="AU41" s="105">
        <f t="shared" si="182"/>
        <v>0</v>
      </c>
      <c r="AV41" s="105">
        <f t="shared" si="183"/>
        <v>0</v>
      </c>
      <c r="AW41" s="105">
        <f t="shared" si="184"/>
        <v>0</v>
      </c>
      <c r="AX41" s="105">
        <f t="shared" si="185"/>
        <v>0</v>
      </c>
      <c r="AY41" s="103"/>
      <c r="AZ41" s="105">
        <f t="shared" si="186"/>
        <v>0</v>
      </c>
      <c r="BA41" s="105">
        <f t="shared" si="187"/>
        <v>0</v>
      </c>
      <c r="BB41" s="105">
        <f t="shared" si="188"/>
        <v>0</v>
      </c>
      <c r="BC41" s="105">
        <f t="shared" si="189"/>
        <v>0</v>
      </c>
      <c r="BD41" s="105">
        <f t="shared" si="190"/>
        <v>0</v>
      </c>
      <c r="BE41" s="105">
        <f t="shared" si="191"/>
        <v>0</v>
      </c>
      <c r="BF41" s="105">
        <f t="shared" si="192"/>
        <v>0</v>
      </c>
      <c r="BG41" s="105">
        <f t="shared" si="193"/>
        <v>0</v>
      </c>
      <c r="BH41" s="105">
        <f t="shared" si="194"/>
        <v>0</v>
      </c>
      <c r="BI41" s="105">
        <f t="shared" si="195"/>
        <v>0</v>
      </c>
      <c r="BJ41" s="105">
        <f t="shared" si="196"/>
        <v>0</v>
      </c>
    </row>
    <row r="42" spans="1:62" x14ac:dyDescent="0.3">
      <c r="A42" s="108" t="s">
        <v>55</v>
      </c>
      <c r="B42" s="33" t="s">
        <v>32</v>
      </c>
      <c r="C42" s="103"/>
      <c r="D42" s="105">
        <f t="shared" si="197"/>
        <v>0</v>
      </c>
      <c r="E42" s="105">
        <f t="shared" si="197"/>
        <v>0</v>
      </c>
      <c r="F42" s="105">
        <f t="shared" si="197"/>
        <v>0</v>
      </c>
      <c r="G42" s="105">
        <f t="shared" si="197"/>
        <v>0</v>
      </c>
      <c r="H42" s="105">
        <f t="shared" si="197"/>
        <v>0</v>
      </c>
      <c r="I42" s="105">
        <f t="shared" si="197"/>
        <v>0</v>
      </c>
      <c r="J42" s="105">
        <f t="shared" si="197"/>
        <v>0</v>
      </c>
      <c r="K42" s="105">
        <f t="shared" si="197"/>
        <v>0</v>
      </c>
      <c r="L42" s="105">
        <f t="shared" si="197"/>
        <v>0</v>
      </c>
      <c r="M42" s="105">
        <f t="shared" si="171"/>
        <v>0</v>
      </c>
      <c r="N42" s="105">
        <f t="shared" si="171"/>
        <v>0</v>
      </c>
      <c r="O42" s="103"/>
      <c r="P42" s="105">
        <f t="shared" ref="P42:X42" si="215">+O42</f>
        <v>0</v>
      </c>
      <c r="Q42" s="105">
        <f t="shared" si="215"/>
        <v>0</v>
      </c>
      <c r="R42" s="105">
        <f t="shared" si="215"/>
        <v>0</v>
      </c>
      <c r="S42" s="105">
        <f t="shared" si="215"/>
        <v>0</v>
      </c>
      <c r="T42" s="105">
        <f t="shared" si="215"/>
        <v>0</v>
      </c>
      <c r="U42" s="105">
        <f t="shared" si="215"/>
        <v>0</v>
      </c>
      <c r="V42" s="105">
        <f t="shared" si="215"/>
        <v>0</v>
      </c>
      <c r="W42" s="105">
        <f t="shared" si="215"/>
        <v>0</v>
      </c>
      <c r="X42" s="105">
        <f t="shared" si="215"/>
        <v>0</v>
      </c>
      <c r="Y42" s="105">
        <f t="shared" si="173"/>
        <v>0</v>
      </c>
      <c r="Z42" s="105">
        <f t="shared" si="173"/>
        <v>0</v>
      </c>
      <c r="AA42" s="103"/>
      <c r="AB42" s="105">
        <f t="shared" ref="AB42:AJ42" si="216">+AA42</f>
        <v>0</v>
      </c>
      <c r="AC42" s="105">
        <f t="shared" si="216"/>
        <v>0</v>
      </c>
      <c r="AD42" s="105">
        <f t="shared" si="216"/>
        <v>0</v>
      </c>
      <c r="AE42" s="105">
        <f t="shared" si="216"/>
        <v>0</v>
      </c>
      <c r="AF42" s="105">
        <f t="shared" si="216"/>
        <v>0</v>
      </c>
      <c r="AG42" s="105">
        <f t="shared" si="216"/>
        <v>0</v>
      </c>
      <c r="AH42" s="105">
        <f t="shared" si="216"/>
        <v>0</v>
      </c>
      <c r="AI42" s="105">
        <f t="shared" si="216"/>
        <v>0</v>
      </c>
      <c r="AJ42" s="105">
        <f t="shared" si="216"/>
        <v>0</v>
      </c>
      <c r="AK42" s="105">
        <f t="shared" si="175"/>
        <v>0</v>
      </c>
      <c r="AL42" s="105">
        <f t="shared" si="175"/>
        <v>0</v>
      </c>
      <c r="AM42" s="103"/>
      <c r="AN42" s="105">
        <f t="shared" si="176"/>
        <v>0</v>
      </c>
      <c r="AO42" s="105">
        <f t="shared" si="177"/>
        <v>0</v>
      </c>
      <c r="AP42" s="105">
        <f t="shared" si="178"/>
        <v>0</v>
      </c>
      <c r="AQ42" s="105">
        <f t="shared" si="179"/>
        <v>0</v>
      </c>
      <c r="AR42" s="105">
        <f t="shared" si="180"/>
        <v>0</v>
      </c>
      <c r="AS42" s="105">
        <f t="shared" si="200"/>
        <v>0</v>
      </c>
      <c r="AT42" s="105">
        <f t="shared" si="181"/>
        <v>0</v>
      </c>
      <c r="AU42" s="105">
        <f t="shared" si="182"/>
        <v>0</v>
      </c>
      <c r="AV42" s="105">
        <f t="shared" si="183"/>
        <v>0</v>
      </c>
      <c r="AW42" s="105">
        <f t="shared" si="184"/>
        <v>0</v>
      </c>
      <c r="AX42" s="105">
        <f t="shared" si="185"/>
        <v>0</v>
      </c>
      <c r="AY42" s="103"/>
      <c r="AZ42" s="105">
        <f t="shared" si="186"/>
        <v>0</v>
      </c>
      <c r="BA42" s="105">
        <f t="shared" si="187"/>
        <v>0</v>
      </c>
      <c r="BB42" s="105">
        <f t="shared" si="188"/>
        <v>0</v>
      </c>
      <c r="BC42" s="105">
        <f t="shared" si="189"/>
        <v>0</v>
      </c>
      <c r="BD42" s="105">
        <f t="shared" si="190"/>
        <v>0</v>
      </c>
      <c r="BE42" s="105">
        <f t="shared" si="191"/>
        <v>0</v>
      </c>
      <c r="BF42" s="105">
        <f t="shared" si="192"/>
        <v>0</v>
      </c>
      <c r="BG42" s="105">
        <f t="shared" si="193"/>
        <v>0</v>
      </c>
      <c r="BH42" s="105">
        <f t="shared" si="194"/>
        <v>0</v>
      </c>
      <c r="BI42" s="105">
        <f t="shared" si="195"/>
        <v>0</v>
      </c>
      <c r="BJ42" s="105">
        <f t="shared" si="196"/>
        <v>0</v>
      </c>
    </row>
    <row r="43" spans="1:62" x14ac:dyDescent="0.3">
      <c r="A43" s="108" t="s">
        <v>56</v>
      </c>
      <c r="B43" s="33" t="s">
        <v>126</v>
      </c>
      <c r="C43" s="103"/>
      <c r="D43" s="105">
        <f t="shared" si="197"/>
        <v>0</v>
      </c>
      <c r="E43" s="105">
        <f t="shared" si="197"/>
        <v>0</v>
      </c>
      <c r="F43" s="105">
        <f t="shared" si="197"/>
        <v>0</v>
      </c>
      <c r="G43" s="105">
        <f t="shared" si="197"/>
        <v>0</v>
      </c>
      <c r="H43" s="105">
        <f t="shared" si="197"/>
        <v>0</v>
      </c>
      <c r="I43" s="105">
        <f t="shared" si="197"/>
        <v>0</v>
      </c>
      <c r="J43" s="105">
        <f t="shared" si="197"/>
        <v>0</v>
      </c>
      <c r="K43" s="105">
        <f t="shared" si="197"/>
        <v>0</v>
      </c>
      <c r="L43" s="105">
        <f t="shared" si="197"/>
        <v>0</v>
      </c>
      <c r="M43" s="105">
        <f t="shared" si="171"/>
        <v>0</v>
      </c>
      <c r="N43" s="105">
        <f t="shared" si="171"/>
        <v>0</v>
      </c>
      <c r="O43" s="103"/>
      <c r="P43" s="105">
        <f t="shared" ref="P43:X43" si="217">+O43</f>
        <v>0</v>
      </c>
      <c r="Q43" s="105">
        <f t="shared" si="217"/>
        <v>0</v>
      </c>
      <c r="R43" s="105">
        <f t="shared" si="217"/>
        <v>0</v>
      </c>
      <c r="S43" s="105">
        <f t="shared" si="217"/>
        <v>0</v>
      </c>
      <c r="T43" s="105">
        <f t="shared" si="217"/>
        <v>0</v>
      </c>
      <c r="U43" s="105">
        <f t="shared" si="217"/>
        <v>0</v>
      </c>
      <c r="V43" s="105">
        <f t="shared" si="217"/>
        <v>0</v>
      </c>
      <c r="W43" s="105">
        <f t="shared" si="217"/>
        <v>0</v>
      </c>
      <c r="X43" s="105">
        <f t="shared" si="217"/>
        <v>0</v>
      </c>
      <c r="Y43" s="105">
        <f t="shared" si="173"/>
        <v>0</v>
      </c>
      <c r="Z43" s="105">
        <f t="shared" si="173"/>
        <v>0</v>
      </c>
      <c r="AA43" s="103"/>
      <c r="AB43" s="105">
        <f t="shared" ref="AB43:AJ43" si="218">+AA43</f>
        <v>0</v>
      </c>
      <c r="AC43" s="105">
        <f t="shared" si="218"/>
        <v>0</v>
      </c>
      <c r="AD43" s="105">
        <f t="shared" si="218"/>
        <v>0</v>
      </c>
      <c r="AE43" s="105">
        <f t="shared" si="218"/>
        <v>0</v>
      </c>
      <c r="AF43" s="105">
        <f t="shared" si="218"/>
        <v>0</v>
      </c>
      <c r="AG43" s="105">
        <f t="shared" si="218"/>
        <v>0</v>
      </c>
      <c r="AH43" s="105">
        <f t="shared" si="218"/>
        <v>0</v>
      </c>
      <c r="AI43" s="105">
        <f t="shared" si="218"/>
        <v>0</v>
      </c>
      <c r="AJ43" s="105">
        <f t="shared" si="218"/>
        <v>0</v>
      </c>
      <c r="AK43" s="105">
        <f t="shared" si="175"/>
        <v>0</v>
      </c>
      <c r="AL43" s="105">
        <f t="shared" si="175"/>
        <v>0</v>
      </c>
      <c r="AM43" s="103"/>
      <c r="AN43" s="105">
        <f t="shared" si="176"/>
        <v>0</v>
      </c>
      <c r="AO43" s="105">
        <f t="shared" si="177"/>
        <v>0</v>
      </c>
      <c r="AP43" s="105">
        <f t="shared" si="178"/>
        <v>0</v>
      </c>
      <c r="AQ43" s="105">
        <f t="shared" si="179"/>
        <v>0</v>
      </c>
      <c r="AR43" s="105">
        <f t="shared" si="180"/>
        <v>0</v>
      </c>
      <c r="AS43" s="105">
        <f t="shared" si="200"/>
        <v>0</v>
      </c>
      <c r="AT43" s="105">
        <f t="shared" si="181"/>
        <v>0</v>
      </c>
      <c r="AU43" s="105">
        <f t="shared" si="182"/>
        <v>0</v>
      </c>
      <c r="AV43" s="105">
        <f t="shared" si="183"/>
        <v>0</v>
      </c>
      <c r="AW43" s="105">
        <f t="shared" si="184"/>
        <v>0</v>
      </c>
      <c r="AX43" s="105">
        <f t="shared" si="185"/>
        <v>0</v>
      </c>
      <c r="AY43" s="103"/>
      <c r="AZ43" s="105">
        <f t="shared" si="186"/>
        <v>0</v>
      </c>
      <c r="BA43" s="105">
        <f t="shared" si="187"/>
        <v>0</v>
      </c>
      <c r="BB43" s="105">
        <f t="shared" si="188"/>
        <v>0</v>
      </c>
      <c r="BC43" s="105">
        <f t="shared" si="189"/>
        <v>0</v>
      </c>
      <c r="BD43" s="105">
        <f t="shared" si="190"/>
        <v>0</v>
      </c>
      <c r="BE43" s="105">
        <f t="shared" si="191"/>
        <v>0</v>
      </c>
      <c r="BF43" s="105">
        <f t="shared" si="192"/>
        <v>0</v>
      </c>
      <c r="BG43" s="105">
        <f t="shared" si="193"/>
        <v>0</v>
      </c>
      <c r="BH43" s="105">
        <f t="shared" si="194"/>
        <v>0</v>
      </c>
      <c r="BI43" s="105">
        <f t="shared" si="195"/>
        <v>0</v>
      </c>
      <c r="BJ43" s="105">
        <f t="shared" si="196"/>
        <v>0</v>
      </c>
    </row>
    <row r="44" spans="1:62" x14ac:dyDescent="0.3">
      <c r="A44" s="108" t="s">
        <v>73</v>
      </c>
      <c r="B44" s="33" t="s">
        <v>126</v>
      </c>
      <c r="C44" s="103"/>
      <c r="D44" s="105">
        <f t="shared" si="197"/>
        <v>0</v>
      </c>
      <c r="E44" s="105">
        <f t="shared" si="197"/>
        <v>0</v>
      </c>
      <c r="F44" s="105">
        <f t="shared" si="197"/>
        <v>0</v>
      </c>
      <c r="G44" s="105">
        <f t="shared" si="197"/>
        <v>0</v>
      </c>
      <c r="H44" s="105">
        <f t="shared" si="197"/>
        <v>0</v>
      </c>
      <c r="I44" s="105">
        <f t="shared" si="197"/>
        <v>0</v>
      </c>
      <c r="J44" s="105">
        <f t="shared" si="197"/>
        <v>0</v>
      </c>
      <c r="K44" s="105">
        <f t="shared" si="197"/>
        <v>0</v>
      </c>
      <c r="L44" s="105">
        <f t="shared" si="197"/>
        <v>0</v>
      </c>
      <c r="M44" s="105">
        <f t="shared" si="171"/>
        <v>0</v>
      </c>
      <c r="N44" s="105">
        <f t="shared" si="171"/>
        <v>0</v>
      </c>
      <c r="O44" s="103"/>
      <c r="P44" s="105">
        <f t="shared" ref="P44:X44" si="219">+O44</f>
        <v>0</v>
      </c>
      <c r="Q44" s="105">
        <f t="shared" si="219"/>
        <v>0</v>
      </c>
      <c r="R44" s="105">
        <f t="shared" si="219"/>
        <v>0</v>
      </c>
      <c r="S44" s="105">
        <f t="shared" si="219"/>
        <v>0</v>
      </c>
      <c r="T44" s="105">
        <f t="shared" si="219"/>
        <v>0</v>
      </c>
      <c r="U44" s="105">
        <f t="shared" si="219"/>
        <v>0</v>
      </c>
      <c r="V44" s="105">
        <f t="shared" si="219"/>
        <v>0</v>
      </c>
      <c r="W44" s="105">
        <f t="shared" si="219"/>
        <v>0</v>
      </c>
      <c r="X44" s="105">
        <f t="shared" si="219"/>
        <v>0</v>
      </c>
      <c r="Y44" s="105">
        <f t="shared" si="173"/>
        <v>0</v>
      </c>
      <c r="Z44" s="105">
        <f t="shared" si="173"/>
        <v>0</v>
      </c>
      <c r="AA44" s="103"/>
      <c r="AB44" s="105">
        <f t="shared" ref="AB44:AJ44" si="220">+AA44</f>
        <v>0</v>
      </c>
      <c r="AC44" s="105">
        <f t="shared" si="220"/>
        <v>0</v>
      </c>
      <c r="AD44" s="105">
        <f t="shared" si="220"/>
        <v>0</v>
      </c>
      <c r="AE44" s="105">
        <f t="shared" si="220"/>
        <v>0</v>
      </c>
      <c r="AF44" s="105">
        <f t="shared" si="220"/>
        <v>0</v>
      </c>
      <c r="AG44" s="105">
        <f t="shared" si="220"/>
        <v>0</v>
      </c>
      <c r="AH44" s="105">
        <f t="shared" si="220"/>
        <v>0</v>
      </c>
      <c r="AI44" s="105">
        <f t="shared" si="220"/>
        <v>0</v>
      </c>
      <c r="AJ44" s="105">
        <f t="shared" si="220"/>
        <v>0</v>
      </c>
      <c r="AK44" s="105">
        <f t="shared" si="175"/>
        <v>0</v>
      </c>
      <c r="AL44" s="105">
        <f t="shared" si="175"/>
        <v>0</v>
      </c>
      <c r="AM44" s="103"/>
      <c r="AN44" s="105">
        <f t="shared" si="176"/>
        <v>0</v>
      </c>
      <c r="AO44" s="105">
        <f t="shared" si="177"/>
        <v>0</v>
      </c>
      <c r="AP44" s="105">
        <f t="shared" si="178"/>
        <v>0</v>
      </c>
      <c r="AQ44" s="105">
        <f t="shared" si="179"/>
        <v>0</v>
      </c>
      <c r="AR44" s="105">
        <f t="shared" si="180"/>
        <v>0</v>
      </c>
      <c r="AS44" s="105">
        <f t="shared" si="200"/>
        <v>0</v>
      </c>
      <c r="AT44" s="105">
        <f t="shared" si="181"/>
        <v>0</v>
      </c>
      <c r="AU44" s="105">
        <f t="shared" si="182"/>
        <v>0</v>
      </c>
      <c r="AV44" s="105">
        <f t="shared" si="183"/>
        <v>0</v>
      </c>
      <c r="AW44" s="105">
        <f t="shared" si="184"/>
        <v>0</v>
      </c>
      <c r="AX44" s="105">
        <f t="shared" si="185"/>
        <v>0</v>
      </c>
      <c r="AY44" s="103"/>
      <c r="AZ44" s="105">
        <f t="shared" si="186"/>
        <v>0</v>
      </c>
      <c r="BA44" s="105">
        <f t="shared" si="187"/>
        <v>0</v>
      </c>
      <c r="BB44" s="105">
        <f t="shared" si="188"/>
        <v>0</v>
      </c>
      <c r="BC44" s="105">
        <f t="shared" si="189"/>
        <v>0</v>
      </c>
      <c r="BD44" s="105">
        <f t="shared" si="190"/>
        <v>0</v>
      </c>
      <c r="BE44" s="105">
        <f t="shared" si="191"/>
        <v>0</v>
      </c>
      <c r="BF44" s="105">
        <f t="shared" si="192"/>
        <v>0</v>
      </c>
      <c r="BG44" s="105">
        <f t="shared" si="193"/>
        <v>0</v>
      </c>
      <c r="BH44" s="105">
        <f t="shared" si="194"/>
        <v>0</v>
      </c>
      <c r="BI44" s="105">
        <f t="shared" si="195"/>
        <v>0</v>
      </c>
      <c r="BJ44" s="105">
        <f t="shared" si="196"/>
        <v>0</v>
      </c>
    </row>
    <row r="45" spans="1:62" x14ac:dyDescent="0.3">
      <c r="A45" s="108" t="s">
        <v>38</v>
      </c>
      <c r="B45" s="33" t="s">
        <v>32</v>
      </c>
      <c r="C45" s="103"/>
      <c r="D45" s="105">
        <f t="shared" si="197"/>
        <v>0</v>
      </c>
      <c r="E45" s="105">
        <f t="shared" ref="E45" si="221">+D45</f>
        <v>0</v>
      </c>
      <c r="F45" s="105">
        <f t="shared" ref="F45" si="222">+E45</f>
        <v>0</v>
      </c>
      <c r="G45" s="105">
        <f t="shared" ref="G45" si="223">+F45</f>
        <v>0</v>
      </c>
      <c r="H45" s="105">
        <f t="shared" ref="H45" si="224">+G45</f>
        <v>0</v>
      </c>
      <c r="I45" s="105">
        <f t="shared" ref="I45" si="225">+H45</f>
        <v>0</v>
      </c>
      <c r="J45" s="105">
        <f t="shared" ref="J45" si="226">+I45</f>
        <v>0</v>
      </c>
      <c r="K45" s="105">
        <f t="shared" ref="K45" si="227">+J45</f>
        <v>0</v>
      </c>
      <c r="L45" s="105">
        <f t="shared" ref="L45" si="228">+K45</f>
        <v>0</v>
      </c>
      <c r="M45" s="105">
        <f t="shared" ref="M45" si="229">+L45</f>
        <v>0</v>
      </c>
      <c r="N45" s="105">
        <f t="shared" ref="N45" si="230">+M45</f>
        <v>0</v>
      </c>
      <c r="O45" s="103"/>
      <c r="P45" s="105">
        <f t="shared" ref="P45" si="231">+O45</f>
        <v>0</v>
      </c>
      <c r="Q45" s="105">
        <f t="shared" ref="Q45" si="232">+P45</f>
        <v>0</v>
      </c>
      <c r="R45" s="105">
        <f t="shared" ref="R45" si="233">+Q45</f>
        <v>0</v>
      </c>
      <c r="S45" s="105">
        <f t="shared" ref="S45" si="234">+R45</f>
        <v>0</v>
      </c>
      <c r="T45" s="105">
        <f t="shared" ref="T45" si="235">+S45</f>
        <v>0</v>
      </c>
      <c r="U45" s="105">
        <f t="shared" ref="U45" si="236">+T45</f>
        <v>0</v>
      </c>
      <c r="V45" s="105">
        <f t="shared" ref="V45" si="237">+U45</f>
        <v>0</v>
      </c>
      <c r="W45" s="105">
        <f t="shared" ref="W45" si="238">+V45</f>
        <v>0</v>
      </c>
      <c r="X45" s="105">
        <f t="shared" ref="X45" si="239">+W45</f>
        <v>0</v>
      </c>
      <c r="Y45" s="105">
        <f t="shared" ref="Y45" si="240">+X45</f>
        <v>0</v>
      </c>
      <c r="Z45" s="105">
        <f t="shared" ref="Z45" si="241">+Y45</f>
        <v>0</v>
      </c>
      <c r="AA45" s="103"/>
      <c r="AB45" s="105">
        <f t="shared" ref="AB45" si="242">+AA45</f>
        <v>0</v>
      </c>
      <c r="AC45" s="105">
        <f t="shared" ref="AC45" si="243">+AB45</f>
        <v>0</v>
      </c>
      <c r="AD45" s="105">
        <f t="shared" ref="AD45" si="244">+AC45</f>
        <v>0</v>
      </c>
      <c r="AE45" s="105">
        <f t="shared" ref="AE45" si="245">+AD45</f>
        <v>0</v>
      </c>
      <c r="AF45" s="105">
        <f t="shared" ref="AF45" si="246">+AE45</f>
        <v>0</v>
      </c>
      <c r="AG45" s="105">
        <f t="shared" ref="AG45" si="247">+AF45</f>
        <v>0</v>
      </c>
      <c r="AH45" s="105">
        <f t="shared" ref="AH45" si="248">+AG45</f>
        <v>0</v>
      </c>
      <c r="AI45" s="105">
        <f t="shared" ref="AI45" si="249">+AH45</f>
        <v>0</v>
      </c>
      <c r="AJ45" s="105">
        <f t="shared" ref="AJ45" si="250">+AI45</f>
        <v>0</v>
      </c>
      <c r="AK45" s="105">
        <f t="shared" ref="AK45" si="251">+AJ45</f>
        <v>0</v>
      </c>
      <c r="AL45" s="105">
        <f t="shared" ref="AL45" si="252">+AK45</f>
        <v>0</v>
      </c>
      <c r="AM45" s="103"/>
      <c r="AN45" s="105">
        <f t="shared" si="176"/>
        <v>0</v>
      </c>
      <c r="AO45" s="105">
        <f t="shared" si="177"/>
        <v>0</v>
      </c>
      <c r="AP45" s="105">
        <f t="shared" si="178"/>
        <v>0</v>
      </c>
      <c r="AQ45" s="105">
        <f t="shared" si="179"/>
        <v>0</v>
      </c>
      <c r="AR45" s="105">
        <f t="shared" si="180"/>
        <v>0</v>
      </c>
      <c r="AS45" s="105">
        <f t="shared" si="200"/>
        <v>0</v>
      </c>
      <c r="AT45" s="105">
        <f t="shared" si="181"/>
        <v>0</v>
      </c>
      <c r="AU45" s="105">
        <f t="shared" si="182"/>
        <v>0</v>
      </c>
      <c r="AV45" s="105">
        <f t="shared" si="183"/>
        <v>0</v>
      </c>
      <c r="AW45" s="105">
        <f t="shared" si="184"/>
        <v>0</v>
      </c>
      <c r="AX45" s="105">
        <f t="shared" si="185"/>
        <v>0</v>
      </c>
      <c r="AY45" s="103"/>
      <c r="AZ45" s="105">
        <f t="shared" si="186"/>
        <v>0</v>
      </c>
      <c r="BA45" s="105">
        <f t="shared" si="187"/>
        <v>0</v>
      </c>
      <c r="BB45" s="105">
        <f t="shared" si="188"/>
        <v>0</v>
      </c>
      <c r="BC45" s="105">
        <f t="shared" si="189"/>
        <v>0</v>
      </c>
      <c r="BD45" s="105">
        <f t="shared" si="190"/>
        <v>0</v>
      </c>
      <c r="BE45" s="105">
        <f t="shared" si="191"/>
        <v>0</v>
      </c>
      <c r="BF45" s="105">
        <f t="shared" si="192"/>
        <v>0</v>
      </c>
      <c r="BG45" s="105">
        <f t="shared" si="193"/>
        <v>0</v>
      </c>
      <c r="BH45" s="105">
        <f t="shared" si="194"/>
        <v>0</v>
      </c>
      <c r="BI45" s="105">
        <f t="shared" si="195"/>
        <v>0</v>
      </c>
      <c r="BJ45" s="105">
        <f t="shared" si="196"/>
        <v>0</v>
      </c>
    </row>
    <row r="46" spans="1:62" x14ac:dyDescent="0.3">
      <c r="C46" s="8"/>
      <c r="O46" s="31"/>
    </row>
    <row r="47" spans="1:62" x14ac:dyDescent="0.3">
      <c r="A47" s="1" t="s">
        <v>68</v>
      </c>
      <c r="O47" s="30"/>
      <c r="P47" s="30"/>
      <c r="Q47" s="30"/>
      <c r="R47" s="30"/>
      <c r="S47" s="30"/>
      <c r="T47" s="30"/>
      <c r="U47" s="30"/>
      <c r="V47" s="30"/>
      <c r="W47" s="30"/>
      <c r="X47" s="30"/>
      <c r="Y47" s="30"/>
      <c r="Z47" s="30"/>
      <c r="AA47" s="30"/>
      <c r="AB47" s="30"/>
      <c r="AC47" s="30"/>
      <c r="AD47" s="30"/>
      <c r="AE47" s="30"/>
      <c r="AF47" s="30"/>
      <c r="AG47" s="30"/>
      <c r="AH47" s="30"/>
      <c r="AI47" s="30"/>
      <c r="AJ47" s="30"/>
      <c r="AK47" s="30"/>
      <c r="AL47" s="30"/>
    </row>
    <row r="48" spans="1:62" x14ac:dyDescent="0.3">
      <c r="A48" s="1" t="s">
        <v>22</v>
      </c>
      <c r="B48" s="1" t="s">
        <v>88</v>
      </c>
      <c r="C48" s="5" t="str">
        <f t="shared" ref="C48:AL48" si="253">+C32</f>
        <v>January 2025</v>
      </c>
      <c r="D48" s="5" t="str">
        <f t="shared" si="253"/>
        <v>February 2025</v>
      </c>
      <c r="E48" s="5" t="str">
        <f t="shared" si="253"/>
        <v>March 2025</v>
      </c>
      <c r="F48" s="5" t="str">
        <f t="shared" si="253"/>
        <v>April 2025</v>
      </c>
      <c r="G48" s="5" t="str">
        <f t="shared" si="253"/>
        <v>May 2025</v>
      </c>
      <c r="H48" s="5" t="str">
        <f t="shared" si="253"/>
        <v>June 2025</v>
      </c>
      <c r="I48" s="5" t="str">
        <f t="shared" si="253"/>
        <v>July 2025</v>
      </c>
      <c r="J48" s="5" t="str">
        <f t="shared" si="253"/>
        <v>August 2025</v>
      </c>
      <c r="K48" s="5" t="str">
        <f t="shared" si="253"/>
        <v>September 2025</v>
      </c>
      <c r="L48" s="5" t="str">
        <f t="shared" si="253"/>
        <v>October 2025</v>
      </c>
      <c r="M48" s="5" t="str">
        <f t="shared" si="253"/>
        <v>November 2025</v>
      </c>
      <c r="N48" s="5" t="str">
        <f t="shared" si="253"/>
        <v>December 2025</v>
      </c>
      <c r="O48" s="5" t="str">
        <f t="shared" si="253"/>
        <v>January 2026</v>
      </c>
      <c r="P48" s="5" t="str">
        <f t="shared" si="253"/>
        <v>February 2026</v>
      </c>
      <c r="Q48" s="5" t="str">
        <f t="shared" si="253"/>
        <v>March 2026</v>
      </c>
      <c r="R48" s="5" t="str">
        <f t="shared" si="253"/>
        <v>April 2026</v>
      </c>
      <c r="S48" s="5" t="str">
        <f t="shared" si="253"/>
        <v>May 2026</v>
      </c>
      <c r="T48" s="5" t="str">
        <f t="shared" si="253"/>
        <v>June 2026</v>
      </c>
      <c r="U48" s="5" t="str">
        <f t="shared" si="253"/>
        <v>July 2026</v>
      </c>
      <c r="V48" s="5" t="str">
        <f t="shared" si="253"/>
        <v>August 2026</v>
      </c>
      <c r="W48" s="5" t="str">
        <f t="shared" si="253"/>
        <v>September 2026</v>
      </c>
      <c r="X48" s="5" t="str">
        <f t="shared" si="253"/>
        <v>October 2026</v>
      </c>
      <c r="Y48" s="5" t="str">
        <f t="shared" si="253"/>
        <v>November 2026</v>
      </c>
      <c r="Z48" s="5" t="str">
        <f t="shared" si="253"/>
        <v>December 2026</v>
      </c>
      <c r="AA48" s="5" t="str">
        <f t="shared" si="253"/>
        <v>January 2027</v>
      </c>
      <c r="AB48" s="5" t="str">
        <f t="shared" si="253"/>
        <v>February 2027</v>
      </c>
      <c r="AC48" s="5" t="str">
        <f t="shared" si="253"/>
        <v>March 2027</v>
      </c>
      <c r="AD48" s="5" t="str">
        <f t="shared" si="253"/>
        <v>April 2027</v>
      </c>
      <c r="AE48" s="5" t="str">
        <f t="shared" si="253"/>
        <v>May 2027</v>
      </c>
      <c r="AF48" s="5" t="str">
        <f t="shared" si="253"/>
        <v>June 2027</v>
      </c>
      <c r="AG48" s="5" t="str">
        <f t="shared" si="253"/>
        <v>July 2027</v>
      </c>
      <c r="AH48" s="5" t="str">
        <f t="shared" si="253"/>
        <v>August 2027</v>
      </c>
      <c r="AI48" s="5" t="str">
        <f t="shared" si="253"/>
        <v>September 2027</v>
      </c>
      <c r="AJ48" s="5" t="str">
        <f t="shared" si="253"/>
        <v>October 2027</v>
      </c>
      <c r="AK48" s="5" t="str">
        <f t="shared" si="253"/>
        <v>November 2027</v>
      </c>
      <c r="AL48" s="5" t="str">
        <f t="shared" si="253"/>
        <v>December 2027</v>
      </c>
      <c r="AM48" s="4" t="str">
        <f>CONCATENATE("January"," ",$B$11)</f>
        <v>January 2028</v>
      </c>
      <c r="AN48" s="4" t="str">
        <f>CONCATENATE("February"," ",$B$11)</f>
        <v>February 2028</v>
      </c>
      <c r="AO48" s="4" t="str">
        <f>CONCATENATE("March"," ",$B$11)</f>
        <v>March 2028</v>
      </c>
      <c r="AP48" s="4" t="str">
        <f>CONCATENATE("April"," ",$B$11)</f>
        <v>April 2028</v>
      </c>
      <c r="AQ48" s="4" t="str">
        <f>CONCATENATE("May"," ",$B$11)</f>
        <v>May 2028</v>
      </c>
      <c r="AR48" s="4" t="str">
        <f>CONCATENATE("June"," ",$B$11)</f>
        <v>June 2028</v>
      </c>
      <c r="AS48" s="4" t="str">
        <f>CONCATENATE("July"," ",$B$11)</f>
        <v>July 2028</v>
      </c>
      <c r="AT48" s="4" t="str">
        <f>CONCATENATE("August"," ",$B$11)</f>
        <v>August 2028</v>
      </c>
      <c r="AU48" s="4" t="str">
        <f>CONCATENATE("September"," ",$B$11)</f>
        <v>September 2028</v>
      </c>
      <c r="AV48" s="4" t="str">
        <f>CONCATENATE("October"," ",$B$11)</f>
        <v>October 2028</v>
      </c>
      <c r="AW48" s="4" t="str">
        <f>CONCATENATE("November"," ",$B$11)</f>
        <v>November 2028</v>
      </c>
      <c r="AX48" s="4" t="str">
        <f>CONCATENATE("December"," ",$B$11)</f>
        <v>December 2028</v>
      </c>
      <c r="AY48" s="4" t="str">
        <f>CONCATENATE("January"," ",$B$12)</f>
        <v>January 2029</v>
      </c>
      <c r="AZ48" s="4" t="str">
        <f>CONCATENATE("February"," ",$B$12)</f>
        <v>February 2029</v>
      </c>
      <c r="BA48" s="4" t="str">
        <f>CONCATENATE("March"," ",$B$12)</f>
        <v>March 2029</v>
      </c>
      <c r="BB48" s="4" t="str">
        <f>CONCATENATE("April"," ",$B$12)</f>
        <v>April 2029</v>
      </c>
      <c r="BC48" s="4" t="str">
        <f>CONCATENATE("May"," ",$B$12)</f>
        <v>May 2029</v>
      </c>
      <c r="BD48" s="4" t="str">
        <f>CONCATENATE("June"," ",$B$12)</f>
        <v>June 2029</v>
      </c>
      <c r="BE48" s="4" t="str">
        <f>CONCATENATE("July"," ",$B$12)</f>
        <v>July 2029</v>
      </c>
      <c r="BF48" s="4" t="str">
        <f>CONCATENATE("August"," ",$B$12)</f>
        <v>August 2029</v>
      </c>
      <c r="BG48" s="4" t="str">
        <f>CONCATENATE("September"," ",$B$12)</f>
        <v>September 2029</v>
      </c>
      <c r="BH48" s="4" t="str">
        <f>CONCATENATE("October"," ",$B$12)</f>
        <v>October 2029</v>
      </c>
      <c r="BI48" s="4" t="str">
        <f>CONCATENATE("November"," ",$B$12)</f>
        <v>November 2029</v>
      </c>
      <c r="BJ48" s="4" t="str">
        <f>CONCATENATE("December"," ",$B$12)</f>
        <v>December 2029</v>
      </c>
    </row>
    <row r="49" spans="1:62" x14ac:dyDescent="0.3">
      <c r="A49" t="str">
        <f>A33</f>
        <v>CAP</v>
      </c>
      <c r="B49" s="33" t="s">
        <v>126</v>
      </c>
      <c r="C49" s="103">
        <f>-B29/2</f>
        <v>-7.6950000000000003</v>
      </c>
      <c r="D49" s="105">
        <f>+C49</f>
        <v>-7.6950000000000003</v>
      </c>
      <c r="E49" s="105">
        <f t="shared" ref="E49:L49" si="254">+D49</f>
        <v>-7.6950000000000003</v>
      </c>
      <c r="F49" s="103">
        <f>-E29/2</f>
        <v>-7.6950000000000003</v>
      </c>
      <c r="G49" s="105">
        <f t="shared" si="254"/>
        <v>-7.6950000000000003</v>
      </c>
      <c r="H49" s="105">
        <f t="shared" si="254"/>
        <v>-7.6950000000000003</v>
      </c>
      <c r="I49" s="103">
        <f>-H29/2</f>
        <v>-10.34</v>
      </c>
      <c r="J49" s="105">
        <f t="shared" si="254"/>
        <v>-10.34</v>
      </c>
      <c r="K49" s="105">
        <f t="shared" si="254"/>
        <v>-10.34</v>
      </c>
      <c r="L49" s="105">
        <f t="shared" si="254"/>
        <v>-10.34</v>
      </c>
      <c r="M49" s="105">
        <f t="shared" ref="M49:N61" si="255">+L49</f>
        <v>-10.34</v>
      </c>
      <c r="N49" s="105">
        <f t="shared" si="255"/>
        <v>-10.34</v>
      </c>
      <c r="O49" s="103">
        <f>N49</f>
        <v>-10.34</v>
      </c>
      <c r="P49" s="105">
        <f>+O49</f>
        <v>-10.34</v>
      </c>
      <c r="Q49" s="105">
        <f t="shared" ref="Q49:X49" si="256">+P49</f>
        <v>-10.34</v>
      </c>
      <c r="R49" s="105">
        <f t="shared" si="256"/>
        <v>-10.34</v>
      </c>
      <c r="S49" s="105">
        <f t="shared" si="256"/>
        <v>-10.34</v>
      </c>
      <c r="T49" s="105">
        <f t="shared" si="256"/>
        <v>-10.34</v>
      </c>
      <c r="U49" s="103">
        <f>-T29/2</f>
        <v>-10.605</v>
      </c>
      <c r="V49" s="105">
        <f t="shared" si="256"/>
        <v>-10.605</v>
      </c>
      <c r="W49" s="105">
        <f t="shared" si="256"/>
        <v>-10.605</v>
      </c>
      <c r="X49" s="105">
        <f t="shared" si="256"/>
        <v>-10.605</v>
      </c>
      <c r="Y49" s="105">
        <f t="shared" ref="Y49:Z61" si="257">+X49</f>
        <v>-10.605</v>
      </c>
      <c r="Z49" s="105">
        <f t="shared" si="257"/>
        <v>-10.605</v>
      </c>
      <c r="AA49" s="103">
        <f>-Z29/2</f>
        <v>-10.605</v>
      </c>
      <c r="AB49" s="105">
        <f>+AA49</f>
        <v>-10.605</v>
      </c>
      <c r="AC49" s="105">
        <f t="shared" ref="AC49:AJ49" si="258">+AB49</f>
        <v>-10.605</v>
      </c>
      <c r="AD49" s="105">
        <f t="shared" si="258"/>
        <v>-10.605</v>
      </c>
      <c r="AE49" s="105">
        <f t="shared" si="258"/>
        <v>-10.605</v>
      </c>
      <c r="AF49" s="105">
        <f t="shared" si="258"/>
        <v>-10.605</v>
      </c>
      <c r="AG49" s="103">
        <f>-AF29/2</f>
        <v>-11</v>
      </c>
      <c r="AH49" s="105">
        <f t="shared" si="258"/>
        <v>-11</v>
      </c>
      <c r="AI49" s="105">
        <f t="shared" si="258"/>
        <v>-11</v>
      </c>
      <c r="AJ49" s="105">
        <f t="shared" si="258"/>
        <v>-11</v>
      </c>
      <c r="AK49" s="105">
        <f t="shared" ref="AK49:AL61" si="259">+AJ49</f>
        <v>-11</v>
      </c>
      <c r="AL49" s="105">
        <f t="shared" si="259"/>
        <v>-11</v>
      </c>
      <c r="AM49" s="103">
        <f>AL49</f>
        <v>-11</v>
      </c>
      <c r="AN49" s="105">
        <f t="shared" ref="AN49:AN61" si="260">+AM49</f>
        <v>-11</v>
      </c>
      <c r="AO49" s="105">
        <f t="shared" ref="AO49:AO61" si="261">+AN49</f>
        <v>-11</v>
      </c>
      <c r="AP49" s="105">
        <f t="shared" ref="AP49:AP61" si="262">+AO49</f>
        <v>-11</v>
      </c>
      <c r="AQ49" s="105">
        <f t="shared" ref="AQ49:AQ61" si="263">+AP49</f>
        <v>-11</v>
      </c>
      <c r="AR49" s="105">
        <f t="shared" ref="AR49:AR61" si="264">+AQ49</f>
        <v>-11</v>
      </c>
      <c r="AS49" s="103">
        <f>AR49</f>
        <v>-11</v>
      </c>
      <c r="AT49" s="105">
        <f t="shared" ref="AT49:AT61" si="265">+AS49</f>
        <v>-11</v>
      </c>
      <c r="AU49" s="105">
        <f t="shared" ref="AU49:AU61" si="266">+AT49</f>
        <v>-11</v>
      </c>
      <c r="AV49" s="105">
        <f t="shared" ref="AV49:AV61" si="267">+AU49</f>
        <v>-11</v>
      </c>
      <c r="AW49" s="105">
        <f t="shared" ref="AW49:AW61" si="268">+AV49</f>
        <v>-11</v>
      </c>
      <c r="AX49" s="105">
        <f t="shared" ref="AX49:AX61" si="269">+AW49</f>
        <v>-11</v>
      </c>
      <c r="AY49" s="103">
        <f>AX49</f>
        <v>-11</v>
      </c>
      <c r="AZ49" s="105">
        <f t="shared" ref="AZ49:AZ61" si="270">+AY49</f>
        <v>-11</v>
      </c>
      <c r="BA49" s="105">
        <f t="shared" ref="BA49:BA61" si="271">+AZ49</f>
        <v>-11</v>
      </c>
      <c r="BB49" s="105">
        <f t="shared" ref="BB49:BB61" si="272">+BA49</f>
        <v>-11</v>
      </c>
      <c r="BC49" s="105">
        <f t="shared" ref="BC49:BC61" si="273">+BB49</f>
        <v>-11</v>
      </c>
      <c r="BD49" s="105">
        <f t="shared" ref="BD49:BD61" si="274">+BC49</f>
        <v>-11</v>
      </c>
      <c r="BE49" s="105">
        <f t="shared" ref="BE49:BE61" si="275">+BD49</f>
        <v>-11</v>
      </c>
      <c r="BF49" s="105">
        <f t="shared" ref="BF49:BF61" si="276">+BE49</f>
        <v>-11</v>
      </c>
      <c r="BG49" s="105">
        <f t="shared" ref="BG49:BG61" si="277">+BF49</f>
        <v>-11</v>
      </c>
      <c r="BH49" s="105">
        <f t="shared" ref="BH49:BH61" si="278">+BG49</f>
        <v>-11</v>
      </c>
      <c r="BI49" s="105">
        <f t="shared" ref="BI49:BI61" si="279">+BH49</f>
        <v>-11</v>
      </c>
      <c r="BJ49" s="105">
        <f t="shared" ref="BJ49:BJ61" si="280">+BI49</f>
        <v>-11</v>
      </c>
    </row>
    <row r="50" spans="1:62" x14ac:dyDescent="0.3">
      <c r="A50" t="str">
        <f t="shared" ref="A50:A61" si="281">A34</f>
        <v>WRAM/MCBA</v>
      </c>
      <c r="B50" s="33" t="s">
        <v>32</v>
      </c>
      <c r="C50" s="103"/>
      <c r="D50" s="105">
        <f>+C50</f>
        <v>0</v>
      </c>
      <c r="E50" s="105">
        <f t="shared" ref="E50:L50" si="282">+D50</f>
        <v>0</v>
      </c>
      <c r="F50" s="105">
        <f t="shared" si="282"/>
        <v>0</v>
      </c>
      <c r="G50" s="105">
        <f t="shared" si="282"/>
        <v>0</v>
      </c>
      <c r="H50" s="105">
        <f t="shared" si="282"/>
        <v>0</v>
      </c>
      <c r="I50" s="105">
        <f t="shared" si="282"/>
        <v>0</v>
      </c>
      <c r="J50" s="105">
        <f t="shared" si="282"/>
        <v>0</v>
      </c>
      <c r="K50" s="105">
        <f t="shared" si="282"/>
        <v>0</v>
      </c>
      <c r="L50" s="105">
        <f t="shared" si="282"/>
        <v>0</v>
      </c>
      <c r="M50" s="105">
        <f t="shared" si="255"/>
        <v>0</v>
      </c>
      <c r="N50" s="105">
        <f t="shared" si="255"/>
        <v>0</v>
      </c>
      <c r="O50" s="103"/>
      <c r="P50" s="105">
        <f t="shared" ref="P50:X50" si="283">+O50</f>
        <v>0</v>
      </c>
      <c r="Q50" s="105">
        <f t="shared" si="283"/>
        <v>0</v>
      </c>
      <c r="R50" s="105">
        <f t="shared" si="283"/>
        <v>0</v>
      </c>
      <c r="S50" s="105">
        <f t="shared" si="283"/>
        <v>0</v>
      </c>
      <c r="T50" s="105">
        <f t="shared" si="283"/>
        <v>0</v>
      </c>
      <c r="U50" s="105">
        <f t="shared" si="283"/>
        <v>0</v>
      </c>
      <c r="V50" s="105">
        <f t="shared" si="283"/>
        <v>0</v>
      </c>
      <c r="W50" s="105">
        <f t="shared" si="283"/>
        <v>0</v>
      </c>
      <c r="X50" s="105">
        <f t="shared" si="283"/>
        <v>0</v>
      </c>
      <c r="Y50" s="105">
        <f t="shared" si="257"/>
        <v>0</v>
      </c>
      <c r="Z50" s="105">
        <f t="shared" si="257"/>
        <v>0</v>
      </c>
      <c r="AA50" s="103"/>
      <c r="AB50" s="105">
        <f t="shared" ref="AB50:AJ50" si="284">+AA50</f>
        <v>0</v>
      </c>
      <c r="AC50" s="105">
        <f t="shared" si="284"/>
        <v>0</v>
      </c>
      <c r="AD50" s="105">
        <f t="shared" si="284"/>
        <v>0</v>
      </c>
      <c r="AE50" s="105">
        <f t="shared" si="284"/>
        <v>0</v>
      </c>
      <c r="AF50" s="105">
        <f t="shared" si="284"/>
        <v>0</v>
      </c>
      <c r="AG50" s="105">
        <f t="shared" si="284"/>
        <v>0</v>
      </c>
      <c r="AH50" s="105">
        <f t="shared" si="284"/>
        <v>0</v>
      </c>
      <c r="AI50" s="105">
        <f t="shared" si="284"/>
        <v>0</v>
      </c>
      <c r="AJ50" s="105">
        <f t="shared" si="284"/>
        <v>0</v>
      </c>
      <c r="AK50" s="105">
        <f t="shared" si="259"/>
        <v>0</v>
      </c>
      <c r="AL50" s="105">
        <f t="shared" si="259"/>
        <v>0</v>
      </c>
      <c r="AM50" s="103"/>
      <c r="AN50" s="105">
        <f t="shared" si="260"/>
        <v>0</v>
      </c>
      <c r="AO50" s="105">
        <f t="shared" si="261"/>
        <v>0</v>
      </c>
      <c r="AP50" s="105">
        <f t="shared" si="262"/>
        <v>0</v>
      </c>
      <c r="AQ50" s="105">
        <f t="shared" si="263"/>
        <v>0</v>
      </c>
      <c r="AR50" s="105">
        <f t="shared" si="264"/>
        <v>0</v>
      </c>
      <c r="AS50" s="105">
        <f t="shared" ref="AS50:AS61" si="285">+AR50</f>
        <v>0</v>
      </c>
      <c r="AT50" s="105">
        <f t="shared" si="265"/>
        <v>0</v>
      </c>
      <c r="AU50" s="105">
        <f t="shared" si="266"/>
        <v>0</v>
      </c>
      <c r="AV50" s="105">
        <f t="shared" si="267"/>
        <v>0</v>
      </c>
      <c r="AW50" s="105">
        <f t="shared" si="268"/>
        <v>0</v>
      </c>
      <c r="AX50" s="105">
        <f t="shared" si="269"/>
        <v>0</v>
      </c>
      <c r="AY50" s="103"/>
      <c r="AZ50" s="105">
        <f t="shared" si="270"/>
        <v>0</v>
      </c>
      <c r="BA50" s="105">
        <f t="shared" si="271"/>
        <v>0</v>
      </c>
      <c r="BB50" s="105">
        <f t="shared" si="272"/>
        <v>0</v>
      </c>
      <c r="BC50" s="105">
        <f t="shared" si="273"/>
        <v>0</v>
      </c>
      <c r="BD50" s="105">
        <f t="shared" si="274"/>
        <v>0</v>
      </c>
      <c r="BE50" s="105">
        <f t="shared" si="275"/>
        <v>0</v>
      </c>
      <c r="BF50" s="105">
        <f t="shared" si="276"/>
        <v>0</v>
      </c>
      <c r="BG50" s="105">
        <f t="shared" si="277"/>
        <v>0</v>
      </c>
      <c r="BH50" s="105">
        <f t="shared" si="278"/>
        <v>0</v>
      </c>
      <c r="BI50" s="105">
        <f t="shared" si="279"/>
        <v>0</v>
      </c>
      <c r="BJ50" s="105">
        <f t="shared" si="280"/>
        <v>0</v>
      </c>
    </row>
    <row r="51" spans="1:62" x14ac:dyDescent="0.3">
      <c r="A51" t="str">
        <f t="shared" si="281"/>
        <v>RSF</v>
      </c>
      <c r="B51" s="33" t="s">
        <v>26</v>
      </c>
      <c r="C51" s="103"/>
      <c r="D51" s="105">
        <f t="shared" ref="D51:L51" si="286">+C51</f>
        <v>0</v>
      </c>
      <c r="E51" s="105">
        <f t="shared" si="286"/>
        <v>0</v>
      </c>
      <c r="F51" s="105">
        <f t="shared" si="286"/>
        <v>0</v>
      </c>
      <c r="G51" s="105">
        <f t="shared" si="286"/>
        <v>0</v>
      </c>
      <c r="H51" s="105">
        <f t="shared" si="286"/>
        <v>0</v>
      </c>
      <c r="I51" s="105">
        <f t="shared" si="286"/>
        <v>0</v>
      </c>
      <c r="J51" s="105">
        <f t="shared" si="286"/>
        <v>0</v>
      </c>
      <c r="K51" s="105">
        <f t="shared" si="286"/>
        <v>0</v>
      </c>
      <c r="L51" s="105">
        <f t="shared" si="286"/>
        <v>0</v>
      </c>
      <c r="M51" s="105">
        <f t="shared" si="255"/>
        <v>0</v>
      </c>
      <c r="N51" s="105">
        <f t="shared" si="255"/>
        <v>0</v>
      </c>
      <c r="O51" s="103"/>
      <c r="P51" s="105">
        <f t="shared" ref="P51:X51" si="287">+O51</f>
        <v>0</v>
      </c>
      <c r="Q51" s="105">
        <f t="shared" si="287"/>
        <v>0</v>
      </c>
      <c r="R51" s="105">
        <f t="shared" si="287"/>
        <v>0</v>
      </c>
      <c r="S51" s="105">
        <f t="shared" si="287"/>
        <v>0</v>
      </c>
      <c r="T51" s="105">
        <f t="shared" si="287"/>
        <v>0</v>
      </c>
      <c r="U51" s="105">
        <f t="shared" si="287"/>
        <v>0</v>
      </c>
      <c r="V51" s="105">
        <f t="shared" si="287"/>
        <v>0</v>
      </c>
      <c r="W51" s="105">
        <f t="shared" si="287"/>
        <v>0</v>
      </c>
      <c r="X51" s="105">
        <f t="shared" si="287"/>
        <v>0</v>
      </c>
      <c r="Y51" s="105">
        <f t="shared" si="257"/>
        <v>0</v>
      </c>
      <c r="Z51" s="105">
        <f t="shared" si="257"/>
        <v>0</v>
      </c>
      <c r="AA51" s="103"/>
      <c r="AB51" s="105">
        <f t="shared" ref="AB51:AJ51" si="288">+AA51</f>
        <v>0</v>
      </c>
      <c r="AC51" s="105">
        <f t="shared" si="288"/>
        <v>0</v>
      </c>
      <c r="AD51" s="105">
        <f t="shared" si="288"/>
        <v>0</v>
      </c>
      <c r="AE51" s="105">
        <f t="shared" si="288"/>
        <v>0</v>
      </c>
      <c r="AF51" s="105">
        <f t="shared" si="288"/>
        <v>0</v>
      </c>
      <c r="AG51" s="105">
        <f t="shared" si="288"/>
        <v>0</v>
      </c>
      <c r="AH51" s="105">
        <f t="shared" si="288"/>
        <v>0</v>
      </c>
      <c r="AI51" s="105">
        <f t="shared" si="288"/>
        <v>0</v>
      </c>
      <c r="AJ51" s="105">
        <f t="shared" si="288"/>
        <v>0</v>
      </c>
      <c r="AK51" s="105">
        <f t="shared" si="259"/>
        <v>0</v>
      </c>
      <c r="AL51" s="105">
        <f t="shared" si="259"/>
        <v>0</v>
      </c>
      <c r="AM51" s="103"/>
      <c r="AN51" s="105">
        <f t="shared" si="260"/>
        <v>0</v>
      </c>
      <c r="AO51" s="105">
        <f t="shared" si="261"/>
        <v>0</v>
      </c>
      <c r="AP51" s="105">
        <f t="shared" si="262"/>
        <v>0</v>
      </c>
      <c r="AQ51" s="105">
        <f t="shared" si="263"/>
        <v>0</v>
      </c>
      <c r="AR51" s="105">
        <f t="shared" si="264"/>
        <v>0</v>
      </c>
      <c r="AS51" s="105">
        <f t="shared" si="285"/>
        <v>0</v>
      </c>
      <c r="AT51" s="105">
        <f t="shared" si="265"/>
        <v>0</v>
      </c>
      <c r="AU51" s="105">
        <f t="shared" si="266"/>
        <v>0</v>
      </c>
      <c r="AV51" s="105">
        <f t="shared" si="267"/>
        <v>0</v>
      </c>
      <c r="AW51" s="105">
        <f t="shared" si="268"/>
        <v>0</v>
      </c>
      <c r="AX51" s="105">
        <f t="shared" si="269"/>
        <v>0</v>
      </c>
      <c r="AY51" s="103"/>
      <c r="AZ51" s="105">
        <f t="shared" si="270"/>
        <v>0</v>
      </c>
      <c r="BA51" s="105">
        <f t="shared" si="271"/>
        <v>0</v>
      </c>
      <c r="BB51" s="105">
        <f t="shared" si="272"/>
        <v>0</v>
      </c>
      <c r="BC51" s="105">
        <f t="shared" si="273"/>
        <v>0</v>
      </c>
      <c r="BD51" s="105">
        <f t="shared" si="274"/>
        <v>0</v>
      </c>
      <c r="BE51" s="105">
        <f t="shared" si="275"/>
        <v>0</v>
      </c>
      <c r="BF51" s="105">
        <f t="shared" si="276"/>
        <v>0</v>
      </c>
      <c r="BG51" s="105">
        <f t="shared" si="277"/>
        <v>0</v>
      </c>
      <c r="BH51" s="105">
        <f t="shared" si="278"/>
        <v>0</v>
      </c>
      <c r="BI51" s="105">
        <f t="shared" si="279"/>
        <v>0</v>
      </c>
      <c r="BJ51" s="105">
        <f t="shared" si="280"/>
        <v>0</v>
      </c>
    </row>
    <row r="52" spans="1:62" x14ac:dyDescent="0.3">
      <c r="A52" t="str">
        <f t="shared" si="281"/>
        <v>CoC &amp; TCJA</v>
      </c>
      <c r="B52" s="33" t="s">
        <v>126</v>
      </c>
      <c r="C52" s="103"/>
      <c r="D52" s="105">
        <f t="shared" ref="D52:L52" si="289">+C52</f>
        <v>0</v>
      </c>
      <c r="E52" s="105">
        <f t="shared" si="289"/>
        <v>0</v>
      </c>
      <c r="F52" s="105">
        <f t="shared" si="289"/>
        <v>0</v>
      </c>
      <c r="G52" s="105">
        <f t="shared" si="289"/>
        <v>0</v>
      </c>
      <c r="H52" s="105">
        <f t="shared" si="289"/>
        <v>0</v>
      </c>
      <c r="I52" s="105">
        <f t="shared" si="289"/>
        <v>0</v>
      </c>
      <c r="J52" s="105">
        <f t="shared" si="289"/>
        <v>0</v>
      </c>
      <c r="K52" s="105">
        <f t="shared" si="289"/>
        <v>0</v>
      </c>
      <c r="L52" s="105">
        <f t="shared" si="289"/>
        <v>0</v>
      </c>
      <c r="M52" s="105">
        <f t="shared" si="255"/>
        <v>0</v>
      </c>
      <c r="N52" s="105">
        <f t="shared" si="255"/>
        <v>0</v>
      </c>
      <c r="O52" s="103"/>
      <c r="P52" s="105">
        <f t="shared" ref="P52:X52" si="290">+O52</f>
        <v>0</v>
      </c>
      <c r="Q52" s="105">
        <f t="shared" si="290"/>
        <v>0</v>
      </c>
      <c r="R52" s="105">
        <f t="shared" si="290"/>
        <v>0</v>
      </c>
      <c r="S52" s="105">
        <f t="shared" si="290"/>
        <v>0</v>
      </c>
      <c r="T52" s="105">
        <f t="shared" si="290"/>
        <v>0</v>
      </c>
      <c r="U52" s="105">
        <f t="shared" si="290"/>
        <v>0</v>
      </c>
      <c r="V52" s="105">
        <f t="shared" si="290"/>
        <v>0</v>
      </c>
      <c r="W52" s="105">
        <f t="shared" si="290"/>
        <v>0</v>
      </c>
      <c r="X52" s="105">
        <f t="shared" si="290"/>
        <v>0</v>
      </c>
      <c r="Y52" s="105">
        <f t="shared" si="257"/>
        <v>0</v>
      </c>
      <c r="Z52" s="105">
        <f t="shared" si="257"/>
        <v>0</v>
      </c>
      <c r="AA52" s="103"/>
      <c r="AB52" s="105">
        <f t="shared" ref="AB52:AJ52" si="291">+AA52</f>
        <v>0</v>
      </c>
      <c r="AC52" s="105">
        <f t="shared" si="291"/>
        <v>0</v>
      </c>
      <c r="AD52" s="105">
        <f t="shared" si="291"/>
        <v>0</v>
      </c>
      <c r="AE52" s="105">
        <f t="shared" si="291"/>
        <v>0</v>
      </c>
      <c r="AF52" s="105">
        <f t="shared" si="291"/>
        <v>0</v>
      </c>
      <c r="AG52" s="105">
        <f t="shared" si="291"/>
        <v>0</v>
      </c>
      <c r="AH52" s="105">
        <f t="shared" si="291"/>
        <v>0</v>
      </c>
      <c r="AI52" s="105">
        <f t="shared" si="291"/>
        <v>0</v>
      </c>
      <c r="AJ52" s="105">
        <f t="shared" si="291"/>
        <v>0</v>
      </c>
      <c r="AK52" s="105">
        <f t="shared" si="259"/>
        <v>0</v>
      </c>
      <c r="AL52" s="105">
        <f t="shared" si="259"/>
        <v>0</v>
      </c>
      <c r="AM52" s="103"/>
      <c r="AN52" s="105">
        <f t="shared" si="260"/>
        <v>0</v>
      </c>
      <c r="AO52" s="105">
        <f t="shared" si="261"/>
        <v>0</v>
      </c>
      <c r="AP52" s="105">
        <f t="shared" si="262"/>
        <v>0</v>
      </c>
      <c r="AQ52" s="105">
        <f t="shared" si="263"/>
        <v>0</v>
      </c>
      <c r="AR52" s="105">
        <f t="shared" si="264"/>
        <v>0</v>
      </c>
      <c r="AS52" s="105">
        <f t="shared" si="285"/>
        <v>0</v>
      </c>
      <c r="AT52" s="105">
        <f t="shared" si="265"/>
        <v>0</v>
      </c>
      <c r="AU52" s="105">
        <f t="shared" si="266"/>
        <v>0</v>
      </c>
      <c r="AV52" s="105">
        <f t="shared" si="267"/>
        <v>0</v>
      </c>
      <c r="AW52" s="105">
        <f t="shared" si="268"/>
        <v>0</v>
      </c>
      <c r="AX52" s="105">
        <f t="shared" si="269"/>
        <v>0</v>
      </c>
      <c r="AY52" s="103"/>
      <c r="AZ52" s="105">
        <f t="shared" si="270"/>
        <v>0</v>
      </c>
      <c r="BA52" s="105">
        <f t="shared" si="271"/>
        <v>0</v>
      </c>
      <c r="BB52" s="105">
        <f t="shared" si="272"/>
        <v>0</v>
      </c>
      <c r="BC52" s="105">
        <f t="shared" si="273"/>
        <v>0</v>
      </c>
      <c r="BD52" s="105">
        <f t="shared" si="274"/>
        <v>0</v>
      </c>
      <c r="BE52" s="105">
        <f t="shared" si="275"/>
        <v>0</v>
      </c>
      <c r="BF52" s="105">
        <f t="shared" si="276"/>
        <v>0</v>
      </c>
      <c r="BG52" s="105">
        <f t="shared" si="277"/>
        <v>0</v>
      </c>
      <c r="BH52" s="105">
        <f t="shared" si="278"/>
        <v>0</v>
      </c>
      <c r="BI52" s="105">
        <f t="shared" si="279"/>
        <v>0</v>
      </c>
      <c r="BJ52" s="105">
        <f t="shared" si="280"/>
        <v>0</v>
      </c>
    </row>
    <row r="53" spans="1:62" x14ac:dyDescent="0.3">
      <c r="A53" t="str">
        <f t="shared" si="281"/>
        <v>DRMA Surcharge</v>
      </c>
      <c r="B53" s="33" t="s">
        <v>32</v>
      </c>
      <c r="C53" s="103"/>
      <c r="D53" s="105">
        <f t="shared" ref="D53:L53" si="292">+C53</f>
        <v>0</v>
      </c>
      <c r="E53" s="105">
        <f t="shared" si="292"/>
        <v>0</v>
      </c>
      <c r="F53" s="105">
        <f t="shared" si="292"/>
        <v>0</v>
      </c>
      <c r="G53" s="105">
        <f t="shared" si="292"/>
        <v>0</v>
      </c>
      <c r="H53" s="105">
        <f t="shared" si="292"/>
        <v>0</v>
      </c>
      <c r="I53" s="105">
        <f t="shared" si="292"/>
        <v>0</v>
      </c>
      <c r="J53" s="105">
        <f t="shared" si="292"/>
        <v>0</v>
      </c>
      <c r="K53" s="105">
        <f t="shared" si="292"/>
        <v>0</v>
      </c>
      <c r="L53" s="105">
        <f t="shared" si="292"/>
        <v>0</v>
      </c>
      <c r="M53" s="105">
        <f t="shared" si="255"/>
        <v>0</v>
      </c>
      <c r="N53" s="105">
        <f t="shared" si="255"/>
        <v>0</v>
      </c>
      <c r="O53" s="103"/>
      <c r="P53" s="105">
        <f t="shared" ref="P53:X53" si="293">+O53</f>
        <v>0</v>
      </c>
      <c r="Q53" s="105">
        <f t="shared" si="293"/>
        <v>0</v>
      </c>
      <c r="R53" s="105">
        <f t="shared" si="293"/>
        <v>0</v>
      </c>
      <c r="S53" s="105">
        <f t="shared" si="293"/>
        <v>0</v>
      </c>
      <c r="T53" s="105">
        <f t="shared" si="293"/>
        <v>0</v>
      </c>
      <c r="U53" s="105">
        <f t="shared" si="293"/>
        <v>0</v>
      </c>
      <c r="V53" s="105">
        <f t="shared" si="293"/>
        <v>0</v>
      </c>
      <c r="W53" s="105">
        <f t="shared" si="293"/>
        <v>0</v>
      </c>
      <c r="X53" s="105">
        <f t="shared" si="293"/>
        <v>0</v>
      </c>
      <c r="Y53" s="105">
        <f t="shared" si="257"/>
        <v>0</v>
      </c>
      <c r="Z53" s="105">
        <f t="shared" si="257"/>
        <v>0</v>
      </c>
      <c r="AA53" s="103"/>
      <c r="AB53" s="105">
        <f t="shared" ref="AB53:AJ53" si="294">+AA53</f>
        <v>0</v>
      </c>
      <c r="AC53" s="105">
        <f t="shared" si="294"/>
        <v>0</v>
      </c>
      <c r="AD53" s="105">
        <f t="shared" si="294"/>
        <v>0</v>
      </c>
      <c r="AE53" s="105">
        <f t="shared" si="294"/>
        <v>0</v>
      </c>
      <c r="AF53" s="105">
        <f t="shared" si="294"/>
        <v>0</v>
      </c>
      <c r="AG53" s="105">
        <f t="shared" si="294"/>
        <v>0</v>
      </c>
      <c r="AH53" s="105">
        <f t="shared" si="294"/>
        <v>0</v>
      </c>
      <c r="AI53" s="105">
        <f t="shared" si="294"/>
        <v>0</v>
      </c>
      <c r="AJ53" s="105">
        <f t="shared" si="294"/>
        <v>0</v>
      </c>
      <c r="AK53" s="105">
        <f t="shared" si="259"/>
        <v>0</v>
      </c>
      <c r="AL53" s="105">
        <f t="shared" si="259"/>
        <v>0</v>
      </c>
      <c r="AM53" s="103"/>
      <c r="AN53" s="105">
        <f t="shared" si="260"/>
        <v>0</v>
      </c>
      <c r="AO53" s="105">
        <f t="shared" si="261"/>
        <v>0</v>
      </c>
      <c r="AP53" s="105">
        <f t="shared" si="262"/>
        <v>0</v>
      </c>
      <c r="AQ53" s="105">
        <f t="shared" si="263"/>
        <v>0</v>
      </c>
      <c r="AR53" s="105">
        <f t="shared" si="264"/>
        <v>0</v>
      </c>
      <c r="AS53" s="105">
        <f t="shared" si="285"/>
        <v>0</v>
      </c>
      <c r="AT53" s="105">
        <f t="shared" si="265"/>
        <v>0</v>
      </c>
      <c r="AU53" s="105">
        <f t="shared" si="266"/>
        <v>0</v>
      </c>
      <c r="AV53" s="105">
        <f t="shared" si="267"/>
        <v>0</v>
      </c>
      <c r="AW53" s="105">
        <f t="shared" si="268"/>
        <v>0</v>
      </c>
      <c r="AX53" s="105">
        <f t="shared" si="269"/>
        <v>0</v>
      </c>
      <c r="AY53" s="103"/>
      <c r="AZ53" s="105">
        <f t="shared" si="270"/>
        <v>0</v>
      </c>
      <c r="BA53" s="105">
        <f t="shared" si="271"/>
        <v>0</v>
      </c>
      <c r="BB53" s="105">
        <f t="shared" si="272"/>
        <v>0</v>
      </c>
      <c r="BC53" s="105">
        <f t="shared" si="273"/>
        <v>0</v>
      </c>
      <c r="BD53" s="105">
        <f t="shared" si="274"/>
        <v>0</v>
      </c>
      <c r="BE53" s="105">
        <f t="shared" si="275"/>
        <v>0</v>
      </c>
      <c r="BF53" s="105">
        <f t="shared" si="276"/>
        <v>0</v>
      </c>
      <c r="BG53" s="105">
        <f t="shared" si="277"/>
        <v>0</v>
      </c>
      <c r="BH53" s="105">
        <f t="shared" si="278"/>
        <v>0</v>
      </c>
      <c r="BI53" s="105">
        <f t="shared" si="279"/>
        <v>0</v>
      </c>
      <c r="BJ53" s="105">
        <f t="shared" si="280"/>
        <v>0</v>
      </c>
    </row>
    <row r="54" spans="1:62" x14ac:dyDescent="0.3">
      <c r="A54" t="str">
        <f t="shared" si="281"/>
        <v>Conservation Refund</v>
      </c>
      <c r="B54" s="33" t="s">
        <v>126</v>
      </c>
      <c r="C54" s="103"/>
      <c r="D54" s="105">
        <f t="shared" ref="D54:L55" si="295">+C54</f>
        <v>0</v>
      </c>
      <c r="E54" s="105">
        <f t="shared" si="295"/>
        <v>0</v>
      </c>
      <c r="F54" s="105">
        <f t="shared" si="295"/>
        <v>0</v>
      </c>
      <c r="G54" s="105">
        <f t="shared" si="295"/>
        <v>0</v>
      </c>
      <c r="H54" s="105">
        <f t="shared" si="295"/>
        <v>0</v>
      </c>
      <c r="I54" s="105">
        <f t="shared" si="295"/>
        <v>0</v>
      </c>
      <c r="J54" s="105">
        <f t="shared" si="295"/>
        <v>0</v>
      </c>
      <c r="K54" s="105">
        <f t="shared" si="295"/>
        <v>0</v>
      </c>
      <c r="L54" s="105">
        <f t="shared" si="295"/>
        <v>0</v>
      </c>
      <c r="M54" s="105">
        <f t="shared" si="255"/>
        <v>0</v>
      </c>
      <c r="N54" s="105">
        <f t="shared" si="255"/>
        <v>0</v>
      </c>
      <c r="O54" s="103"/>
      <c r="P54" s="105">
        <f t="shared" ref="P54:X55" si="296">+O54</f>
        <v>0</v>
      </c>
      <c r="Q54" s="105">
        <f t="shared" si="296"/>
        <v>0</v>
      </c>
      <c r="R54" s="105">
        <f t="shared" si="296"/>
        <v>0</v>
      </c>
      <c r="S54" s="105">
        <f t="shared" si="296"/>
        <v>0</v>
      </c>
      <c r="T54" s="105">
        <f t="shared" si="296"/>
        <v>0</v>
      </c>
      <c r="U54" s="105">
        <f t="shared" si="296"/>
        <v>0</v>
      </c>
      <c r="V54" s="105">
        <f t="shared" si="296"/>
        <v>0</v>
      </c>
      <c r="W54" s="105">
        <f t="shared" si="296"/>
        <v>0</v>
      </c>
      <c r="X54" s="105">
        <f t="shared" si="296"/>
        <v>0</v>
      </c>
      <c r="Y54" s="105">
        <f t="shared" si="257"/>
        <v>0</v>
      </c>
      <c r="Z54" s="105">
        <f t="shared" si="257"/>
        <v>0</v>
      </c>
      <c r="AA54" s="103"/>
      <c r="AB54" s="105">
        <f t="shared" ref="AB54:AJ55" si="297">+AA54</f>
        <v>0</v>
      </c>
      <c r="AC54" s="105">
        <f t="shared" si="297"/>
        <v>0</v>
      </c>
      <c r="AD54" s="105">
        <f t="shared" si="297"/>
        <v>0</v>
      </c>
      <c r="AE54" s="105">
        <f t="shared" si="297"/>
        <v>0</v>
      </c>
      <c r="AF54" s="105">
        <f t="shared" si="297"/>
        <v>0</v>
      </c>
      <c r="AG54" s="105">
        <f t="shared" si="297"/>
        <v>0</v>
      </c>
      <c r="AH54" s="105">
        <f t="shared" si="297"/>
        <v>0</v>
      </c>
      <c r="AI54" s="105">
        <f t="shared" si="297"/>
        <v>0</v>
      </c>
      <c r="AJ54" s="105">
        <f t="shared" si="297"/>
        <v>0</v>
      </c>
      <c r="AK54" s="105">
        <f t="shared" si="259"/>
        <v>0</v>
      </c>
      <c r="AL54" s="105">
        <f t="shared" si="259"/>
        <v>0</v>
      </c>
      <c r="AM54" s="103"/>
      <c r="AN54" s="105">
        <f t="shared" si="260"/>
        <v>0</v>
      </c>
      <c r="AO54" s="105">
        <f t="shared" si="261"/>
        <v>0</v>
      </c>
      <c r="AP54" s="105">
        <f t="shared" si="262"/>
        <v>0</v>
      </c>
      <c r="AQ54" s="105">
        <f t="shared" si="263"/>
        <v>0</v>
      </c>
      <c r="AR54" s="105">
        <f t="shared" si="264"/>
        <v>0</v>
      </c>
      <c r="AS54" s="105">
        <f t="shared" si="285"/>
        <v>0</v>
      </c>
      <c r="AT54" s="105">
        <f t="shared" si="265"/>
        <v>0</v>
      </c>
      <c r="AU54" s="105">
        <f t="shared" si="266"/>
        <v>0</v>
      </c>
      <c r="AV54" s="105">
        <f t="shared" si="267"/>
        <v>0</v>
      </c>
      <c r="AW54" s="105">
        <f t="shared" si="268"/>
        <v>0</v>
      </c>
      <c r="AX54" s="105">
        <f t="shared" si="269"/>
        <v>0</v>
      </c>
      <c r="AY54" s="103"/>
      <c r="AZ54" s="105">
        <f t="shared" si="270"/>
        <v>0</v>
      </c>
      <c r="BA54" s="105">
        <f t="shared" si="271"/>
        <v>0</v>
      </c>
      <c r="BB54" s="105">
        <f t="shared" si="272"/>
        <v>0</v>
      </c>
      <c r="BC54" s="105">
        <f t="shared" si="273"/>
        <v>0</v>
      </c>
      <c r="BD54" s="105">
        <f t="shared" si="274"/>
        <v>0</v>
      </c>
      <c r="BE54" s="105">
        <f t="shared" si="275"/>
        <v>0</v>
      </c>
      <c r="BF54" s="105">
        <f t="shared" si="276"/>
        <v>0</v>
      </c>
      <c r="BG54" s="105">
        <f t="shared" si="277"/>
        <v>0</v>
      </c>
      <c r="BH54" s="105">
        <f t="shared" si="278"/>
        <v>0</v>
      </c>
      <c r="BI54" s="105">
        <f t="shared" si="279"/>
        <v>0</v>
      </c>
      <c r="BJ54" s="105">
        <f t="shared" si="280"/>
        <v>0</v>
      </c>
    </row>
    <row r="55" spans="1:62" x14ac:dyDescent="0.3">
      <c r="A55" t="str">
        <f t="shared" si="281"/>
        <v>General BA and MA</v>
      </c>
      <c r="B55" s="33" t="s">
        <v>126</v>
      </c>
      <c r="C55" s="103">
        <v>-7.12</v>
      </c>
      <c r="D55" s="105">
        <f t="shared" si="295"/>
        <v>-7.12</v>
      </c>
      <c r="E55" s="105">
        <f t="shared" si="295"/>
        <v>-7.12</v>
      </c>
      <c r="F55" s="105">
        <f t="shared" si="295"/>
        <v>-7.12</v>
      </c>
      <c r="G55" s="105">
        <f t="shared" si="295"/>
        <v>-7.12</v>
      </c>
      <c r="H55" s="105">
        <f t="shared" si="295"/>
        <v>-7.12</v>
      </c>
      <c r="I55" s="134">
        <v>-9.49</v>
      </c>
      <c r="J55" s="105">
        <f t="shared" si="295"/>
        <v>-9.49</v>
      </c>
      <c r="K55" s="105">
        <f t="shared" si="295"/>
        <v>-9.49</v>
      </c>
      <c r="L55" s="105">
        <f t="shared" si="295"/>
        <v>-9.49</v>
      </c>
      <c r="M55" s="105">
        <f t="shared" si="255"/>
        <v>-9.49</v>
      </c>
      <c r="N55" s="105">
        <f t="shared" si="255"/>
        <v>-9.49</v>
      </c>
      <c r="O55" s="103">
        <v>-9.49</v>
      </c>
      <c r="P55" s="105">
        <f t="shared" si="296"/>
        <v>-9.49</v>
      </c>
      <c r="Q55" s="105">
        <f t="shared" si="296"/>
        <v>-9.49</v>
      </c>
      <c r="R55" s="105">
        <f t="shared" si="296"/>
        <v>-9.49</v>
      </c>
      <c r="S55" s="105">
        <f t="shared" si="296"/>
        <v>-9.49</v>
      </c>
      <c r="T55" s="105">
        <f t="shared" si="296"/>
        <v>-9.49</v>
      </c>
      <c r="U55" s="105">
        <v>0</v>
      </c>
      <c r="V55" s="105">
        <f t="shared" si="296"/>
        <v>0</v>
      </c>
      <c r="W55" s="105">
        <f t="shared" si="296"/>
        <v>0</v>
      </c>
      <c r="X55" s="105">
        <f t="shared" si="296"/>
        <v>0</v>
      </c>
      <c r="Y55" s="105">
        <f t="shared" si="257"/>
        <v>0</v>
      </c>
      <c r="Z55" s="105">
        <f t="shared" si="257"/>
        <v>0</v>
      </c>
      <c r="AA55" s="103"/>
      <c r="AB55" s="105">
        <f t="shared" si="297"/>
        <v>0</v>
      </c>
      <c r="AC55" s="105">
        <f t="shared" si="297"/>
        <v>0</v>
      </c>
      <c r="AD55" s="105">
        <f t="shared" si="297"/>
        <v>0</v>
      </c>
      <c r="AE55" s="105">
        <f t="shared" si="297"/>
        <v>0</v>
      </c>
      <c r="AF55" s="105">
        <f t="shared" si="297"/>
        <v>0</v>
      </c>
      <c r="AG55" s="105">
        <f t="shared" si="297"/>
        <v>0</v>
      </c>
      <c r="AH55" s="105">
        <f t="shared" si="297"/>
        <v>0</v>
      </c>
      <c r="AI55" s="105">
        <f t="shared" si="297"/>
        <v>0</v>
      </c>
      <c r="AJ55" s="105">
        <f t="shared" si="297"/>
        <v>0</v>
      </c>
      <c r="AK55" s="105">
        <f t="shared" si="259"/>
        <v>0</v>
      </c>
      <c r="AL55" s="105">
        <f t="shared" si="259"/>
        <v>0</v>
      </c>
      <c r="AM55" s="103"/>
      <c r="AN55" s="105">
        <f t="shared" si="260"/>
        <v>0</v>
      </c>
      <c r="AO55" s="105">
        <f t="shared" si="261"/>
        <v>0</v>
      </c>
      <c r="AP55" s="105">
        <f t="shared" si="262"/>
        <v>0</v>
      </c>
      <c r="AQ55" s="105">
        <f t="shared" si="263"/>
        <v>0</v>
      </c>
      <c r="AR55" s="105">
        <f t="shared" si="264"/>
        <v>0</v>
      </c>
      <c r="AS55" s="105">
        <f t="shared" si="285"/>
        <v>0</v>
      </c>
      <c r="AT55" s="105">
        <f t="shared" si="265"/>
        <v>0</v>
      </c>
      <c r="AU55" s="105">
        <f t="shared" si="266"/>
        <v>0</v>
      </c>
      <c r="AV55" s="105">
        <f t="shared" si="267"/>
        <v>0</v>
      </c>
      <c r="AW55" s="105">
        <f t="shared" si="268"/>
        <v>0</v>
      </c>
      <c r="AX55" s="105">
        <f t="shared" si="269"/>
        <v>0</v>
      </c>
      <c r="AY55" s="103"/>
      <c r="AZ55" s="105">
        <f t="shared" si="270"/>
        <v>0</v>
      </c>
      <c r="BA55" s="105">
        <f t="shared" si="271"/>
        <v>0</v>
      </c>
      <c r="BB55" s="105">
        <f t="shared" si="272"/>
        <v>0</v>
      </c>
      <c r="BC55" s="105">
        <f t="shared" si="273"/>
        <v>0</v>
      </c>
      <c r="BD55" s="105">
        <f t="shared" si="274"/>
        <v>0</v>
      </c>
      <c r="BE55" s="105">
        <f t="shared" si="275"/>
        <v>0</v>
      </c>
      <c r="BF55" s="105">
        <f t="shared" si="276"/>
        <v>0</v>
      </c>
      <c r="BG55" s="105">
        <f t="shared" si="277"/>
        <v>0</v>
      </c>
      <c r="BH55" s="105">
        <f t="shared" si="278"/>
        <v>0</v>
      </c>
      <c r="BI55" s="105">
        <f t="shared" si="279"/>
        <v>0</v>
      </c>
      <c r="BJ55" s="105">
        <f t="shared" si="280"/>
        <v>0</v>
      </c>
    </row>
    <row r="56" spans="1:62" x14ac:dyDescent="0.3">
      <c r="A56" t="str">
        <f t="shared" si="281"/>
        <v>IRMA True-Up</v>
      </c>
      <c r="B56" s="33" t="s">
        <v>32</v>
      </c>
      <c r="C56" s="103"/>
      <c r="D56" s="105">
        <f t="shared" ref="D56:L56" si="298">+C56</f>
        <v>0</v>
      </c>
      <c r="E56" s="105">
        <f t="shared" si="298"/>
        <v>0</v>
      </c>
      <c r="F56" s="105">
        <f t="shared" si="298"/>
        <v>0</v>
      </c>
      <c r="G56" s="105">
        <f t="shared" si="298"/>
        <v>0</v>
      </c>
      <c r="H56" s="105">
        <f t="shared" si="298"/>
        <v>0</v>
      </c>
      <c r="I56" s="105">
        <f t="shared" si="298"/>
        <v>0</v>
      </c>
      <c r="J56" s="105">
        <f t="shared" si="298"/>
        <v>0</v>
      </c>
      <c r="K56" s="105">
        <f t="shared" si="298"/>
        <v>0</v>
      </c>
      <c r="L56" s="105">
        <f t="shared" si="298"/>
        <v>0</v>
      </c>
      <c r="M56" s="105">
        <f t="shared" si="255"/>
        <v>0</v>
      </c>
      <c r="N56" s="105">
        <f t="shared" si="255"/>
        <v>0</v>
      </c>
      <c r="O56" s="103"/>
      <c r="P56" s="105">
        <f t="shared" ref="P56:X56" si="299">+O56</f>
        <v>0</v>
      </c>
      <c r="Q56" s="105">
        <f t="shared" si="299"/>
        <v>0</v>
      </c>
      <c r="R56" s="105">
        <f t="shared" si="299"/>
        <v>0</v>
      </c>
      <c r="S56" s="105">
        <f t="shared" si="299"/>
        <v>0</v>
      </c>
      <c r="T56" s="105">
        <f t="shared" si="299"/>
        <v>0</v>
      </c>
      <c r="U56" s="105">
        <f t="shared" si="299"/>
        <v>0</v>
      </c>
      <c r="V56" s="105">
        <f t="shared" si="299"/>
        <v>0</v>
      </c>
      <c r="W56" s="105">
        <f t="shared" si="299"/>
        <v>0</v>
      </c>
      <c r="X56" s="105">
        <f t="shared" si="299"/>
        <v>0</v>
      </c>
      <c r="Y56" s="105">
        <f t="shared" si="257"/>
        <v>0</v>
      </c>
      <c r="Z56" s="105">
        <f t="shared" si="257"/>
        <v>0</v>
      </c>
      <c r="AA56" s="103"/>
      <c r="AB56" s="105">
        <f t="shared" ref="AB56:AJ56" si="300">+AA56</f>
        <v>0</v>
      </c>
      <c r="AC56" s="105">
        <f t="shared" si="300"/>
        <v>0</v>
      </c>
      <c r="AD56" s="105">
        <f t="shared" si="300"/>
        <v>0</v>
      </c>
      <c r="AE56" s="105">
        <f t="shared" si="300"/>
        <v>0</v>
      </c>
      <c r="AF56" s="105">
        <f t="shared" si="300"/>
        <v>0</v>
      </c>
      <c r="AG56" s="105">
        <f t="shared" si="300"/>
        <v>0</v>
      </c>
      <c r="AH56" s="105">
        <f t="shared" si="300"/>
        <v>0</v>
      </c>
      <c r="AI56" s="105">
        <f t="shared" si="300"/>
        <v>0</v>
      </c>
      <c r="AJ56" s="105">
        <f t="shared" si="300"/>
        <v>0</v>
      </c>
      <c r="AK56" s="105">
        <f t="shared" si="259"/>
        <v>0</v>
      </c>
      <c r="AL56" s="105">
        <f t="shared" si="259"/>
        <v>0</v>
      </c>
      <c r="AM56" s="103"/>
      <c r="AN56" s="105">
        <f t="shared" si="260"/>
        <v>0</v>
      </c>
      <c r="AO56" s="105">
        <f t="shared" si="261"/>
        <v>0</v>
      </c>
      <c r="AP56" s="105">
        <f t="shared" si="262"/>
        <v>0</v>
      </c>
      <c r="AQ56" s="105">
        <f t="shared" si="263"/>
        <v>0</v>
      </c>
      <c r="AR56" s="105">
        <f t="shared" si="264"/>
        <v>0</v>
      </c>
      <c r="AS56" s="105">
        <f t="shared" si="285"/>
        <v>0</v>
      </c>
      <c r="AT56" s="105">
        <f t="shared" si="265"/>
        <v>0</v>
      </c>
      <c r="AU56" s="105">
        <f t="shared" si="266"/>
        <v>0</v>
      </c>
      <c r="AV56" s="105">
        <f t="shared" si="267"/>
        <v>0</v>
      </c>
      <c r="AW56" s="105">
        <f t="shared" si="268"/>
        <v>0</v>
      </c>
      <c r="AX56" s="105">
        <f t="shared" si="269"/>
        <v>0</v>
      </c>
      <c r="AY56" s="103"/>
      <c r="AZ56" s="105">
        <f t="shared" si="270"/>
        <v>0</v>
      </c>
      <c r="BA56" s="105">
        <f t="shared" si="271"/>
        <v>0</v>
      </c>
      <c r="BB56" s="105">
        <f t="shared" si="272"/>
        <v>0</v>
      </c>
      <c r="BC56" s="105">
        <f t="shared" si="273"/>
        <v>0</v>
      </c>
      <c r="BD56" s="105">
        <f t="shared" si="274"/>
        <v>0</v>
      </c>
      <c r="BE56" s="105">
        <f t="shared" si="275"/>
        <v>0</v>
      </c>
      <c r="BF56" s="105">
        <f t="shared" si="276"/>
        <v>0</v>
      </c>
      <c r="BG56" s="105">
        <f t="shared" si="277"/>
        <v>0</v>
      </c>
      <c r="BH56" s="105">
        <f t="shared" si="278"/>
        <v>0</v>
      </c>
      <c r="BI56" s="105">
        <f t="shared" si="279"/>
        <v>0</v>
      </c>
      <c r="BJ56" s="105">
        <f t="shared" si="280"/>
        <v>0</v>
      </c>
    </row>
    <row r="57" spans="1:62" x14ac:dyDescent="0.3">
      <c r="A57" t="str">
        <f t="shared" si="281"/>
        <v>CAP Interim True-Up</v>
      </c>
      <c r="B57" s="33" t="s">
        <v>126</v>
      </c>
      <c r="C57" s="103"/>
      <c r="D57" s="105">
        <f t="shared" ref="D57:L57" si="301">+C57</f>
        <v>0</v>
      </c>
      <c r="E57" s="105">
        <f t="shared" si="301"/>
        <v>0</v>
      </c>
      <c r="F57" s="105">
        <f t="shared" si="301"/>
        <v>0</v>
      </c>
      <c r="G57" s="105">
        <f t="shared" si="301"/>
        <v>0</v>
      </c>
      <c r="H57" s="105">
        <f t="shared" si="301"/>
        <v>0</v>
      </c>
      <c r="I57" s="105">
        <f t="shared" si="301"/>
        <v>0</v>
      </c>
      <c r="J57" s="105">
        <f t="shared" si="301"/>
        <v>0</v>
      </c>
      <c r="K57" s="105">
        <f t="shared" si="301"/>
        <v>0</v>
      </c>
      <c r="L57" s="105">
        <f t="shared" si="301"/>
        <v>0</v>
      </c>
      <c r="M57" s="105">
        <f t="shared" si="255"/>
        <v>0</v>
      </c>
      <c r="N57" s="105">
        <f t="shared" si="255"/>
        <v>0</v>
      </c>
      <c r="O57" s="103"/>
      <c r="P57" s="105">
        <f t="shared" ref="P57:X57" si="302">+O57</f>
        <v>0</v>
      </c>
      <c r="Q57" s="105">
        <f t="shared" si="302"/>
        <v>0</v>
      </c>
      <c r="R57" s="105">
        <f t="shared" si="302"/>
        <v>0</v>
      </c>
      <c r="S57" s="105">
        <f t="shared" si="302"/>
        <v>0</v>
      </c>
      <c r="T57" s="105">
        <f t="shared" si="302"/>
        <v>0</v>
      </c>
      <c r="U57" s="105">
        <f t="shared" si="302"/>
        <v>0</v>
      </c>
      <c r="V57" s="105">
        <f t="shared" si="302"/>
        <v>0</v>
      </c>
      <c r="W57" s="105">
        <f t="shared" si="302"/>
        <v>0</v>
      </c>
      <c r="X57" s="105">
        <f t="shared" si="302"/>
        <v>0</v>
      </c>
      <c r="Y57" s="105">
        <f t="shared" si="257"/>
        <v>0</v>
      </c>
      <c r="Z57" s="105">
        <f t="shared" si="257"/>
        <v>0</v>
      </c>
      <c r="AA57" s="103"/>
      <c r="AB57" s="105">
        <f t="shared" ref="AB57:AJ57" si="303">+AA57</f>
        <v>0</v>
      </c>
      <c r="AC57" s="105">
        <f t="shared" si="303"/>
        <v>0</v>
      </c>
      <c r="AD57" s="105">
        <f t="shared" si="303"/>
        <v>0</v>
      </c>
      <c r="AE57" s="105">
        <f t="shared" si="303"/>
        <v>0</v>
      </c>
      <c r="AF57" s="105">
        <f t="shared" si="303"/>
        <v>0</v>
      </c>
      <c r="AG57" s="105">
        <f t="shared" si="303"/>
        <v>0</v>
      </c>
      <c r="AH57" s="105">
        <f t="shared" si="303"/>
        <v>0</v>
      </c>
      <c r="AI57" s="105">
        <f t="shared" si="303"/>
        <v>0</v>
      </c>
      <c r="AJ57" s="105">
        <f t="shared" si="303"/>
        <v>0</v>
      </c>
      <c r="AK57" s="105">
        <f t="shared" si="259"/>
        <v>0</v>
      </c>
      <c r="AL57" s="105">
        <f t="shared" si="259"/>
        <v>0</v>
      </c>
      <c r="AM57" s="103"/>
      <c r="AN57" s="105">
        <f t="shared" si="260"/>
        <v>0</v>
      </c>
      <c r="AO57" s="105">
        <f t="shared" si="261"/>
        <v>0</v>
      </c>
      <c r="AP57" s="105">
        <f t="shared" si="262"/>
        <v>0</v>
      </c>
      <c r="AQ57" s="105">
        <f t="shared" si="263"/>
        <v>0</v>
      </c>
      <c r="AR57" s="105">
        <f t="shared" si="264"/>
        <v>0</v>
      </c>
      <c r="AS57" s="105">
        <f t="shared" si="285"/>
        <v>0</v>
      </c>
      <c r="AT57" s="105">
        <f t="shared" si="265"/>
        <v>0</v>
      </c>
      <c r="AU57" s="105">
        <f t="shared" si="266"/>
        <v>0</v>
      </c>
      <c r="AV57" s="105">
        <f t="shared" si="267"/>
        <v>0</v>
      </c>
      <c r="AW57" s="105">
        <f t="shared" si="268"/>
        <v>0</v>
      </c>
      <c r="AX57" s="105">
        <f t="shared" si="269"/>
        <v>0</v>
      </c>
      <c r="AY57" s="103"/>
      <c r="AZ57" s="105">
        <f t="shared" si="270"/>
        <v>0</v>
      </c>
      <c r="BA57" s="105">
        <f t="shared" si="271"/>
        <v>0</v>
      </c>
      <c r="BB57" s="105">
        <f t="shared" si="272"/>
        <v>0</v>
      </c>
      <c r="BC57" s="105">
        <f t="shared" si="273"/>
        <v>0</v>
      </c>
      <c r="BD57" s="105">
        <f t="shared" si="274"/>
        <v>0</v>
      </c>
      <c r="BE57" s="105">
        <f t="shared" si="275"/>
        <v>0</v>
      </c>
      <c r="BF57" s="105">
        <f t="shared" si="276"/>
        <v>0</v>
      </c>
      <c r="BG57" s="105">
        <f t="shared" si="277"/>
        <v>0</v>
      </c>
      <c r="BH57" s="105">
        <f t="shared" si="278"/>
        <v>0</v>
      </c>
      <c r="BI57" s="105">
        <f t="shared" si="279"/>
        <v>0</v>
      </c>
      <c r="BJ57" s="105">
        <f t="shared" si="280"/>
        <v>0</v>
      </c>
    </row>
    <row r="58" spans="1:62" x14ac:dyDescent="0.3">
      <c r="A58" t="str">
        <f t="shared" si="281"/>
        <v>Pension Cost BA</v>
      </c>
      <c r="B58" s="33" t="s">
        <v>32</v>
      </c>
      <c r="C58" s="103"/>
      <c r="D58" s="105">
        <f t="shared" ref="D58:L58" si="304">+C58</f>
        <v>0</v>
      </c>
      <c r="E58" s="105">
        <f t="shared" si="304"/>
        <v>0</v>
      </c>
      <c r="F58" s="105">
        <f t="shared" si="304"/>
        <v>0</v>
      </c>
      <c r="G58" s="105">
        <f t="shared" si="304"/>
        <v>0</v>
      </c>
      <c r="H58" s="105">
        <f t="shared" si="304"/>
        <v>0</v>
      </c>
      <c r="I58" s="105">
        <f t="shared" si="304"/>
        <v>0</v>
      </c>
      <c r="J58" s="105">
        <f t="shared" si="304"/>
        <v>0</v>
      </c>
      <c r="K58" s="105">
        <f t="shared" si="304"/>
        <v>0</v>
      </c>
      <c r="L58" s="105">
        <f t="shared" si="304"/>
        <v>0</v>
      </c>
      <c r="M58" s="105">
        <f t="shared" si="255"/>
        <v>0</v>
      </c>
      <c r="N58" s="105">
        <f t="shared" si="255"/>
        <v>0</v>
      </c>
      <c r="O58" s="103"/>
      <c r="P58" s="105">
        <f t="shared" ref="P58:X58" si="305">+O58</f>
        <v>0</v>
      </c>
      <c r="Q58" s="105">
        <f t="shared" si="305"/>
        <v>0</v>
      </c>
      <c r="R58" s="105">
        <f t="shared" si="305"/>
        <v>0</v>
      </c>
      <c r="S58" s="105">
        <f t="shared" si="305"/>
        <v>0</v>
      </c>
      <c r="T58" s="105">
        <f t="shared" si="305"/>
        <v>0</v>
      </c>
      <c r="U58" s="105">
        <f t="shared" si="305"/>
        <v>0</v>
      </c>
      <c r="V58" s="105">
        <f t="shared" si="305"/>
        <v>0</v>
      </c>
      <c r="W58" s="105">
        <f t="shared" si="305"/>
        <v>0</v>
      </c>
      <c r="X58" s="105">
        <f t="shared" si="305"/>
        <v>0</v>
      </c>
      <c r="Y58" s="105">
        <f t="shared" si="257"/>
        <v>0</v>
      </c>
      <c r="Z58" s="105">
        <f t="shared" si="257"/>
        <v>0</v>
      </c>
      <c r="AA58" s="103"/>
      <c r="AB58" s="105">
        <f t="shared" ref="AB58:AJ58" si="306">+AA58</f>
        <v>0</v>
      </c>
      <c r="AC58" s="105">
        <f t="shared" si="306"/>
        <v>0</v>
      </c>
      <c r="AD58" s="105">
        <f t="shared" si="306"/>
        <v>0</v>
      </c>
      <c r="AE58" s="105">
        <f t="shared" si="306"/>
        <v>0</v>
      </c>
      <c r="AF58" s="105">
        <f t="shared" si="306"/>
        <v>0</v>
      </c>
      <c r="AG58" s="105">
        <f t="shared" si="306"/>
        <v>0</v>
      </c>
      <c r="AH58" s="105">
        <f t="shared" si="306"/>
        <v>0</v>
      </c>
      <c r="AI58" s="105">
        <f t="shared" si="306"/>
        <v>0</v>
      </c>
      <c r="AJ58" s="105">
        <f t="shared" si="306"/>
        <v>0</v>
      </c>
      <c r="AK58" s="105">
        <f t="shared" si="259"/>
        <v>0</v>
      </c>
      <c r="AL58" s="105">
        <f t="shared" si="259"/>
        <v>0</v>
      </c>
      <c r="AM58" s="103"/>
      <c r="AN58" s="105">
        <f t="shared" si="260"/>
        <v>0</v>
      </c>
      <c r="AO58" s="105">
        <f t="shared" si="261"/>
        <v>0</v>
      </c>
      <c r="AP58" s="105">
        <f t="shared" si="262"/>
        <v>0</v>
      </c>
      <c r="AQ58" s="105">
        <f t="shared" si="263"/>
        <v>0</v>
      </c>
      <c r="AR58" s="105">
        <f t="shared" si="264"/>
        <v>0</v>
      </c>
      <c r="AS58" s="105">
        <f t="shared" si="285"/>
        <v>0</v>
      </c>
      <c r="AT58" s="105">
        <f t="shared" si="265"/>
        <v>0</v>
      </c>
      <c r="AU58" s="105">
        <f t="shared" si="266"/>
        <v>0</v>
      </c>
      <c r="AV58" s="105">
        <f t="shared" si="267"/>
        <v>0</v>
      </c>
      <c r="AW58" s="105">
        <f t="shared" si="268"/>
        <v>0</v>
      </c>
      <c r="AX58" s="105">
        <f t="shared" si="269"/>
        <v>0</v>
      </c>
      <c r="AY58" s="103"/>
      <c r="AZ58" s="105">
        <f t="shared" si="270"/>
        <v>0</v>
      </c>
      <c r="BA58" s="105">
        <f t="shared" si="271"/>
        <v>0</v>
      </c>
      <c r="BB58" s="105">
        <f t="shared" si="272"/>
        <v>0</v>
      </c>
      <c r="BC58" s="105">
        <f t="shared" si="273"/>
        <v>0</v>
      </c>
      <c r="BD58" s="105">
        <f t="shared" si="274"/>
        <v>0</v>
      </c>
      <c r="BE58" s="105">
        <f t="shared" si="275"/>
        <v>0</v>
      </c>
      <c r="BF58" s="105">
        <f t="shared" si="276"/>
        <v>0</v>
      </c>
      <c r="BG58" s="105">
        <f t="shared" si="277"/>
        <v>0</v>
      </c>
      <c r="BH58" s="105">
        <f t="shared" si="278"/>
        <v>0</v>
      </c>
      <c r="BI58" s="105">
        <f t="shared" si="279"/>
        <v>0</v>
      </c>
      <c r="BJ58" s="105">
        <f t="shared" si="280"/>
        <v>0</v>
      </c>
    </row>
    <row r="59" spans="1:62" x14ac:dyDescent="0.3">
      <c r="A59" t="str">
        <f t="shared" si="281"/>
        <v>Healthcare Cost BA</v>
      </c>
      <c r="B59" s="33" t="s">
        <v>126</v>
      </c>
      <c r="C59" s="103"/>
      <c r="D59" s="105">
        <f t="shared" ref="D59:L59" si="307">+C59</f>
        <v>0</v>
      </c>
      <c r="E59" s="105">
        <f t="shared" si="307"/>
        <v>0</v>
      </c>
      <c r="F59" s="105">
        <f t="shared" si="307"/>
        <v>0</v>
      </c>
      <c r="G59" s="105">
        <f t="shared" si="307"/>
        <v>0</v>
      </c>
      <c r="H59" s="105">
        <f t="shared" si="307"/>
        <v>0</v>
      </c>
      <c r="I59" s="105">
        <f t="shared" si="307"/>
        <v>0</v>
      </c>
      <c r="J59" s="105">
        <f t="shared" si="307"/>
        <v>0</v>
      </c>
      <c r="K59" s="105">
        <f t="shared" si="307"/>
        <v>0</v>
      </c>
      <c r="L59" s="105">
        <f t="shared" si="307"/>
        <v>0</v>
      </c>
      <c r="M59" s="105">
        <f t="shared" si="255"/>
        <v>0</v>
      </c>
      <c r="N59" s="105">
        <f t="shared" si="255"/>
        <v>0</v>
      </c>
      <c r="O59" s="103"/>
      <c r="P59" s="105">
        <f t="shared" ref="P59:X59" si="308">+O59</f>
        <v>0</v>
      </c>
      <c r="Q59" s="105">
        <f t="shared" si="308"/>
        <v>0</v>
      </c>
      <c r="R59" s="105">
        <f t="shared" si="308"/>
        <v>0</v>
      </c>
      <c r="S59" s="105">
        <f t="shared" si="308"/>
        <v>0</v>
      </c>
      <c r="T59" s="105">
        <f t="shared" si="308"/>
        <v>0</v>
      </c>
      <c r="U59" s="105">
        <f t="shared" si="308"/>
        <v>0</v>
      </c>
      <c r="V59" s="105">
        <f t="shared" si="308"/>
        <v>0</v>
      </c>
      <c r="W59" s="105">
        <f t="shared" si="308"/>
        <v>0</v>
      </c>
      <c r="X59" s="105">
        <f t="shared" si="308"/>
        <v>0</v>
      </c>
      <c r="Y59" s="105">
        <f t="shared" si="257"/>
        <v>0</v>
      </c>
      <c r="Z59" s="105">
        <f t="shared" si="257"/>
        <v>0</v>
      </c>
      <c r="AA59" s="103"/>
      <c r="AB59" s="105">
        <f t="shared" ref="AB59:AJ59" si="309">+AA59</f>
        <v>0</v>
      </c>
      <c r="AC59" s="105">
        <f t="shared" si="309"/>
        <v>0</v>
      </c>
      <c r="AD59" s="105">
        <f t="shared" si="309"/>
        <v>0</v>
      </c>
      <c r="AE59" s="105">
        <f t="shared" si="309"/>
        <v>0</v>
      </c>
      <c r="AF59" s="105">
        <f t="shared" si="309"/>
        <v>0</v>
      </c>
      <c r="AG59" s="105">
        <f t="shared" si="309"/>
        <v>0</v>
      </c>
      <c r="AH59" s="105">
        <f t="shared" si="309"/>
        <v>0</v>
      </c>
      <c r="AI59" s="105">
        <f t="shared" si="309"/>
        <v>0</v>
      </c>
      <c r="AJ59" s="105">
        <f t="shared" si="309"/>
        <v>0</v>
      </c>
      <c r="AK59" s="105">
        <f t="shared" si="259"/>
        <v>0</v>
      </c>
      <c r="AL59" s="105">
        <f t="shared" si="259"/>
        <v>0</v>
      </c>
      <c r="AM59" s="103"/>
      <c r="AN59" s="105">
        <f t="shared" si="260"/>
        <v>0</v>
      </c>
      <c r="AO59" s="105">
        <f t="shared" si="261"/>
        <v>0</v>
      </c>
      <c r="AP59" s="105">
        <f t="shared" si="262"/>
        <v>0</v>
      </c>
      <c r="AQ59" s="105">
        <f t="shared" si="263"/>
        <v>0</v>
      </c>
      <c r="AR59" s="105">
        <f t="shared" si="264"/>
        <v>0</v>
      </c>
      <c r="AS59" s="105">
        <f t="shared" si="285"/>
        <v>0</v>
      </c>
      <c r="AT59" s="105">
        <f t="shared" si="265"/>
        <v>0</v>
      </c>
      <c r="AU59" s="105">
        <f t="shared" si="266"/>
        <v>0</v>
      </c>
      <c r="AV59" s="105">
        <f t="shared" si="267"/>
        <v>0</v>
      </c>
      <c r="AW59" s="105">
        <f t="shared" si="268"/>
        <v>0</v>
      </c>
      <c r="AX59" s="105">
        <f t="shared" si="269"/>
        <v>0</v>
      </c>
      <c r="AY59" s="103"/>
      <c r="AZ59" s="105">
        <f t="shared" si="270"/>
        <v>0</v>
      </c>
      <c r="BA59" s="105">
        <f t="shared" si="271"/>
        <v>0</v>
      </c>
      <c r="BB59" s="105">
        <f t="shared" si="272"/>
        <v>0</v>
      </c>
      <c r="BC59" s="105">
        <f t="shared" si="273"/>
        <v>0</v>
      </c>
      <c r="BD59" s="105">
        <f t="shared" si="274"/>
        <v>0</v>
      </c>
      <c r="BE59" s="105">
        <f t="shared" si="275"/>
        <v>0</v>
      </c>
      <c r="BF59" s="105">
        <f t="shared" si="276"/>
        <v>0</v>
      </c>
      <c r="BG59" s="105">
        <f t="shared" si="277"/>
        <v>0</v>
      </c>
      <c r="BH59" s="105">
        <f t="shared" si="278"/>
        <v>0</v>
      </c>
      <c r="BI59" s="105">
        <f t="shared" si="279"/>
        <v>0</v>
      </c>
      <c r="BJ59" s="105">
        <f t="shared" si="280"/>
        <v>0</v>
      </c>
    </row>
    <row r="60" spans="1:62" x14ac:dyDescent="0.3">
      <c r="A60" t="str">
        <f t="shared" si="281"/>
        <v>LIRA True Up</v>
      </c>
      <c r="B60" s="33" t="s">
        <v>126</v>
      </c>
      <c r="C60" s="103"/>
      <c r="D60" s="105">
        <f t="shared" ref="D60:L60" si="310">+C60</f>
        <v>0</v>
      </c>
      <c r="E60" s="105">
        <f t="shared" si="310"/>
        <v>0</v>
      </c>
      <c r="F60" s="105">
        <f t="shared" si="310"/>
        <v>0</v>
      </c>
      <c r="G60" s="105">
        <f t="shared" si="310"/>
        <v>0</v>
      </c>
      <c r="H60" s="105">
        <f t="shared" si="310"/>
        <v>0</v>
      </c>
      <c r="I60" s="105">
        <f t="shared" si="310"/>
        <v>0</v>
      </c>
      <c r="J60" s="105">
        <f t="shared" si="310"/>
        <v>0</v>
      </c>
      <c r="K60" s="105">
        <f t="shared" si="310"/>
        <v>0</v>
      </c>
      <c r="L60" s="105">
        <f t="shared" si="310"/>
        <v>0</v>
      </c>
      <c r="M60" s="105">
        <f t="shared" si="255"/>
        <v>0</v>
      </c>
      <c r="N60" s="105">
        <f t="shared" si="255"/>
        <v>0</v>
      </c>
      <c r="O60" s="103"/>
      <c r="P60" s="105">
        <f t="shared" ref="P60:X60" si="311">+O60</f>
        <v>0</v>
      </c>
      <c r="Q60" s="105">
        <f t="shared" si="311"/>
        <v>0</v>
      </c>
      <c r="R60" s="105">
        <f t="shared" si="311"/>
        <v>0</v>
      </c>
      <c r="S60" s="105">
        <f t="shared" si="311"/>
        <v>0</v>
      </c>
      <c r="T60" s="105">
        <f t="shared" si="311"/>
        <v>0</v>
      </c>
      <c r="U60" s="105">
        <f t="shared" si="311"/>
        <v>0</v>
      </c>
      <c r="V60" s="105">
        <f t="shared" si="311"/>
        <v>0</v>
      </c>
      <c r="W60" s="105">
        <f t="shared" si="311"/>
        <v>0</v>
      </c>
      <c r="X60" s="105">
        <f t="shared" si="311"/>
        <v>0</v>
      </c>
      <c r="Y60" s="105">
        <f t="shared" si="257"/>
        <v>0</v>
      </c>
      <c r="Z60" s="105">
        <f t="shared" si="257"/>
        <v>0</v>
      </c>
      <c r="AA60" s="103"/>
      <c r="AB60" s="105">
        <f t="shared" ref="AB60:AJ60" si="312">+AA60</f>
        <v>0</v>
      </c>
      <c r="AC60" s="105">
        <f t="shared" si="312"/>
        <v>0</v>
      </c>
      <c r="AD60" s="105">
        <f t="shared" si="312"/>
        <v>0</v>
      </c>
      <c r="AE60" s="105">
        <f t="shared" si="312"/>
        <v>0</v>
      </c>
      <c r="AF60" s="105">
        <f t="shared" si="312"/>
        <v>0</v>
      </c>
      <c r="AG60" s="105">
        <f t="shared" si="312"/>
        <v>0</v>
      </c>
      <c r="AH60" s="105">
        <f t="shared" si="312"/>
        <v>0</v>
      </c>
      <c r="AI60" s="105">
        <f t="shared" si="312"/>
        <v>0</v>
      </c>
      <c r="AJ60" s="105">
        <f t="shared" si="312"/>
        <v>0</v>
      </c>
      <c r="AK60" s="105">
        <f t="shared" si="259"/>
        <v>0</v>
      </c>
      <c r="AL60" s="105">
        <f t="shared" si="259"/>
        <v>0</v>
      </c>
      <c r="AM60" s="103"/>
      <c r="AN60" s="105">
        <f t="shared" si="260"/>
        <v>0</v>
      </c>
      <c r="AO60" s="105">
        <f t="shared" si="261"/>
        <v>0</v>
      </c>
      <c r="AP60" s="105">
        <f t="shared" si="262"/>
        <v>0</v>
      </c>
      <c r="AQ60" s="105">
        <f t="shared" si="263"/>
        <v>0</v>
      </c>
      <c r="AR60" s="105">
        <f t="shared" si="264"/>
        <v>0</v>
      </c>
      <c r="AS60" s="105">
        <f t="shared" si="285"/>
        <v>0</v>
      </c>
      <c r="AT60" s="105">
        <f t="shared" si="265"/>
        <v>0</v>
      </c>
      <c r="AU60" s="105">
        <f t="shared" si="266"/>
        <v>0</v>
      </c>
      <c r="AV60" s="105">
        <f t="shared" si="267"/>
        <v>0</v>
      </c>
      <c r="AW60" s="105">
        <f t="shared" si="268"/>
        <v>0</v>
      </c>
      <c r="AX60" s="105">
        <f t="shared" si="269"/>
        <v>0</v>
      </c>
      <c r="AY60" s="103"/>
      <c r="AZ60" s="105">
        <f t="shared" si="270"/>
        <v>0</v>
      </c>
      <c r="BA60" s="105">
        <f t="shared" si="271"/>
        <v>0</v>
      </c>
      <c r="BB60" s="105">
        <f t="shared" si="272"/>
        <v>0</v>
      </c>
      <c r="BC60" s="105">
        <f t="shared" si="273"/>
        <v>0</v>
      </c>
      <c r="BD60" s="105">
        <f t="shared" si="274"/>
        <v>0</v>
      </c>
      <c r="BE60" s="105">
        <f t="shared" si="275"/>
        <v>0</v>
      </c>
      <c r="BF60" s="105">
        <f t="shared" si="276"/>
        <v>0</v>
      </c>
      <c r="BG60" s="105">
        <f t="shared" si="277"/>
        <v>0</v>
      </c>
      <c r="BH60" s="105">
        <f t="shared" si="278"/>
        <v>0</v>
      </c>
      <c r="BI60" s="105">
        <f t="shared" si="279"/>
        <v>0</v>
      </c>
      <c r="BJ60" s="105">
        <f t="shared" si="280"/>
        <v>0</v>
      </c>
    </row>
    <row r="61" spans="1:62" x14ac:dyDescent="0.3">
      <c r="A61" t="str">
        <f t="shared" si="281"/>
        <v>Reserved</v>
      </c>
      <c r="B61" s="33" t="s">
        <v>32</v>
      </c>
      <c r="C61" s="103"/>
      <c r="D61" s="105">
        <f t="shared" ref="D61:L61" si="313">+C61</f>
        <v>0</v>
      </c>
      <c r="E61" s="105">
        <f t="shared" si="313"/>
        <v>0</v>
      </c>
      <c r="F61" s="105">
        <f t="shared" si="313"/>
        <v>0</v>
      </c>
      <c r="G61" s="105">
        <f t="shared" si="313"/>
        <v>0</v>
      </c>
      <c r="H61" s="105">
        <f t="shared" si="313"/>
        <v>0</v>
      </c>
      <c r="I61" s="105">
        <f t="shared" si="313"/>
        <v>0</v>
      </c>
      <c r="J61" s="105">
        <f t="shared" si="313"/>
        <v>0</v>
      </c>
      <c r="K61" s="105">
        <f t="shared" si="313"/>
        <v>0</v>
      </c>
      <c r="L61" s="105">
        <f t="shared" si="313"/>
        <v>0</v>
      </c>
      <c r="M61" s="105">
        <f t="shared" si="255"/>
        <v>0</v>
      </c>
      <c r="N61" s="105">
        <f t="shared" si="255"/>
        <v>0</v>
      </c>
      <c r="O61" s="103"/>
      <c r="P61" s="105">
        <f t="shared" ref="P61:X61" si="314">+O61</f>
        <v>0</v>
      </c>
      <c r="Q61" s="105">
        <f t="shared" si="314"/>
        <v>0</v>
      </c>
      <c r="R61" s="105">
        <f t="shared" si="314"/>
        <v>0</v>
      </c>
      <c r="S61" s="105">
        <f t="shared" si="314"/>
        <v>0</v>
      </c>
      <c r="T61" s="105">
        <f t="shared" si="314"/>
        <v>0</v>
      </c>
      <c r="U61" s="105">
        <f t="shared" si="314"/>
        <v>0</v>
      </c>
      <c r="V61" s="105">
        <f t="shared" si="314"/>
        <v>0</v>
      </c>
      <c r="W61" s="105">
        <f t="shared" si="314"/>
        <v>0</v>
      </c>
      <c r="X61" s="105">
        <f t="shared" si="314"/>
        <v>0</v>
      </c>
      <c r="Y61" s="105">
        <f t="shared" si="257"/>
        <v>0</v>
      </c>
      <c r="Z61" s="105">
        <f t="shared" si="257"/>
        <v>0</v>
      </c>
      <c r="AA61" s="103"/>
      <c r="AB61" s="105">
        <f t="shared" ref="AB61:AJ61" si="315">+AA61</f>
        <v>0</v>
      </c>
      <c r="AC61" s="105">
        <f t="shared" si="315"/>
        <v>0</v>
      </c>
      <c r="AD61" s="105">
        <f t="shared" si="315"/>
        <v>0</v>
      </c>
      <c r="AE61" s="105">
        <f t="shared" si="315"/>
        <v>0</v>
      </c>
      <c r="AF61" s="105">
        <f t="shared" si="315"/>
        <v>0</v>
      </c>
      <c r="AG61" s="105">
        <f t="shared" si="315"/>
        <v>0</v>
      </c>
      <c r="AH61" s="105">
        <f t="shared" si="315"/>
        <v>0</v>
      </c>
      <c r="AI61" s="105">
        <f t="shared" si="315"/>
        <v>0</v>
      </c>
      <c r="AJ61" s="105">
        <f t="shared" si="315"/>
        <v>0</v>
      </c>
      <c r="AK61" s="105">
        <f t="shared" si="259"/>
        <v>0</v>
      </c>
      <c r="AL61" s="105">
        <f t="shared" si="259"/>
        <v>0</v>
      </c>
      <c r="AM61" s="103"/>
      <c r="AN61" s="105">
        <f t="shared" si="260"/>
        <v>0</v>
      </c>
      <c r="AO61" s="105">
        <f t="shared" si="261"/>
        <v>0</v>
      </c>
      <c r="AP61" s="105">
        <f t="shared" si="262"/>
        <v>0</v>
      </c>
      <c r="AQ61" s="105">
        <f t="shared" si="263"/>
        <v>0</v>
      </c>
      <c r="AR61" s="105">
        <f t="shared" si="264"/>
        <v>0</v>
      </c>
      <c r="AS61" s="105">
        <f t="shared" si="285"/>
        <v>0</v>
      </c>
      <c r="AT61" s="105">
        <f t="shared" si="265"/>
        <v>0</v>
      </c>
      <c r="AU61" s="105">
        <f t="shared" si="266"/>
        <v>0</v>
      </c>
      <c r="AV61" s="105">
        <f t="shared" si="267"/>
        <v>0</v>
      </c>
      <c r="AW61" s="105">
        <f t="shared" si="268"/>
        <v>0</v>
      </c>
      <c r="AX61" s="105">
        <f t="shared" si="269"/>
        <v>0</v>
      </c>
      <c r="AY61" s="103"/>
      <c r="AZ61" s="105">
        <f t="shared" si="270"/>
        <v>0</v>
      </c>
      <c r="BA61" s="105">
        <f t="shared" si="271"/>
        <v>0</v>
      </c>
      <c r="BB61" s="105">
        <f t="shared" si="272"/>
        <v>0</v>
      </c>
      <c r="BC61" s="105">
        <f t="shared" si="273"/>
        <v>0</v>
      </c>
      <c r="BD61" s="105">
        <f t="shared" si="274"/>
        <v>0</v>
      </c>
      <c r="BE61" s="105">
        <f t="shared" si="275"/>
        <v>0</v>
      </c>
      <c r="BF61" s="105">
        <f t="shared" si="276"/>
        <v>0</v>
      </c>
      <c r="BG61" s="105">
        <f t="shared" si="277"/>
        <v>0</v>
      </c>
      <c r="BH61" s="105">
        <f t="shared" si="278"/>
        <v>0</v>
      </c>
      <c r="BI61" s="105">
        <f t="shared" si="279"/>
        <v>0</v>
      </c>
      <c r="BJ61" s="105">
        <f t="shared" si="280"/>
        <v>0</v>
      </c>
    </row>
    <row r="62" spans="1:62" x14ac:dyDescent="0.3">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row>
    <row r="63" spans="1:62" x14ac:dyDescent="0.3">
      <c r="A63" s="1" t="s">
        <v>23</v>
      </c>
      <c r="B63" s="29" t="str">
        <f t="shared" ref="B63:AK63" si="316">C32</f>
        <v>January 2025</v>
      </c>
      <c r="C63" s="29" t="str">
        <f t="shared" si="316"/>
        <v>February 2025</v>
      </c>
      <c r="D63" s="29" t="str">
        <f t="shared" si="316"/>
        <v>March 2025</v>
      </c>
      <c r="E63" s="29" t="str">
        <f t="shared" si="316"/>
        <v>April 2025</v>
      </c>
      <c r="F63" s="29" t="str">
        <f t="shared" si="316"/>
        <v>May 2025</v>
      </c>
      <c r="G63" s="29" t="str">
        <f t="shared" si="316"/>
        <v>June 2025</v>
      </c>
      <c r="H63" s="29" t="str">
        <f t="shared" si="316"/>
        <v>July 2025</v>
      </c>
      <c r="I63" s="29" t="str">
        <f t="shared" si="316"/>
        <v>August 2025</v>
      </c>
      <c r="J63" s="29" t="str">
        <f t="shared" si="316"/>
        <v>September 2025</v>
      </c>
      <c r="K63" s="29" t="str">
        <f t="shared" si="316"/>
        <v>October 2025</v>
      </c>
      <c r="L63" s="29" t="str">
        <f t="shared" si="316"/>
        <v>November 2025</v>
      </c>
      <c r="M63" s="29" t="str">
        <f t="shared" si="316"/>
        <v>December 2025</v>
      </c>
      <c r="N63" s="29" t="str">
        <f t="shared" si="316"/>
        <v>January 2026</v>
      </c>
      <c r="O63" s="29" t="str">
        <f t="shared" si="316"/>
        <v>February 2026</v>
      </c>
      <c r="P63" s="29" t="str">
        <f t="shared" si="316"/>
        <v>March 2026</v>
      </c>
      <c r="Q63" s="29" t="str">
        <f t="shared" si="316"/>
        <v>April 2026</v>
      </c>
      <c r="R63" s="29" t="str">
        <f t="shared" si="316"/>
        <v>May 2026</v>
      </c>
      <c r="S63" s="29" t="str">
        <f t="shared" si="316"/>
        <v>June 2026</v>
      </c>
      <c r="T63" s="29" t="str">
        <f t="shared" si="316"/>
        <v>July 2026</v>
      </c>
      <c r="U63" s="29" t="str">
        <f t="shared" si="316"/>
        <v>August 2026</v>
      </c>
      <c r="V63" s="29" t="str">
        <f t="shared" si="316"/>
        <v>September 2026</v>
      </c>
      <c r="W63" s="29" t="str">
        <f t="shared" si="316"/>
        <v>October 2026</v>
      </c>
      <c r="X63" s="29" t="str">
        <f t="shared" si="316"/>
        <v>November 2026</v>
      </c>
      <c r="Y63" s="29" t="str">
        <f t="shared" si="316"/>
        <v>December 2026</v>
      </c>
      <c r="Z63" s="29" t="str">
        <f t="shared" si="316"/>
        <v>January 2027</v>
      </c>
      <c r="AA63" s="29" t="str">
        <f t="shared" si="316"/>
        <v>February 2027</v>
      </c>
      <c r="AB63" s="29" t="str">
        <f t="shared" si="316"/>
        <v>March 2027</v>
      </c>
      <c r="AC63" s="29" t="str">
        <f t="shared" si="316"/>
        <v>April 2027</v>
      </c>
      <c r="AD63" s="29" t="str">
        <f t="shared" si="316"/>
        <v>May 2027</v>
      </c>
      <c r="AE63" s="29" t="str">
        <f t="shared" si="316"/>
        <v>June 2027</v>
      </c>
      <c r="AF63" s="29" t="str">
        <f t="shared" si="316"/>
        <v>July 2027</v>
      </c>
      <c r="AG63" s="29" t="str">
        <f t="shared" si="316"/>
        <v>August 2027</v>
      </c>
      <c r="AH63" s="29" t="str">
        <f t="shared" si="316"/>
        <v>September 2027</v>
      </c>
      <c r="AI63" s="29" t="str">
        <f t="shared" si="316"/>
        <v>October 2027</v>
      </c>
      <c r="AJ63" s="29" t="str">
        <f t="shared" si="316"/>
        <v>November 2027</v>
      </c>
      <c r="AK63" s="29" t="str">
        <f t="shared" si="316"/>
        <v>December 2027</v>
      </c>
      <c r="AL63" s="4" t="str">
        <f>CONCATENATE("January"," ",$B$11)</f>
        <v>January 2028</v>
      </c>
      <c r="AM63" s="4" t="str">
        <f>CONCATENATE("February"," ",$B$11)</f>
        <v>February 2028</v>
      </c>
      <c r="AN63" s="4" t="str">
        <f>CONCATENATE("March"," ",$B$11)</f>
        <v>March 2028</v>
      </c>
      <c r="AO63" s="4" t="str">
        <f>CONCATENATE("April"," ",$B$11)</f>
        <v>April 2028</v>
      </c>
      <c r="AP63" s="4" t="str">
        <f>CONCATENATE("May"," ",$B$11)</f>
        <v>May 2028</v>
      </c>
      <c r="AQ63" s="4" t="str">
        <f>CONCATENATE("June"," ",$B$11)</f>
        <v>June 2028</v>
      </c>
      <c r="AR63" s="4" t="str">
        <f>CONCATENATE("July"," ",$B$11)</f>
        <v>July 2028</v>
      </c>
      <c r="AS63" s="4" t="str">
        <f>CONCATENATE("August"," ",$B$11)</f>
        <v>August 2028</v>
      </c>
      <c r="AT63" s="4" t="str">
        <f>CONCATENATE("September"," ",$B$11)</f>
        <v>September 2028</v>
      </c>
      <c r="AU63" s="4" t="str">
        <f>CONCATENATE("October"," ",$B$11)</f>
        <v>October 2028</v>
      </c>
      <c r="AV63" s="4" t="str">
        <f>CONCATENATE("November"," ",$B$11)</f>
        <v>November 2028</v>
      </c>
      <c r="AW63" s="4" t="str">
        <f>CONCATENATE("December"," ",$B$11)</f>
        <v>December 2028</v>
      </c>
      <c r="AX63" s="4" t="str">
        <f>CONCATENATE("January"," ",$B$12)</f>
        <v>January 2029</v>
      </c>
      <c r="AY63" s="4" t="str">
        <f>CONCATENATE("February"," ",$B$12)</f>
        <v>February 2029</v>
      </c>
      <c r="AZ63" s="4" t="str">
        <f>CONCATENATE("March"," ",$B$12)</f>
        <v>March 2029</v>
      </c>
      <c r="BA63" s="4" t="str">
        <f>CONCATENATE("April"," ",$B$12)</f>
        <v>April 2029</v>
      </c>
      <c r="BB63" s="4" t="str">
        <f>CONCATENATE("May"," ",$B$12)</f>
        <v>May 2029</v>
      </c>
      <c r="BC63" s="4" t="str">
        <f>CONCATENATE("June"," ",$B$12)</f>
        <v>June 2029</v>
      </c>
      <c r="BD63" s="4" t="str">
        <f>CONCATENATE("July"," ",$B$12)</f>
        <v>July 2029</v>
      </c>
      <c r="BE63" s="4" t="str">
        <f>CONCATENATE("August"," ",$B$12)</f>
        <v>August 2029</v>
      </c>
      <c r="BF63" s="4" t="str">
        <f>CONCATENATE("September"," ",$B$12)</f>
        <v>September 2029</v>
      </c>
      <c r="BG63" s="4" t="str">
        <f>CONCATENATE("October"," ",$B$12)</f>
        <v>October 2029</v>
      </c>
      <c r="BH63" s="4" t="str">
        <f>CONCATENATE("November"," ",$B$12)</f>
        <v>November 2029</v>
      </c>
      <c r="BI63" s="4" t="str">
        <f>CONCATENATE("December"," ",$B$12)</f>
        <v>December 2029</v>
      </c>
    </row>
    <row r="64" spans="1:62" x14ac:dyDescent="0.3">
      <c r="A64" t="s">
        <v>24</v>
      </c>
      <c r="B64" s="60">
        <v>6.7999999999999996E-3</v>
      </c>
      <c r="C64" s="61">
        <f t="shared" ref="C64:C69" si="317">+B64</f>
        <v>6.7999999999999996E-3</v>
      </c>
      <c r="D64" s="61">
        <f t="shared" ref="D64:AK64" si="318">+C64</f>
        <v>6.7999999999999996E-3</v>
      </c>
      <c r="E64" s="61">
        <f t="shared" si="318"/>
        <v>6.7999999999999996E-3</v>
      </c>
      <c r="F64" s="61">
        <f t="shared" si="318"/>
        <v>6.7999999999999996E-3</v>
      </c>
      <c r="G64" s="61">
        <f t="shared" si="318"/>
        <v>6.7999999999999996E-3</v>
      </c>
      <c r="H64" s="61">
        <f t="shared" si="318"/>
        <v>6.7999999999999996E-3</v>
      </c>
      <c r="I64" s="61">
        <f t="shared" si="318"/>
        <v>6.7999999999999996E-3</v>
      </c>
      <c r="J64" s="61">
        <f t="shared" si="318"/>
        <v>6.7999999999999996E-3</v>
      </c>
      <c r="K64" s="61">
        <f t="shared" si="318"/>
        <v>6.7999999999999996E-3</v>
      </c>
      <c r="L64" s="61">
        <f t="shared" si="318"/>
        <v>6.7999999999999996E-3</v>
      </c>
      <c r="M64" s="61">
        <f t="shared" si="318"/>
        <v>6.7999999999999996E-3</v>
      </c>
      <c r="N64" s="145">
        <v>7.0000000000000001E-3</v>
      </c>
      <c r="O64" s="61">
        <f t="shared" si="318"/>
        <v>7.0000000000000001E-3</v>
      </c>
      <c r="P64" s="61">
        <f t="shared" si="318"/>
        <v>7.0000000000000001E-3</v>
      </c>
      <c r="Q64" s="61">
        <f t="shared" si="318"/>
        <v>7.0000000000000001E-3</v>
      </c>
      <c r="R64" s="61">
        <f t="shared" si="318"/>
        <v>7.0000000000000001E-3</v>
      </c>
      <c r="S64" s="61">
        <f t="shared" si="318"/>
        <v>7.0000000000000001E-3</v>
      </c>
      <c r="T64" s="61">
        <f t="shared" si="318"/>
        <v>7.0000000000000001E-3</v>
      </c>
      <c r="U64" s="61">
        <f t="shared" si="318"/>
        <v>7.0000000000000001E-3</v>
      </c>
      <c r="V64" s="61">
        <f t="shared" si="318"/>
        <v>7.0000000000000001E-3</v>
      </c>
      <c r="W64" s="61">
        <f t="shared" si="318"/>
        <v>7.0000000000000001E-3</v>
      </c>
      <c r="X64" s="61">
        <f t="shared" si="318"/>
        <v>7.0000000000000001E-3</v>
      </c>
      <c r="Y64" s="61">
        <f t="shared" si="318"/>
        <v>7.0000000000000001E-3</v>
      </c>
      <c r="Z64" s="135">
        <v>6.7999999999999996E-3</v>
      </c>
      <c r="AA64" s="61">
        <f t="shared" si="318"/>
        <v>6.7999999999999996E-3</v>
      </c>
      <c r="AB64" s="61">
        <f t="shared" si="318"/>
        <v>6.7999999999999996E-3</v>
      </c>
      <c r="AC64" s="61">
        <f t="shared" si="318"/>
        <v>6.7999999999999996E-3</v>
      </c>
      <c r="AD64" s="61">
        <f t="shared" si="318"/>
        <v>6.7999999999999996E-3</v>
      </c>
      <c r="AE64" s="61">
        <f t="shared" si="318"/>
        <v>6.7999999999999996E-3</v>
      </c>
      <c r="AF64" s="61">
        <f t="shared" si="318"/>
        <v>6.7999999999999996E-3</v>
      </c>
      <c r="AG64" s="61">
        <f t="shared" si="318"/>
        <v>6.7999999999999996E-3</v>
      </c>
      <c r="AH64" s="61">
        <f t="shared" si="318"/>
        <v>6.7999999999999996E-3</v>
      </c>
      <c r="AI64" s="61">
        <f t="shared" si="318"/>
        <v>6.7999999999999996E-3</v>
      </c>
      <c r="AJ64" s="61">
        <f t="shared" si="318"/>
        <v>6.7999999999999996E-3</v>
      </c>
      <c r="AK64" s="61">
        <f t="shared" si="318"/>
        <v>6.7999999999999996E-3</v>
      </c>
      <c r="AL64" s="61">
        <f t="shared" ref="AL64" si="319">+AK64</f>
        <v>6.7999999999999996E-3</v>
      </c>
      <c r="AM64" s="61">
        <f t="shared" ref="AM64" si="320">+AL64</f>
        <v>6.7999999999999996E-3</v>
      </c>
      <c r="AN64" s="61">
        <f t="shared" ref="AN64" si="321">+AM64</f>
        <v>6.7999999999999996E-3</v>
      </c>
      <c r="AO64" s="61">
        <f t="shared" ref="AO64" si="322">+AN64</f>
        <v>6.7999999999999996E-3</v>
      </c>
      <c r="AP64" s="61">
        <f t="shared" ref="AP64" si="323">+AO64</f>
        <v>6.7999999999999996E-3</v>
      </c>
      <c r="AQ64" s="61">
        <f t="shared" ref="AQ64" si="324">+AP64</f>
        <v>6.7999999999999996E-3</v>
      </c>
      <c r="AR64" s="61">
        <f t="shared" ref="AR64" si="325">+AQ64</f>
        <v>6.7999999999999996E-3</v>
      </c>
      <c r="AS64" s="61">
        <f t="shared" ref="AS64" si="326">+AR64</f>
        <v>6.7999999999999996E-3</v>
      </c>
      <c r="AT64" s="61">
        <f t="shared" ref="AT64" si="327">+AS64</f>
        <v>6.7999999999999996E-3</v>
      </c>
      <c r="AU64" s="61">
        <f t="shared" ref="AU64" si="328">+AT64</f>
        <v>6.7999999999999996E-3</v>
      </c>
      <c r="AV64" s="61">
        <f t="shared" ref="AV64" si="329">+AU64</f>
        <v>6.7999999999999996E-3</v>
      </c>
      <c r="AW64" s="61">
        <f t="shared" ref="AW64" si="330">+AV64</f>
        <v>6.7999999999999996E-3</v>
      </c>
      <c r="AX64" s="61">
        <f t="shared" ref="AX64" si="331">+AW64</f>
        <v>6.7999999999999996E-3</v>
      </c>
      <c r="AY64" s="61">
        <f t="shared" ref="AY64" si="332">+AX64</f>
        <v>6.7999999999999996E-3</v>
      </c>
      <c r="AZ64" s="61">
        <f t="shared" ref="AZ64" si="333">+AY64</f>
        <v>6.7999999999999996E-3</v>
      </c>
      <c r="BA64" s="61">
        <f t="shared" ref="BA64" si="334">+AZ64</f>
        <v>6.7999999999999996E-3</v>
      </c>
      <c r="BB64" s="61">
        <f t="shared" ref="BB64" si="335">+BA64</f>
        <v>6.7999999999999996E-3</v>
      </c>
      <c r="BC64" s="61">
        <f t="shared" ref="BC64" si="336">+BB64</f>
        <v>6.7999999999999996E-3</v>
      </c>
      <c r="BD64" s="61">
        <f t="shared" ref="BD64" si="337">+BC64</f>
        <v>6.7999999999999996E-3</v>
      </c>
      <c r="BE64" s="61">
        <f t="shared" ref="BE64" si="338">+BD64</f>
        <v>6.7999999999999996E-3</v>
      </c>
      <c r="BF64" s="61">
        <f t="shared" ref="BF64" si="339">+BE64</f>
        <v>6.7999999999999996E-3</v>
      </c>
      <c r="BG64" s="61">
        <f t="shared" ref="BG64" si="340">+BF64</f>
        <v>6.7999999999999996E-3</v>
      </c>
      <c r="BH64" s="61">
        <f t="shared" ref="BH64" si="341">+BG64</f>
        <v>6.7999999999999996E-3</v>
      </c>
      <c r="BI64" s="61">
        <f t="shared" ref="BI64" si="342">+BH64</f>
        <v>6.7999999999999996E-3</v>
      </c>
    </row>
    <row r="65" spans="1:61" x14ac:dyDescent="0.3">
      <c r="A65" t="s">
        <v>38</v>
      </c>
      <c r="B65" s="60"/>
      <c r="C65" s="61">
        <f t="shared" si="317"/>
        <v>0</v>
      </c>
      <c r="D65" s="61">
        <f t="shared" ref="D65:D69" si="343">+C65</f>
        <v>0</v>
      </c>
      <c r="E65" s="61">
        <f t="shared" ref="E65:E69" si="344">+D65</f>
        <v>0</v>
      </c>
      <c r="F65" s="61">
        <f t="shared" ref="F65:F69" si="345">+E65</f>
        <v>0</v>
      </c>
      <c r="G65" s="61">
        <f t="shared" ref="G65:G69" si="346">+F65</f>
        <v>0</v>
      </c>
      <c r="H65" s="61">
        <f t="shared" ref="H65:H69" si="347">+G65</f>
        <v>0</v>
      </c>
      <c r="I65" s="61">
        <f t="shared" ref="I65:I69" si="348">+H65</f>
        <v>0</v>
      </c>
      <c r="J65" s="61">
        <f t="shared" ref="J65:J69" si="349">+I65</f>
        <v>0</v>
      </c>
      <c r="K65" s="61">
        <f t="shared" ref="K65:K69" si="350">+J65</f>
        <v>0</v>
      </c>
      <c r="L65" s="61">
        <f t="shared" ref="L65:L69" si="351">+K65</f>
        <v>0</v>
      </c>
      <c r="M65" s="61">
        <f t="shared" ref="M65:M69" si="352">+L65</f>
        <v>0</v>
      </c>
      <c r="N65" s="61">
        <f t="shared" ref="N65:N69" si="353">+M65</f>
        <v>0</v>
      </c>
      <c r="O65" s="61">
        <f t="shared" ref="O65:O69" si="354">+N65</f>
        <v>0</v>
      </c>
      <c r="P65" s="61">
        <f t="shared" ref="P65:P69" si="355">+O65</f>
        <v>0</v>
      </c>
      <c r="Q65" s="61">
        <f t="shared" ref="Q65:Q69" si="356">+P65</f>
        <v>0</v>
      </c>
      <c r="R65" s="61">
        <f t="shared" ref="R65:R69" si="357">+Q65</f>
        <v>0</v>
      </c>
      <c r="S65" s="61">
        <f t="shared" ref="S65:S69" si="358">+R65</f>
        <v>0</v>
      </c>
      <c r="T65" s="61">
        <f t="shared" ref="T65:T69" si="359">+S65</f>
        <v>0</v>
      </c>
      <c r="U65" s="61">
        <f t="shared" ref="U65:U69" si="360">+T65</f>
        <v>0</v>
      </c>
      <c r="V65" s="61">
        <f t="shared" ref="V65:V69" si="361">+U65</f>
        <v>0</v>
      </c>
      <c r="W65" s="61">
        <f t="shared" ref="W65:W69" si="362">+V65</f>
        <v>0</v>
      </c>
      <c r="X65" s="61">
        <f t="shared" ref="X65:X69" si="363">+W65</f>
        <v>0</v>
      </c>
      <c r="Y65" s="61">
        <f t="shared" ref="Y65:Y69" si="364">+X65</f>
        <v>0</v>
      </c>
      <c r="Z65" s="61">
        <f t="shared" ref="Z65:Z69" si="365">+Y65</f>
        <v>0</v>
      </c>
      <c r="AA65" s="61">
        <f t="shared" ref="AA65:AA69" si="366">+Z65</f>
        <v>0</v>
      </c>
      <c r="AB65" s="61">
        <f t="shared" ref="AB65:AB69" si="367">+AA65</f>
        <v>0</v>
      </c>
      <c r="AC65" s="61">
        <f t="shared" ref="AC65:AC69" si="368">+AB65</f>
        <v>0</v>
      </c>
      <c r="AD65" s="61">
        <f t="shared" ref="AD65:AD69" si="369">+AC65</f>
        <v>0</v>
      </c>
      <c r="AE65" s="61">
        <f t="shared" ref="AE65:AE69" si="370">+AD65</f>
        <v>0</v>
      </c>
      <c r="AF65" s="61">
        <f t="shared" ref="AF65:AF69" si="371">+AE65</f>
        <v>0</v>
      </c>
      <c r="AG65" s="61">
        <f t="shared" ref="AG65:AG69" si="372">+AF65</f>
        <v>0</v>
      </c>
      <c r="AH65" s="61">
        <f t="shared" ref="AH65:AH69" si="373">+AG65</f>
        <v>0</v>
      </c>
      <c r="AI65" s="61">
        <f t="shared" ref="AI65:AI69" si="374">+AH65</f>
        <v>0</v>
      </c>
      <c r="AJ65" s="61">
        <f t="shared" ref="AJ65:AJ69" si="375">+AI65</f>
        <v>0</v>
      </c>
      <c r="AK65" s="61">
        <f t="shared" ref="AK65:AK69" si="376">+AJ65</f>
        <v>0</v>
      </c>
      <c r="AL65" s="61">
        <f t="shared" ref="AL65:AL69" si="377">+AK65</f>
        <v>0</v>
      </c>
      <c r="AM65" s="61">
        <f t="shared" ref="AM65:AM69" si="378">+AL65</f>
        <v>0</v>
      </c>
      <c r="AN65" s="61">
        <f t="shared" ref="AN65:AN69" si="379">+AM65</f>
        <v>0</v>
      </c>
      <c r="AO65" s="61">
        <f t="shared" ref="AO65:AO69" si="380">+AN65</f>
        <v>0</v>
      </c>
      <c r="AP65" s="61">
        <f t="shared" ref="AP65:AP69" si="381">+AO65</f>
        <v>0</v>
      </c>
      <c r="AQ65" s="61">
        <f t="shared" ref="AQ65:AQ69" si="382">+AP65</f>
        <v>0</v>
      </c>
      <c r="AR65" s="61">
        <f t="shared" ref="AR65:AR69" si="383">+AQ65</f>
        <v>0</v>
      </c>
      <c r="AS65" s="61">
        <f t="shared" ref="AS65:AS69" si="384">+AR65</f>
        <v>0</v>
      </c>
      <c r="AT65" s="61">
        <f t="shared" ref="AT65:AT69" si="385">+AS65</f>
        <v>0</v>
      </c>
      <c r="AU65" s="61">
        <f t="shared" ref="AU65:AU69" si="386">+AT65</f>
        <v>0</v>
      </c>
      <c r="AV65" s="61">
        <f t="shared" ref="AV65:AV69" si="387">+AU65</f>
        <v>0</v>
      </c>
      <c r="AW65" s="61">
        <f t="shared" ref="AW65:AW69" si="388">+AV65</f>
        <v>0</v>
      </c>
      <c r="AX65" s="61">
        <f t="shared" ref="AX65:AX69" si="389">+AW65</f>
        <v>0</v>
      </c>
      <c r="AY65" s="61">
        <f t="shared" ref="AY65:AY69" si="390">+AX65</f>
        <v>0</v>
      </c>
      <c r="AZ65" s="61">
        <f t="shared" ref="AZ65:AZ69" si="391">+AY65</f>
        <v>0</v>
      </c>
      <c r="BA65" s="61">
        <f t="shared" ref="BA65:BA69" si="392">+AZ65</f>
        <v>0</v>
      </c>
      <c r="BB65" s="61">
        <f t="shared" ref="BB65:BB69" si="393">+BA65</f>
        <v>0</v>
      </c>
      <c r="BC65" s="61">
        <f t="shared" ref="BC65:BC69" si="394">+BB65</f>
        <v>0</v>
      </c>
      <c r="BD65" s="61">
        <f t="shared" ref="BD65:BD69" si="395">+BC65</f>
        <v>0</v>
      </c>
      <c r="BE65" s="61">
        <f t="shared" ref="BE65:BE69" si="396">+BD65</f>
        <v>0</v>
      </c>
      <c r="BF65" s="61">
        <f t="shared" ref="BF65:BF69" si="397">+BE65</f>
        <v>0</v>
      </c>
      <c r="BG65" s="61">
        <f t="shared" ref="BG65:BG69" si="398">+BF65</f>
        <v>0</v>
      </c>
      <c r="BH65" s="61">
        <f t="shared" ref="BH65:BH69" si="399">+BG65</f>
        <v>0</v>
      </c>
      <c r="BI65" s="61">
        <f t="shared" ref="BI65:BI69" si="400">+BH65</f>
        <v>0</v>
      </c>
    </row>
    <row r="66" spans="1:61" x14ac:dyDescent="0.3">
      <c r="A66" t="s">
        <v>38</v>
      </c>
      <c r="B66" s="60"/>
      <c r="C66" s="61">
        <f t="shared" si="317"/>
        <v>0</v>
      </c>
      <c r="D66" s="61">
        <f t="shared" si="343"/>
        <v>0</v>
      </c>
      <c r="E66" s="61">
        <f t="shared" si="344"/>
        <v>0</v>
      </c>
      <c r="F66" s="61">
        <f t="shared" si="345"/>
        <v>0</v>
      </c>
      <c r="G66" s="61">
        <f t="shared" si="346"/>
        <v>0</v>
      </c>
      <c r="H66" s="61">
        <f t="shared" si="347"/>
        <v>0</v>
      </c>
      <c r="I66" s="61">
        <f t="shared" si="348"/>
        <v>0</v>
      </c>
      <c r="J66" s="61">
        <f t="shared" si="349"/>
        <v>0</v>
      </c>
      <c r="K66" s="61">
        <f t="shared" si="350"/>
        <v>0</v>
      </c>
      <c r="L66" s="61">
        <f t="shared" si="351"/>
        <v>0</v>
      </c>
      <c r="M66" s="61">
        <f t="shared" si="352"/>
        <v>0</v>
      </c>
      <c r="N66" s="61">
        <f t="shared" si="353"/>
        <v>0</v>
      </c>
      <c r="O66" s="61">
        <f t="shared" si="354"/>
        <v>0</v>
      </c>
      <c r="P66" s="61">
        <f t="shared" si="355"/>
        <v>0</v>
      </c>
      <c r="Q66" s="61">
        <f t="shared" si="356"/>
        <v>0</v>
      </c>
      <c r="R66" s="61">
        <f t="shared" si="357"/>
        <v>0</v>
      </c>
      <c r="S66" s="61">
        <f t="shared" si="358"/>
        <v>0</v>
      </c>
      <c r="T66" s="61">
        <f t="shared" si="359"/>
        <v>0</v>
      </c>
      <c r="U66" s="61">
        <f t="shared" si="360"/>
        <v>0</v>
      </c>
      <c r="V66" s="61">
        <f t="shared" si="361"/>
        <v>0</v>
      </c>
      <c r="W66" s="61">
        <f t="shared" si="362"/>
        <v>0</v>
      </c>
      <c r="X66" s="61">
        <f t="shared" si="363"/>
        <v>0</v>
      </c>
      <c r="Y66" s="61">
        <f t="shared" si="364"/>
        <v>0</v>
      </c>
      <c r="Z66" s="61">
        <f t="shared" si="365"/>
        <v>0</v>
      </c>
      <c r="AA66" s="61">
        <f t="shared" si="366"/>
        <v>0</v>
      </c>
      <c r="AB66" s="61">
        <f t="shared" si="367"/>
        <v>0</v>
      </c>
      <c r="AC66" s="61">
        <f t="shared" si="368"/>
        <v>0</v>
      </c>
      <c r="AD66" s="61">
        <f t="shared" si="369"/>
        <v>0</v>
      </c>
      <c r="AE66" s="61">
        <f t="shared" si="370"/>
        <v>0</v>
      </c>
      <c r="AF66" s="61">
        <f t="shared" si="371"/>
        <v>0</v>
      </c>
      <c r="AG66" s="61">
        <f t="shared" si="372"/>
        <v>0</v>
      </c>
      <c r="AH66" s="61">
        <f t="shared" si="373"/>
        <v>0</v>
      </c>
      <c r="AI66" s="61">
        <f t="shared" si="374"/>
        <v>0</v>
      </c>
      <c r="AJ66" s="61">
        <f t="shared" si="375"/>
        <v>0</v>
      </c>
      <c r="AK66" s="61">
        <f t="shared" si="376"/>
        <v>0</v>
      </c>
      <c r="AL66" s="61">
        <f t="shared" si="377"/>
        <v>0</v>
      </c>
      <c r="AM66" s="61">
        <f t="shared" si="378"/>
        <v>0</v>
      </c>
      <c r="AN66" s="61">
        <f t="shared" si="379"/>
        <v>0</v>
      </c>
      <c r="AO66" s="61">
        <f t="shared" si="380"/>
        <v>0</v>
      </c>
      <c r="AP66" s="61">
        <f t="shared" si="381"/>
        <v>0</v>
      </c>
      <c r="AQ66" s="61">
        <f t="shared" si="382"/>
        <v>0</v>
      </c>
      <c r="AR66" s="61">
        <f t="shared" si="383"/>
        <v>0</v>
      </c>
      <c r="AS66" s="61">
        <f t="shared" si="384"/>
        <v>0</v>
      </c>
      <c r="AT66" s="61">
        <f t="shared" si="385"/>
        <v>0</v>
      </c>
      <c r="AU66" s="61">
        <f t="shared" si="386"/>
        <v>0</v>
      </c>
      <c r="AV66" s="61">
        <f t="shared" si="387"/>
        <v>0</v>
      </c>
      <c r="AW66" s="61">
        <f t="shared" si="388"/>
        <v>0</v>
      </c>
      <c r="AX66" s="61">
        <f t="shared" si="389"/>
        <v>0</v>
      </c>
      <c r="AY66" s="61">
        <f t="shared" si="390"/>
        <v>0</v>
      </c>
      <c r="AZ66" s="61">
        <f t="shared" si="391"/>
        <v>0</v>
      </c>
      <c r="BA66" s="61">
        <f t="shared" si="392"/>
        <v>0</v>
      </c>
      <c r="BB66" s="61">
        <f t="shared" si="393"/>
        <v>0</v>
      </c>
      <c r="BC66" s="61">
        <f t="shared" si="394"/>
        <v>0</v>
      </c>
      <c r="BD66" s="61">
        <f t="shared" si="395"/>
        <v>0</v>
      </c>
      <c r="BE66" s="61">
        <f t="shared" si="396"/>
        <v>0</v>
      </c>
      <c r="BF66" s="61">
        <f t="shared" si="397"/>
        <v>0</v>
      </c>
      <c r="BG66" s="61">
        <f t="shared" si="398"/>
        <v>0</v>
      </c>
      <c r="BH66" s="61">
        <f t="shared" si="399"/>
        <v>0</v>
      </c>
      <c r="BI66" s="61">
        <f t="shared" si="400"/>
        <v>0</v>
      </c>
    </row>
    <row r="67" spans="1:61" x14ac:dyDescent="0.3">
      <c r="A67" t="s">
        <v>38</v>
      </c>
      <c r="B67" s="60"/>
      <c r="C67" s="61">
        <f t="shared" si="317"/>
        <v>0</v>
      </c>
      <c r="D67" s="61">
        <f t="shared" si="343"/>
        <v>0</v>
      </c>
      <c r="E67" s="61">
        <f t="shared" si="344"/>
        <v>0</v>
      </c>
      <c r="F67" s="61">
        <f t="shared" si="345"/>
        <v>0</v>
      </c>
      <c r="G67" s="61">
        <f t="shared" si="346"/>
        <v>0</v>
      </c>
      <c r="H67" s="61">
        <f t="shared" si="347"/>
        <v>0</v>
      </c>
      <c r="I67" s="61">
        <f t="shared" si="348"/>
        <v>0</v>
      </c>
      <c r="J67" s="61">
        <f t="shared" si="349"/>
        <v>0</v>
      </c>
      <c r="K67" s="61">
        <f t="shared" si="350"/>
        <v>0</v>
      </c>
      <c r="L67" s="61">
        <f t="shared" si="351"/>
        <v>0</v>
      </c>
      <c r="M67" s="61">
        <f t="shared" si="352"/>
        <v>0</v>
      </c>
      <c r="N67" s="61">
        <f t="shared" si="353"/>
        <v>0</v>
      </c>
      <c r="O67" s="61">
        <f t="shared" si="354"/>
        <v>0</v>
      </c>
      <c r="P67" s="61">
        <f t="shared" si="355"/>
        <v>0</v>
      </c>
      <c r="Q67" s="61">
        <f t="shared" si="356"/>
        <v>0</v>
      </c>
      <c r="R67" s="61">
        <f t="shared" si="357"/>
        <v>0</v>
      </c>
      <c r="S67" s="61">
        <f t="shared" si="358"/>
        <v>0</v>
      </c>
      <c r="T67" s="61">
        <f t="shared" si="359"/>
        <v>0</v>
      </c>
      <c r="U67" s="61">
        <f t="shared" si="360"/>
        <v>0</v>
      </c>
      <c r="V67" s="61">
        <f t="shared" si="361"/>
        <v>0</v>
      </c>
      <c r="W67" s="61">
        <f t="shared" si="362"/>
        <v>0</v>
      </c>
      <c r="X67" s="61">
        <f t="shared" si="363"/>
        <v>0</v>
      </c>
      <c r="Y67" s="61">
        <f t="shared" si="364"/>
        <v>0</v>
      </c>
      <c r="Z67" s="61">
        <f t="shared" si="365"/>
        <v>0</v>
      </c>
      <c r="AA67" s="61">
        <f t="shared" si="366"/>
        <v>0</v>
      </c>
      <c r="AB67" s="61">
        <f t="shared" si="367"/>
        <v>0</v>
      </c>
      <c r="AC67" s="61">
        <f t="shared" si="368"/>
        <v>0</v>
      </c>
      <c r="AD67" s="61">
        <f t="shared" si="369"/>
        <v>0</v>
      </c>
      <c r="AE67" s="61">
        <f t="shared" si="370"/>
        <v>0</v>
      </c>
      <c r="AF67" s="61">
        <f t="shared" si="371"/>
        <v>0</v>
      </c>
      <c r="AG67" s="61">
        <f t="shared" si="372"/>
        <v>0</v>
      </c>
      <c r="AH67" s="61">
        <f t="shared" si="373"/>
        <v>0</v>
      </c>
      <c r="AI67" s="61">
        <f t="shared" si="374"/>
        <v>0</v>
      </c>
      <c r="AJ67" s="61">
        <f t="shared" si="375"/>
        <v>0</v>
      </c>
      <c r="AK67" s="61">
        <f t="shared" si="376"/>
        <v>0</v>
      </c>
      <c r="AL67" s="61">
        <f t="shared" si="377"/>
        <v>0</v>
      </c>
      <c r="AM67" s="61">
        <f t="shared" si="378"/>
        <v>0</v>
      </c>
      <c r="AN67" s="61">
        <f t="shared" si="379"/>
        <v>0</v>
      </c>
      <c r="AO67" s="61">
        <f t="shared" si="380"/>
        <v>0</v>
      </c>
      <c r="AP67" s="61">
        <f t="shared" si="381"/>
        <v>0</v>
      </c>
      <c r="AQ67" s="61">
        <f t="shared" si="382"/>
        <v>0</v>
      </c>
      <c r="AR67" s="61">
        <f t="shared" si="383"/>
        <v>0</v>
      </c>
      <c r="AS67" s="61">
        <f t="shared" si="384"/>
        <v>0</v>
      </c>
      <c r="AT67" s="61">
        <f t="shared" si="385"/>
        <v>0</v>
      </c>
      <c r="AU67" s="61">
        <f t="shared" si="386"/>
        <v>0</v>
      </c>
      <c r="AV67" s="61">
        <f t="shared" si="387"/>
        <v>0</v>
      </c>
      <c r="AW67" s="61">
        <f t="shared" si="388"/>
        <v>0</v>
      </c>
      <c r="AX67" s="61">
        <f t="shared" si="389"/>
        <v>0</v>
      </c>
      <c r="AY67" s="61">
        <f t="shared" si="390"/>
        <v>0</v>
      </c>
      <c r="AZ67" s="61">
        <f t="shared" si="391"/>
        <v>0</v>
      </c>
      <c r="BA67" s="61">
        <f t="shared" si="392"/>
        <v>0</v>
      </c>
      <c r="BB67" s="61">
        <f t="shared" si="393"/>
        <v>0</v>
      </c>
      <c r="BC67" s="61">
        <f t="shared" si="394"/>
        <v>0</v>
      </c>
      <c r="BD67" s="61">
        <f t="shared" si="395"/>
        <v>0</v>
      </c>
      <c r="BE67" s="61">
        <f t="shared" si="396"/>
        <v>0</v>
      </c>
      <c r="BF67" s="61">
        <f t="shared" si="397"/>
        <v>0</v>
      </c>
      <c r="BG67" s="61">
        <f t="shared" si="398"/>
        <v>0</v>
      </c>
      <c r="BH67" s="61">
        <f t="shared" si="399"/>
        <v>0</v>
      </c>
      <c r="BI67" s="61">
        <f t="shared" si="400"/>
        <v>0</v>
      </c>
    </row>
    <row r="68" spans="1:61" x14ac:dyDescent="0.3">
      <c r="A68" t="s">
        <v>38</v>
      </c>
      <c r="B68" s="60"/>
      <c r="C68" s="61">
        <f t="shared" si="317"/>
        <v>0</v>
      </c>
      <c r="D68" s="61">
        <f t="shared" si="343"/>
        <v>0</v>
      </c>
      <c r="E68" s="61">
        <f t="shared" si="344"/>
        <v>0</v>
      </c>
      <c r="F68" s="61">
        <f t="shared" si="345"/>
        <v>0</v>
      </c>
      <c r="G68" s="61">
        <f t="shared" si="346"/>
        <v>0</v>
      </c>
      <c r="H68" s="61">
        <f t="shared" si="347"/>
        <v>0</v>
      </c>
      <c r="I68" s="61">
        <f t="shared" si="348"/>
        <v>0</v>
      </c>
      <c r="J68" s="61">
        <f t="shared" si="349"/>
        <v>0</v>
      </c>
      <c r="K68" s="61">
        <f t="shared" si="350"/>
        <v>0</v>
      </c>
      <c r="L68" s="61">
        <f t="shared" si="351"/>
        <v>0</v>
      </c>
      <c r="M68" s="61">
        <f t="shared" si="352"/>
        <v>0</v>
      </c>
      <c r="N68" s="61">
        <f t="shared" si="353"/>
        <v>0</v>
      </c>
      <c r="O68" s="61">
        <f t="shared" si="354"/>
        <v>0</v>
      </c>
      <c r="P68" s="61">
        <f t="shared" si="355"/>
        <v>0</v>
      </c>
      <c r="Q68" s="61">
        <f t="shared" si="356"/>
        <v>0</v>
      </c>
      <c r="R68" s="61">
        <f t="shared" si="357"/>
        <v>0</v>
      </c>
      <c r="S68" s="61">
        <f t="shared" si="358"/>
        <v>0</v>
      </c>
      <c r="T68" s="61">
        <f t="shared" si="359"/>
        <v>0</v>
      </c>
      <c r="U68" s="61">
        <f t="shared" si="360"/>
        <v>0</v>
      </c>
      <c r="V68" s="61">
        <f t="shared" si="361"/>
        <v>0</v>
      </c>
      <c r="W68" s="61">
        <f t="shared" si="362"/>
        <v>0</v>
      </c>
      <c r="X68" s="61">
        <f t="shared" si="363"/>
        <v>0</v>
      </c>
      <c r="Y68" s="61">
        <f t="shared" si="364"/>
        <v>0</v>
      </c>
      <c r="Z68" s="61">
        <f t="shared" si="365"/>
        <v>0</v>
      </c>
      <c r="AA68" s="61">
        <f t="shared" si="366"/>
        <v>0</v>
      </c>
      <c r="AB68" s="61">
        <f t="shared" si="367"/>
        <v>0</v>
      </c>
      <c r="AC68" s="61">
        <f t="shared" si="368"/>
        <v>0</v>
      </c>
      <c r="AD68" s="61">
        <f t="shared" si="369"/>
        <v>0</v>
      </c>
      <c r="AE68" s="61">
        <f t="shared" si="370"/>
        <v>0</v>
      </c>
      <c r="AF68" s="61">
        <f t="shared" si="371"/>
        <v>0</v>
      </c>
      <c r="AG68" s="61">
        <f t="shared" si="372"/>
        <v>0</v>
      </c>
      <c r="AH68" s="61">
        <f t="shared" si="373"/>
        <v>0</v>
      </c>
      <c r="AI68" s="61">
        <f t="shared" si="374"/>
        <v>0</v>
      </c>
      <c r="AJ68" s="61">
        <f t="shared" si="375"/>
        <v>0</v>
      </c>
      <c r="AK68" s="61">
        <f t="shared" si="376"/>
        <v>0</v>
      </c>
      <c r="AL68" s="61">
        <f t="shared" si="377"/>
        <v>0</v>
      </c>
      <c r="AM68" s="61">
        <f t="shared" si="378"/>
        <v>0</v>
      </c>
      <c r="AN68" s="61">
        <f t="shared" si="379"/>
        <v>0</v>
      </c>
      <c r="AO68" s="61">
        <f t="shared" si="380"/>
        <v>0</v>
      </c>
      <c r="AP68" s="61">
        <f t="shared" si="381"/>
        <v>0</v>
      </c>
      <c r="AQ68" s="61">
        <f t="shared" si="382"/>
        <v>0</v>
      </c>
      <c r="AR68" s="61">
        <f t="shared" si="383"/>
        <v>0</v>
      </c>
      <c r="AS68" s="61">
        <f t="shared" si="384"/>
        <v>0</v>
      </c>
      <c r="AT68" s="61">
        <f t="shared" si="385"/>
        <v>0</v>
      </c>
      <c r="AU68" s="61">
        <f t="shared" si="386"/>
        <v>0</v>
      </c>
      <c r="AV68" s="61">
        <f t="shared" si="387"/>
        <v>0</v>
      </c>
      <c r="AW68" s="61">
        <f t="shared" si="388"/>
        <v>0</v>
      </c>
      <c r="AX68" s="61">
        <f t="shared" si="389"/>
        <v>0</v>
      </c>
      <c r="AY68" s="61">
        <f t="shared" si="390"/>
        <v>0</v>
      </c>
      <c r="AZ68" s="61">
        <f t="shared" si="391"/>
        <v>0</v>
      </c>
      <c r="BA68" s="61">
        <f t="shared" si="392"/>
        <v>0</v>
      </c>
      <c r="BB68" s="61">
        <f t="shared" si="393"/>
        <v>0</v>
      </c>
      <c r="BC68" s="61">
        <f t="shared" si="394"/>
        <v>0</v>
      </c>
      <c r="BD68" s="61">
        <f t="shared" si="395"/>
        <v>0</v>
      </c>
      <c r="BE68" s="61">
        <f t="shared" si="396"/>
        <v>0</v>
      </c>
      <c r="BF68" s="61">
        <f t="shared" si="397"/>
        <v>0</v>
      </c>
      <c r="BG68" s="61">
        <f t="shared" si="398"/>
        <v>0</v>
      </c>
      <c r="BH68" s="61">
        <f t="shared" si="399"/>
        <v>0</v>
      </c>
      <c r="BI68" s="61">
        <f t="shared" si="400"/>
        <v>0</v>
      </c>
    </row>
    <row r="69" spans="1:61" x14ac:dyDescent="0.3">
      <c r="A69" t="s">
        <v>38</v>
      </c>
      <c r="B69" s="60"/>
      <c r="C69" s="61">
        <f t="shared" si="317"/>
        <v>0</v>
      </c>
      <c r="D69" s="61">
        <f t="shared" si="343"/>
        <v>0</v>
      </c>
      <c r="E69" s="61">
        <f t="shared" si="344"/>
        <v>0</v>
      </c>
      <c r="F69" s="61">
        <f t="shared" si="345"/>
        <v>0</v>
      </c>
      <c r="G69" s="61">
        <f t="shared" si="346"/>
        <v>0</v>
      </c>
      <c r="H69" s="61">
        <f t="shared" si="347"/>
        <v>0</v>
      </c>
      <c r="I69" s="61">
        <f t="shared" si="348"/>
        <v>0</v>
      </c>
      <c r="J69" s="61">
        <f t="shared" si="349"/>
        <v>0</v>
      </c>
      <c r="K69" s="61">
        <f t="shared" si="350"/>
        <v>0</v>
      </c>
      <c r="L69" s="61">
        <f t="shared" si="351"/>
        <v>0</v>
      </c>
      <c r="M69" s="61">
        <f t="shared" si="352"/>
        <v>0</v>
      </c>
      <c r="N69" s="61">
        <f t="shared" si="353"/>
        <v>0</v>
      </c>
      <c r="O69" s="61">
        <f t="shared" si="354"/>
        <v>0</v>
      </c>
      <c r="P69" s="61">
        <f t="shared" si="355"/>
        <v>0</v>
      </c>
      <c r="Q69" s="61">
        <f t="shared" si="356"/>
        <v>0</v>
      </c>
      <c r="R69" s="61">
        <f t="shared" si="357"/>
        <v>0</v>
      </c>
      <c r="S69" s="61">
        <f t="shared" si="358"/>
        <v>0</v>
      </c>
      <c r="T69" s="61">
        <f t="shared" si="359"/>
        <v>0</v>
      </c>
      <c r="U69" s="61">
        <f t="shared" si="360"/>
        <v>0</v>
      </c>
      <c r="V69" s="61">
        <f t="shared" si="361"/>
        <v>0</v>
      </c>
      <c r="W69" s="61">
        <f t="shared" si="362"/>
        <v>0</v>
      </c>
      <c r="X69" s="61">
        <f t="shared" si="363"/>
        <v>0</v>
      </c>
      <c r="Y69" s="61">
        <f t="shared" si="364"/>
        <v>0</v>
      </c>
      <c r="Z69" s="61">
        <f t="shared" si="365"/>
        <v>0</v>
      </c>
      <c r="AA69" s="61">
        <f t="shared" si="366"/>
        <v>0</v>
      </c>
      <c r="AB69" s="61">
        <f t="shared" si="367"/>
        <v>0</v>
      </c>
      <c r="AC69" s="61">
        <f t="shared" si="368"/>
        <v>0</v>
      </c>
      <c r="AD69" s="61">
        <f t="shared" si="369"/>
        <v>0</v>
      </c>
      <c r="AE69" s="61">
        <f t="shared" si="370"/>
        <v>0</v>
      </c>
      <c r="AF69" s="61">
        <f t="shared" si="371"/>
        <v>0</v>
      </c>
      <c r="AG69" s="61">
        <f t="shared" si="372"/>
        <v>0</v>
      </c>
      <c r="AH69" s="61">
        <f t="shared" si="373"/>
        <v>0</v>
      </c>
      <c r="AI69" s="61">
        <f t="shared" si="374"/>
        <v>0</v>
      </c>
      <c r="AJ69" s="61">
        <f t="shared" si="375"/>
        <v>0</v>
      </c>
      <c r="AK69" s="61">
        <f t="shared" si="376"/>
        <v>0</v>
      </c>
      <c r="AL69" s="61">
        <f t="shared" si="377"/>
        <v>0</v>
      </c>
      <c r="AM69" s="61">
        <f t="shared" si="378"/>
        <v>0</v>
      </c>
      <c r="AN69" s="61">
        <f t="shared" si="379"/>
        <v>0</v>
      </c>
      <c r="AO69" s="61">
        <f t="shared" si="380"/>
        <v>0</v>
      </c>
      <c r="AP69" s="61">
        <f t="shared" si="381"/>
        <v>0</v>
      </c>
      <c r="AQ69" s="61">
        <f t="shared" si="382"/>
        <v>0</v>
      </c>
      <c r="AR69" s="61">
        <f t="shared" si="383"/>
        <v>0</v>
      </c>
      <c r="AS69" s="61">
        <f t="shared" si="384"/>
        <v>0</v>
      </c>
      <c r="AT69" s="61">
        <f t="shared" si="385"/>
        <v>0</v>
      </c>
      <c r="AU69" s="61">
        <f t="shared" si="386"/>
        <v>0</v>
      </c>
      <c r="AV69" s="61">
        <f t="shared" si="387"/>
        <v>0</v>
      </c>
      <c r="AW69" s="61">
        <f t="shared" si="388"/>
        <v>0</v>
      </c>
      <c r="AX69" s="61">
        <f t="shared" si="389"/>
        <v>0</v>
      </c>
      <c r="AY69" s="61">
        <f t="shared" si="390"/>
        <v>0</v>
      </c>
      <c r="AZ69" s="61">
        <f t="shared" si="391"/>
        <v>0</v>
      </c>
      <c r="BA69" s="61">
        <f t="shared" si="392"/>
        <v>0</v>
      </c>
      <c r="BB69" s="61">
        <f t="shared" si="393"/>
        <v>0</v>
      </c>
      <c r="BC69" s="61">
        <f t="shared" si="394"/>
        <v>0</v>
      </c>
      <c r="BD69" s="61">
        <f t="shared" si="395"/>
        <v>0</v>
      </c>
      <c r="BE69" s="61">
        <f t="shared" si="396"/>
        <v>0</v>
      </c>
      <c r="BF69" s="61">
        <f t="shared" si="397"/>
        <v>0</v>
      </c>
      <c r="BG69" s="61">
        <f t="shared" si="398"/>
        <v>0</v>
      </c>
      <c r="BH69" s="61">
        <f t="shared" si="399"/>
        <v>0</v>
      </c>
      <c r="BI69" s="61">
        <f t="shared" si="400"/>
        <v>0</v>
      </c>
    </row>
    <row r="70" spans="1:61" x14ac:dyDescent="0.3">
      <c r="C70" s="8"/>
    </row>
    <row r="71" spans="1:61" x14ac:dyDescent="0.3">
      <c r="A71" s="141" t="s">
        <v>30</v>
      </c>
      <c r="B71" s="141"/>
      <c r="C71" s="141"/>
      <c r="D71" s="141"/>
      <c r="E71" s="141"/>
      <c r="F71" s="141"/>
      <c r="G71" s="141"/>
      <c r="H71" s="141"/>
      <c r="I71" s="141"/>
      <c r="J71" s="141"/>
      <c r="K71" s="141"/>
      <c r="L71" s="141"/>
      <c r="M71" s="141"/>
    </row>
    <row r="72" spans="1:61" x14ac:dyDescent="0.3">
      <c r="A72" s="1" t="s">
        <v>141</v>
      </c>
      <c r="E72" s="110"/>
      <c r="F72" s="110"/>
      <c r="G72" s="110"/>
      <c r="H72" s="110"/>
      <c r="I72" s="110"/>
      <c r="J72" s="110"/>
      <c r="K72" s="110"/>
      <c r="L72" s="110"/>
      <c r="M72" s="110"/>
    </row>
    <row r="73" spans="1:61" x14ac:dyDescent="0.3">
      <c r="A73" s="33" t="s">
        <v>214</v>
      </c>
      <c r="B73" s="33" t="s">
        <v>215</v>
      </c>
      <c r="C73" t="s">
        <v>14</v>
      </c>
      <c r="F73" s="3"/>
      <c r="G73" s="110"/>
      <c r="H73" s="110"/>
      <c r="I73" s="110"/>
      <c r="J73" s="110"/>
      <c r="K73" s="110"/>
      <c r="L73" s="110"/>
      <c r="M73" s="110"/>
    </row>
    <row r="74" spans="1:61" x14ac:dyDescent="0.3">
      <c r="C74" t="s">
        <v>15</v>
      </c>
      <c r="F74" s="3"/>
      <c r="G74" s="110"/>
      <c r="H74" s="110"/>
      <c r="I74" s="110"/>
      <c r="J74" s="110"/>
      <c r="K74" s="110"/>
      <c r="L74" s="110"/>
      <c r="M74" s="110"/>
    </row>
    <row r="75" spans="1:61" x14ac:dyDescent="0.3">
      <c r="F75" s="3"/>
      <c r="G75" s="110"/>
      <c r="H75" s="110"/>
      <c r="I75" s="110"/>
      <c r="J75" s="110"/>
      <c r="K75" s="110"/>
      <c r="L75" s="110"/>
      <c r="M75" s="110"/>
    </row>
    <row r="76" spans="1:61" x14ac:dyDescent="0.3">
      <c r="F76" s="3"/>
      <c r="G76" s="110"/>
      <c r="H76" s="110"/>
      <c r="I76" s="110"/>
      <c r="J76" s="110"/>
      <c r="K76" s="110"/>
      <c r="L76" s="110"/>
      <c r="M76" s="110"/>
    </row>
    <row r="77" spans="1:61" x14ac:dyDescent="0.3">
      <c r="C77" t="s">
        <v>12</v>
      </c>
      <c r="F77" s="3"/>
      <c r="G77" s="110"/>
      <c r="H77" s="110"/>
      <c r="I77" s="110"/>
      <c r="J77" s="110"/>
      <c r="K77" s="110"/>
      <c r="L77" s="110"/>
      <c r="M77" s="110"/>
    </row>
    <row r="78" spans="1:61" x14ac:dyDescent="0.3">
      <c r="C78" t="s">
        <v>13</v>
      </c>
      <c r="F78" s="3"/>
      <c r="G78" s="110"/>
      <c r="H78" s="110"/>
      <c r="I78" s="110"/>
      <c r="J78" s="110"/>
      <c r="K78" s="110"/>
      <c r="L78" s="110"/>
      <c r="M78" s="110"/>
    </row>
    <row r="79" spans="1:61" x14ac:dyDescent="0.3">
      <c r="F79" s="3"/>
      <c r="G79" s="3" t="str">
        <f t="shared" ref="G79:Q79" si="401">IF(G85&gt;0,"Tier 5",IF(G84&gt;0,"Tier 4"," "))</f>
        <v xml:space="preserve"> </v>
      </c>
      <c r="H79" s="3" t="str">
        <f t="shared" si="401"/>
        <v xml:space="preserve"> </v>
      </c>
      <c r="I79" s="3" t="str">
        <f t="shared" si="401"/>
        <v xml:space="preserve"> </v>
      </c>
      <c r="J79" s="3" t="str">
        <f t="shared" si="401"/>
        <v xml:space="preserve"> </v>
      </c>
      <c r="K79" s="3" t="str">
        <f t="shared" si="401"/>
        <v xml:space="preserve"> </v>
      </c>
      <c r="L79" s="3" t="str">
        <f t="shared" si="401"/>
        <v xml:space="preserve"> </v>
      </c>
      <c r="M79" s="3" t="str">
        <f t="shared" si="401"/>
        <v xml:space="preserve"> </v>
      </c>
      <c r="N79" s="3" t="str">
        <f t="shared" si="401"/>
        <v xml:space="preserve"> </v>
      </c>
      <c r="O79" s="3" t="str">
        <f t="shared" si="401"/>
        <v xml:space="preserve"> </v>
      </c>
      <c r="P79" s="3" t="str">
        <f t="shared" si="401"/>
        <v xml:space="preserve"> </v>
      </c>
      <c r="Q79" s="3" t="str">
        <f t="shared" si="401"/>
        <v xml:space="preserve"> </v>
      </c>
    </row>
    <row r="80" spans="1:61" x14ac:dyDescent="0.3">
      <c r="C80" t="s">
        <v>26</v>
      </c>
      <c r="F80" s="3" t="str">
        <f>CONCATENATE("January"," ",$B$8)</f>
        <v>January 2025</v>
      </c>
      <c r="G80" s="3" t="str">
        <f>CONCATENATE("February"," ",$B$8)</f>
        <v>February 2025</v>
      </c>
      <c r="H80" s="3" t="str">
        <f>CONCATENATE("March"," ",$B$8)</f>
        <v>March 2025</v>
      </c>
      <c r="I80" s="3" t="str">
        <f>CONCATENATE("April"," ",$B$8)</f>
        <v>April 2025</v>
      </c>
      <c r="J80" s="3" t="str">
        <f>CONCATENATE("May"," ",$B$8)</f>
        <v>May 2025</v>
      </c>
      <c r="K80" s="3" t="str">
        <f>CONCATENATE("June"," ",$B$8)</f>
        <v>June 2025</v>
      </c>
      <c r="L80" s="3" t="str">
        <f>CONCATENATE("July"," ",$B$8)</f>
        <v>July 2025</v>
      </c>
      <c r="M80" s="3" t="str">
        <f>CONCATENATE("August"," ",$B$8)</f>
        <v>August 2025</v>
      </c>
      <c r="N80" s="3" t="str">
        <f>CONCATENATE("September"," ",$B$8)</f>
        <v>September 2025</v>
      </c>
      <c r="O80" s="3" t="str">
        <f>CONCATENATE("October"," ",$B$8)</f>
        <v>October 2025</v>
      </c>
      <c r="P80" s="3" t="str">
        <f>CONCATENATE("November"," ",$B$8)</f>
        <v>November 2025</v>
      </c>
      <c r="Q80" s="3" t="str">
        <f>CONCATENATE("December"," ",$B$8)</f>
        <v>December 2025</v>
      </c>
    </row>
    <row r="81" spans="2:17" x14ac:dyDescent="0.3">
      <c r="C81" t="s">
        <v>32</v>
      </c>
      <c r="E81" t="str">
        <f>A15</f>
        <v>Tier 1</v>
      </c>
      <c r="F81" s="3">
        <f>INDEX($B$15:$AK$19,MATCH($E81,$A$15:$A$19,0),MATCH(F$80,$B$14:$AK$14,0))</f>
        <v>6</v>
      </c>
      <c r="G81" s="3">
        <f t="shared" ref="F81:Q85" si="402">INDEX($B$15:$AK$19,MATCH($E81,$A$15:$A$19,0),MATCH(G$80,$B$14:$AK$14,0))</f>
        <v>6</v>
      </c>
      <c r="H81" s="3">
        <f t="shared" si="402"/>
        <v>6</v>
      </c>
      <c r="I81" s="3">
        <f t="shared" si="402"/>
        <v>6</v>
      </c>
      <c r="J81" s="3">
        <f t="shared" si="402"/>
        <v>6</v>
      </c>
      <c r="K81" s="3">
        <f t="shared" si="402"/>
        <v>6</v>
      </c>
      <c r="L81" s="3">
        <f t="shared" si="402"/>
        <v>6</v>
      </c>
      <c r="M81" s="3">
        <f t="shared" si="402"/>
        <v>6</v>
      </c>
      <c r="N81" s="3">
        <f t="shared" si="402"/>
        <v>6</v>
      </c>
      <c r="O81" s="3">
        <f t="shared" si="402"/>
        <v>6</v>
      </c>
      <c r="P81" s="3">
        <f t="shared" si="402"/>
        <v>6</v>
      </c>
      <c r="Q81" s="3">
        <f t="shared" si="402"/>
        <v>6</v>
      </c>
    </row>
    <row r="82" spans="2:17" x14ac:dyDescent="0.3">
      <c r="C82" t="s">
        <v>126</v>
      </c>
      <c r="E82" t="str">
        <f>A16</f>
        <v>Tier 2</v>
      </c>
      <c r="F82" s="3">
        <f>INDEX($B$15:$AK$19,MATCH($E82,$A$15:$A$19,0),MATCH(F$80,$B$14:$AK$14,0))</f>
        <v>4</v>
      </c>
      <c r="G82" s="3">
        <f t="shared" si="402"/>
        <v>4</v>
      </c>
      <c r="H82" s="3">
        <f t="shared" si="402"/>
        <v>4</v>
      </c>
      <c r="I82" s="3">
        <f t="shared" si="402"/>
        <v>4</v>
      </c>
      <c r="J82" s="3">
        <f t="shared" si="402"/>
        <v>4</v>
      </c>
      <c r="K82" s="3">
        <f t="shared" si="402"/>
        <v>4</v>
      </c>
      <c r="L82" s="3">
        <f t="shared" si="402"/>
        <v>4</v>
      </c>
      <c r="M82" s="3">
        <f t="shared" si="402"/>
        <v>4</v>
      </c>
      <c r="N82" s="3">
        <f t="shared" si="402"/>
        <v>4</v>
      </c>
      <c r="O82" s="3">
        <f t="shared" si="402"/>
        <v>4</v>
      </c>
      <c r="P82" s="3">
        <f t="shared" si="402"/>
        <v>4</v>
      </c>
      <c r="Q82" s="3">
        <f t="shared" si="402"/>
        <v>4</v>
      </c>
    </row>
    <row r="83" spans="2:17" x14ac:dyDescent="0.3">
      <c r="E83" t="str">
        <f>A17</f>
        <v>Tier 3</v>
      </c>
      <c r="F83" s="3">
        <f>INDEX($B$15:$AK$19,MATCH($E83,$A$15:$A$19,0),MATCH(F$80,$B$14:$AK$14,0))</f>
        <v>0</v>
      </c>
      <c r="G83" s="3">
        <f t="shared" si="402"/>
        <v>0</v>
      </c>
      <c r="H83" s="3">
        <f t="shared" si="402"/>
        <v>0</v>
      </c>
      <c r="I83" s="3">
        <f t="shared" si="402"/>
        <v>0</v>
      </c>
      <c r="J83" s="3">
        <f t="shared" si="402"/>
        <v>0</v>
      </c>
      <c r="K83" s="3">
        <f t="shared" si="402"/>
        <v>0</v>
      </c>
      <c r="L83" s="3">
        <f t="shared" si="402"/>
        <v>0</v>
      </c>
      <c r="M83" s="3">
        <f t="shared" si="402"/>
        <v>0</v>
      </c>
      <c r="N83" s="3">
        <f t="shared" si="402"/>
        <v>0</v>
      </c>
      <c r="O83" s="3">
        <f t="shared" si="402"/>
        <v>0</v>
      </c>
      <c r="P83" s="3">
        <f t="shared" si="402"/>
        <v>0</v>
      </c>
      <c r="Q83" s="3">
        <f t="shared" si="402"/>
        <v>0</v>
      </c>
    </row>
    <row r="84" spans="2:17" x14ac:dyDescent="0.3">
      <c r="C84" t="s">
        <v>171</v>
      </c>
      <c r="E84" t="str">
        <f>A18</f>
        <v>Tier 4</v>
      </c>
      <c r="F84" s="3">
        <f t="shared" si="402"/>
        <v>0</v>
      </c>
      <c r="G84" s="3">
        <f t="shared" si="402"/>
        <v>0</v>
      </c>
      <c r="H84" s="3">
        <f t="shared" si="402"/>
        <v>0</v>
      </c>
      <c r="I84" s="3">
        <f t="shared" si="402"/>
        <v>0</v>
      </c>
      <c r="J84" s="3">
        <f t="shared" si="402"/>
        <v>0</v>
      </c>
      <c r="K84" s="3">
        <f t="shared" si="402"/>
        <v>0</v>
      </c>
      <c r="L84" s="3">
        <f t="shared" si="402"/>
        <v>0</v>
      </c>
      <c r="M84" s="3">
        <f t="shared" si="402"/>
        <v>0</v>
      </c>
      <c r="N84" s="3">
        <f t="shared" si="402"/>
        <v>0</v>
      </c>
      <c r="O84" s="3">
        <f t="shared" si="402"/>
        <v>0</v>
      </c>
      <c r="P84" s="3">
        <f t="shared" si="402"/>
        <v>0</v>
      </c>
      <c r="Q84" s="3">
        <f t="shared" si="402"/>
        <v>0</v>
      </c>
    </row>
    <row r="85" spans="2:17" x14ac:dyDescent="0.3">
      <c r="C85" t="s">
        <v>172</v>
      </c>
      <c r="E85" t="str">
        <f>A19</f>
        <v>Tier 5</v>
      </c>
      <c r="F85" s="3">
        <f t="shared" si="402"/>
        <v>0</v>
      </c>
      <c r="G85" s="3">
        <f t="shared" si="402"/>
        <v>0</v>
      </c>
      <c r="H85" s="3">
        <f t="shared" si="402"/>
        <v>0</v>
      </c>
      <c r="I85" s="3">
        <f t="shared" si="402"/>
        <v>0</v>
      </c>
      <c r="J85" s="3">
        <f t="shared" si="402"/>
        <v>0</v>
      </c>
      <c r="K85" s="3">
        <f t="shared" si="402"/>
        <v>0</v>
      </c>
      <c r="L85" s="3">
        <f t="shared" si="402"/>
        <v>0</v>
      </c>
      <c r="M85" s="3">
        <f t="shared" si="402"/>
        <v>0</v>
      </c>
      <c r="N85" s="3">
        <f t="shared" si="402"/>
        <v>0</v>
      </c>
      <c r="O85" s="3">
        <f t="shared" si="402"/>
        <v>0</v>
      </c>
      <c r="P85" s="3">
        <f t="shared" si="402"/>
        <v>0</v>
      </c>
      <c r="Q85" s="3">
        <f t="shared" si="402"/>
        <v>0</v>
      </c>
    </row>
    <row r="86" spans="2:17" x14ac:dyDescent="0.3">
      <c r="C86" t="s">
        <v>60</v>
      </c>
      <c r="F86" s="3" t="str">
        <f>IF(F92&gt;0,"Tier 5",IF(F91&gt;0,"Tier 4"," "))</f>
        <v xml:space="preserve"> </v>
      </c>
      <c r="G86" s="3" t="str">
        <f t="shared" ref="G86:Q86" si="403">IF(G92&gt;0,"Tier 5",IF(G91&gt;0,"Tier 4"," "))</f>
        <v xml:space="preserve"> </v>
      </c>
      <c r="H86" s="3" t="str">
        <f t="shared" si="403"/>
        <v xml:space="preserve"> </v>
      </c>
      <c r="I86" s="3" t="str">
        <f t="shared" si="403"/>
        <v xml:space="preserve"> </v>
      </c>
      <c r="J86" s="3" t="str">
        <f t="shared" si="403"/>
        <v xml:space="preserve"> </v>
      </c>
      <c r="K86" s="3" t="str">
        <f t="shared" si="403"/>
        <v xml:space="preserve"> </v>
      </c>
      <c r="L86" s="3" t="str">
        <f t="shared" si="403"/>
        <v xml:space="preserve"> </v>
      </c>
      <c r="M86" s="3" t="str">
        <f t="shared" si="403"/>
        <v xml:space="preserve"> </v>
      </c>
      <c r="N86" s="3" t="str">
        <f t="shared" si="403"/>
        <v xml:space="preserve"> </v>
      </c>
      <c r="O86" s="3" t="str">
        <f t="shared" si="403"/>
        <v xml:space="preserve"> </v>
      </c>
      <c r="P86" s="3" t="str">
        <f t="shared" si="403"/>
        <v xml:space="preserve"> </v>
      </c>
      <c r="Q86" s="3" t="str">
        <f t="shared" si="403"/>
        <v xml:space="preserve"> </v>
      </c>
    </row>
    <row r="87" spans="2:17" x14ac:dyDescent="0.3">
      <c r="C87" t="s">
        <v>173</v>
      </c>
      <c r="F87" s="3" t="str">
        <f>CONCATENATE("January"," ",$B$9)</f>
        <v>January 2026</v>
      </c>
      <c r="G87" s="3" t="str">
        <f>CONCATENATE("February"," ",$B$9)</f>
        <v>February 2026</v>
      </c>
      <c r="H87" s="3" t="str">
        <f>CONCATENATE("March"," ",$B$9)</f>
        <v>March 2026</v>
      </c>
      <c r="I87" s="3" t="str">
        <f>CONCATENATE("April"," ",$B$9)</f>
        <v>April 2026</v>
      </c>
      <c r="J87" s="3" t="str">
        <f>CONCATENATE("May"," ",$B$9)</f>
        <v>May 2026</v>
      </c>
      <c r="K87" s="3" t="str">
        <f>CONCATENATE("June"," ",$B$9)</f>
        <v>June 2026</v>
      </c>
      <c r="L87" s="3" t="str">
        <f>CONCATENATE("July"," ",$B$9)</f>
        <v>July 2026</v>
      </c>
      <c r="M87" s="3" t="str">
        <f>CONCATENATE("August"," ",$B$9)</f>
        <v>August 2026</v>
      </c>
      <c r="N87" s="3" t="str">
        <f>CONCATENATE("September"," ",$B$9)</f>
        <v>September 2026</v>
      </c>
      <c r="O87" s="3" t="str">
        <f>CONCATENATE("October"," ",$B$9)</f>
        <v>October 2026</v>
      </c>
      <c r="P87" s="3" t="str">
        <f>CONCATENATE("November"," ",$B$9)</f>
        <v>November 2026</v>
      </c>
      <c r="Q87" s="3" t="str">
        <f>CONCATENATE("December"," ",$B$9)</f>
        <v>December 2026</v>
      </c>
    </row>
    <row r="88" spans="2:17" x14ac:dyDescent="0.3">
      <c r="C88" t="s">
        <v>174</v>
      </c>
      <c r="E88" t="str">
        <f>E81</f>
        <v>Tier 1</v>
      </c>
      <c r="F88" s="3">
        <f t="shared" ref="F88:Q92" si="404">INDEX($B$15:$AK$19,MATCH($E88,$A$15:$A$19,0),MATCH(F$87,$B$14:$AK$14,0))</f>
        <v>6</v>
      </c>
      <c r="G88" s="3">
        <f t="shared" si="404"/>
        <v>6</v>
      </c>
      <c r="H88" s="3">
        <f t="shared" si="404"/>
        <v>6</v>
      </c>
      <c r="I88" s="3">
        <f t="shared" si="404"/>
        <v>6</v>
      </c>
      <c r="J88" s="3">
        <f t="shared" si="404"/>
        <v>6</v>
      </c>
      <c r="K88" s="3">
        <f t="shared" si="404"/>
        <v>6</v>
      </c>
      <c r="L88" s="3">
        <f t="shared" si="404"/>
        <v>6</v>
      </c>
      <c r="M88" s="3">
        <f t="shared" si="404"/>
        <v>6</v>
      </c>
      <c r="N88" s="3">
        <f t="shared" si="404"/>
        <v>6</v>
      </c>
      <c r="O88" s="3">
        <f t="shared" si="404"/>
        <v>6</v>
      </c>
      <c r="P88" s="3">
        <f t="shared" si="404"/>
        <v>6</v>
      </c>
      <c r="Q88" s="3">
        <f t="shared" si="404"/>
        <v>6</v>
      </c>
    </row>
    <row r="89" spans="2:17" x14ac:dyDescent="0.3">
      <c r="E89" t="str">
        <f t="shared" ref="E89:E92" si="405">E82</f>
        <v>Tier 2</v>
      </c>
      <c r="F89" s="3">
        <f t="shared" si="404"/>
        <v>4</v>
      </c>
      <c r="G89" s="3">
        <f t="shared" si="404"/>
        <v>4</v>
      </c>
      <c r="H89" s="3">
        <f t="shared" si="404"/>
        <v>4</v>
      </c>
      <c r="I89" s="3">
        <f t="shared" si="404"/>
        <v>4</v>
      </c>
      <c r="J89" s="3">
        <f t="shared" si="404"/>
        <v>4</v>
      </c>
      <c r="K89" s="3">
        <f t="shared" si="404"/>
        <v>4</v>
      </c>
      <c r="L89" s="3">
        <f t="shared" si="404"/>
        <v>4</v>
      </c>
      <c r="M89" s="3">
        <f t="shared" si="404"/>
        <v>4</v>
      </c>
      <c r="N89" s="3">
        <f t="shared" si="404"/>
        <v>4</v>
      </c>
      <c r="O89" s="3">
        <f t="shared" si="404"/>
        <v>4</v>
      </c>
      <c r="P89" s="3">
        <f t="shared" si="404"/>
        <v>4</v>
      </c>
      <c r="Q89" s="3">
        <f t="shared" si="404"/>
        <v>4</v>
      </c>
    </row>
    <row r="90" spans="2:17" x14ac:dyDescent="0.3">
      <c r="E90" t="str">
        <f t="shared" si="405"/>
        <v>Tier 3</v>
      </c>
      <c r="F90" s="3">
        <f t="shared" si="404"/>
        <v>0</v>
      </c>
      <c r="G90" s="3">
        <f t="shared" si="404"/>
        <v>0</v>
      </c>
      <c r="H90" s="3">
        <f t="shared" si="404"/>
        <v>0</v>
      </c>
      <c r="I90" s="3">
        <f t="shared" si="404"/>
        <v>0</v>
      </c>
      <c r="J90" s="3">
        <f t="shared" si="404"/>
        <v>0</v>
      </c>
      <c r="K90" s="3">
        <f t="shared" si="404"/>
        <v>0</v>
      </c>
      <c r="L90" s="3">
        <f t="shared" si="404"/>
        <v>0</v>
      </c>
      <c r="M90" s="3">
        <f t="shared" si="404"/>
        <v>0</v>
      </c>
      <c r="N90" s="3">
        <f t="shared" si="404"/>
        <v>0</v>
      </c>
      <c r="O90" s="3">
        <f t="shared" si="404"/>
        <v>0</v>
      </c>
      <c r="P90" s="3">
        <f t="shared" si="404"/>
        <v>0</v>
      </c>
      <c r="Q90" s="3">
        <f t="shared" si="404"/>
        <v>0</v>
      </c>
    </row>
    <row r="91" spans="2:17" x14ac:dyDescent="0.3">
      <c r="C91" t="s">
        <v>110</v>
      </c>
      <c r="E91" t="str">
        <f t="shared" si="405"/>
        <v>Tier 4</v>
      </c>
      <c r="F91" s="3">
        <f t="shared" si="404"/>
        <v>0</v>
      </c>
      <c r="G91" s="3">
        <f t="shared" si="404"/>
        <v>0</v>
      </c>
      <c r="H91" s="3">
        <f t="shared" si="404"/>
        <v>0</v>
      </c>
      <c r="I91" s="3">
        <f t="shared" si="404"/>
        <v>0</v>
      </c>
      <c r="J91" s="3">
        <f t="shared" si="404"/>
        <v>0</v>
      </c>
      <c r="K91" s="3">
        <f t="shared" si="404"/>
        <v>0</v>
      </c>
      <c r="L91" s="3">
        <f t="shared" si="404"/>
        <v>0</v>
      </c>
      <c r="M91" s="3">
        <f t="shared" si="404"/>
        <v>0</v>
      </c>
      <c r="N91" s="3">
        <f t="shared" si="404"/>
        <v>0</v>
      </c>
      <c r="O91" s="3">
        <f t="shared" si="404"/>
        <v>0</v>
      </c>
      <c r="P91" s="3">
        <f t="shared" si="404"/>
        <v>0</v>
      </c>
      <c r="Q91" s="3">
        <f t="shared" si="404"/>
        <v>0</v>
      </c>
    </row>
    <row r="92" spans="2:17" x14ac:dyDescent="0.3">
      <c r="C92" t="s">
        <v>28</v>
      </c>
      <c r="E92" t="str">
        <f t="shared" si="405"/>
        <v>Tier 5</v>
      </c>
      <c r="F92" s="3">
        <f t="shared" si="404"/>
        <v>0</v>
      </c>
      <c r="G92" s="3">
        <f t="shared" si="404"/>
        <v>0</v>
      </c>
      <c r="H92" s="3">
        <f t="shared" si="404"/>
        <v>0</v>
      </c>
      <c r="I92" s="3">
        <f t="shared" si="404"/>
        <v>0</v>
      </c>
      <c r="J92" s="3">
        <f t="shared" si="404"/>
        <v>0</v>
      </c>
      <c r="K92" s="3">
        <f t="shared" si="404"/>
        <v>0</v>
      </c>
      <c r="L92" s="3">
        <f t="shared" si="404"/>
        <v>0</v>
      </c>
      <c r="M92" s="3">
        <f t="shared" si="404"/>
        <v>0</v>
      </c>
      <c r="N92" s="3">
        <f t="shared" si="404"/>
        <v>0</v>
      </c>
      <c r="O92" s="3">
        <f t="shared" si="404"/>
        <v>0</v>
      </c>
      <c r="P92" s="3">
        <f t="shared" si="404"/>
        <v>0</v>
      </c>
      <c r="Q92" s="3">
        <f t="shared" si="404"/>
        <v>0</v>
      </c>
    </row>
    <row r="93" spans="2:17" x14ac:dyDescent="0.3">
      <c r="F93" s="3" t="str">
        <f>IF(F99&gt;0,"Tier 5",IF(F98&gt;0,"Tier 4"," "))</f>
        <v xml:space="preserve"> </v>
      </c>
      <c r="G93" s="3" t="str">
        <f t="shared" ref="G93:Q93" si="406">IF(G99&gt;0,"Tier 5",IF(G98&gt;0,"Tier 4"," "))</f>
        <v xml:space="preserve"> </v>
      </c>
      <c r="H93" s="3" t="str">
        <f t="shared" si="406"/>
        <v xml:space="preserve"> </v>
      </c>
      <c r="I93" s="3" t="str">
        <f t="shared" si="406"/>
        <v xml:space="preserve"> </v>
      </c>
      <c r="J93" s="3" t="str">
        <f t="shared" si="406"/>
        <v xml:space="preserve"> </v>
      </c>
      <c r="K93" s="3" t="str">
        <f t="shared" si="406"/>
        <v xml:space="preserve"> </v>
      </c>
      <c r="L93" s="3" t="str">
        <f t="shared" si="406"/>
        <v xml:space="preserve"> </v>
      </c>
      <c r="M93" s="3" t="str">
        <f t="shared" si="406"/>
        <v xml:space="preserve"> </v>
      </c>
      <c r="N93" s="3" t="str">
        <f t="shared" si="406"/>
        <v xml:space="preserve"> </v>
      </c>
      <c r="O93" s="3" t="str">
        <f t="shared" si="406"/>
        <v xml:space="preserve"> </v>
      </c>
      <c r="P93" s="3" t="str">
        <f t="shared" si="406"/>
        <v xml:space="preserve"> </v>
      </c>
      <c r="Q93" s="3" t="str">
        <f t="shared" si="406"/>
        <v xml:space="preserve"> </v>
      </c>
    </row>
    <row r="94" spans="2:17" x14ac:dyDescent="0.3">
      <c r="B94" t="s">
        <v>109</v>
      </c>
      <c r="C94" t="s">
        <v>68</v>
      </c>
      <c r="F94" s="3" t="str">
        <f>CONCATENATE("January"," ",$B$10)</f>
        <v>January 2027</v>
      </c>
      <c r="G94" s="3" t="str">
        <f>CONCATENATE("February"," ",$B$10)</f>
        <v>February 2027</v>
      </c>
      <c r="H94" s="3" t="str">
        <f>CONCATENATE("March"," ",$B$10)</f>
        <v>March 2027</v>
      </c>
      <c r="I94" s="3" t="str">
        <f>CONCATENATE("April"," ",$B$10)</f>
        <v>April 2027</v>
      </c>
      <c r="J94" s="3" t="str">
        <f>CONCATENATE("May"," ",$B$10)</f>
        <v>May 2027</v>
      </c>
      <c r="K94" s="3" t="str">
        <f>CONCATENATE("June"," ",$B$10)</f>
        <v>June 2027</v>
      </c>
      <c r="L94" s="3" t="str">
        <f>CONCATENATE("July"," ",$B$10)</f>
        <v>July 2027</v>
      </c>
      <c r="M94" s="3" t="str">
        <f>CONCATENATE("August"," ",$B$10)</f>
        <v>August 2027</v>
      </c>
      <c r="N94" s="3" t="str">
        <f>CONCATENATE("September"," ",$B$10)</f>
        <v>September 2027</v>
      </c>
      <c r="O94" s="3" t="str">
        <f>CONCATENATE("October"," ",$B$10)</f>
        <v>October 2027</v>
      </c>
      <c r="P94" s="3" t="str">
        <f>CONCATENATE("November"," ",$B$10)</f>
        <v>November 2027</v>
      </c>
      <c r="Q94" s="3" t="str">
        <f>CONCATENATE("December"," ",$B$10)</f>
        <v>December 2027</v>
      </c>
    </row>
    <row r="95" spans="2:17" x14ac:dyDescent="0.3">
      <c r="B95" t="s">
        <v>180</v>
      </c>
      <c r="C95" t="s">
        <v>180</v>
      </c>
      <c r="E95" t="str">
        <f>E88</f>
        <v>Tier 1</v>
      </c>
      <c r="F95" s="3">
        <f t="shared" ref="F95:Q99" si="407">INDEX($B$15:$AK$19,MATCH($E95,$A$15:$A$19,0),MATCH(F$94,$B$14:$AK$14,0))</f>
        <v>6</v>
      </c>
      <c r="G95" s="3">
        <f t="shared" si="407"/>
        <v>6</v>
      </c>
      <c r="H95" s="3">
        <f t="shared" si="407"/>
        <v>6</v>
      </c>
      <c r="I95" s="3">
        <f t="shared" si="407"/>
        <v>6</v>
      </c>
      <c r="J95" s="3">
        <f t="shared" si="407"/>
        <v>6</v>
      </c>
      <c r="K95" s="3">
        <f t="shared" si="407"/>
        <v>6</v>
      </c>
      <c r="L95" s="3">
        <f t="shared" si="407"/>
        <v>6</v>
      </c>
      <c r="M95" s="3">
        <f t="shared" si="407"/>
        <v>6</v>
      </c>
      <c r="N95" s="3">
        <f t="shared" si="407"/>
        <v>6</v>
      </c>
      <c r="O95" s="3">
        <f t="shared" si="407"/>
        <v>6</v>
      </c>
      <c r="P95" s="3">
        <f t="shared" si="407"/>
        <v>6</v>
      </c>
      <c r="Q95" s="3">
        <f t="shared" si="407"/>
        <v>6</v>
      </c>
    </row>
    <row r="96" spans="2:17" x14ac:dyDescent="0.3">
      <c r="B96" t="s">
        <v>189</v>
      </c>
      <c r="C96" t="s">
        <v>189</v>
      </c>
      <c r="E96" t="str">
        <f t="shared" ref="E96:E99" si="408">E89</f>
        <v>Tier 2</v>
      </c>
      <c r="F96" s="3">
        <f t="shared" si="407"/>
        <v>10</v>
      </c>
      <c r="G96" s="3">
        <f t="shared" si="407"/>
        <v>10</v>
      </c>
      <c r="H96" s="3">
        <f t="shared" si="407"/>
        <v>10</v>
      </c>
      <c r="I96" s="3">
        <f t="shared" si="407"/>
        <v>10</v>
      </c>
      <c r="J96" s="3">
        <f t="shared" si="407"/>
        <v>10</v>
      </c>
      <c r="K96" s="3">
        <f t="shared" si="407"/>
        <v>10</v>
      </c>
      <c r="L96" s="3">
        <f t="shared" si="407"/>
        <v>10</v>
      </c>
      <c r="M96" s="3">
        <f t="shared" si="407"/>
        <v>10</v>
      </c>
      <c r="N96" s="3">
        <f t="shared" si="407"/>
        <v>10</v>
      </c>
      <c r="O96" s="3">
        <f t="shared" si="407"/>
        <v>10</v>
      </c>
      <c r="P96" s="3">
        <f t="shared" si="407"/>
        <v>10</v>
      </c>
      <c r="Q96" s="3">
        <f t="shared" si="407"/>
        <v>10</v>
      </c>
    </row>
    <row r="97" spans="3:17" x14ac:dyDescent="0.3">
      <c r="E97" t="str">
        <f t="shared" si="408"/>
        <v>Tier 3</v>
      </c>
      <c r="F97" s="3">
        <f t="shared" si="407"/>
        <v>0</v>
      </c>
      <c r="G97" s="3">
        <f t="shared" si="407"/>
        <v>0</v>
      </c>
      <c r="H97" s="3">
        <f t="shared" si="407"/>
        <v>0</v>
      </c>
      <c r="I97" s="3">
        <f t="shared" si="407"/>
        <v>0</v>
      </c>
      <c r="J97" s="3">
        <f t="shared" si="407"/>
        <v>0</v>
      </c>
      <c r="K97" s="3">
        <f t="shared" si="407"/>
        <v>0</v>
      </c>
      <c r="L97" s="3">
        <f t="shared" si="407"/>
        <v>0</v>
      </c>
      <c r="M97" s="3">
        <f t="shared" si="407"/>
        <v>0</v>
      </c>
      <c r="N97" s="3">
        <f t="shared" si="407"/>
        <v>0</v>
      </c>
      <c r="O97" s="3">
        <f t="shared" si="407"/>
        <v>0</v>
      </c>
      <c r="P97" s="3">
        <f t="shared" si="407"/>
        <v>0</v>
      </c>
      <c r="Q97" s="3">
        <f t="shared" si="407"/>
        <v>0</v>
      </c>
    </row>
    <row r="98" spans="3:17" x14ac:dyDescent="0.3">
      <c r="E98" t="str">
        <f t="shared" si="408"/>
        <v>Tier 4</v>
      </c>
      <c r="F98" s="3">
        <f t="shared" si="407"/>
        <v>0</v>
      </c>
      <c r="G98" s="3">
        <f t="shared" si="407"/>
        <v>0</v>
      </c>
      <c r="H98" s="3">
        <f t="shared" si="407"/>
        <v>0</v>
      </c>
      <c r="I98" s="3">
        <f t="shared" si="407"/>
        <v>0</v>
      </c>
      <c r="J98" s="3">
        <f t="shared" si="407"/>
        <v>0</v>
      </c>
      <c r="K98" s="3">
        <f t="shared" si="407"/>
        <v>0</v>
      </c>
      <c r="L98" s="3">
        <f t="shared" si="407"/>
        <v>0</v>
      </c>
      <c r="M98" s="3">
        <f t="shared" si="407"/>
        <v>0</v>
      </c>
      <c r="N98" s="3">
        <f t="shared" si="407"/>
        <v>0</v>
      </c>
      <c r="O98" s="3">
        <f t="shared" si="407"/>
        <v>0</v>
      </c>
      <c r="P98" s="3">
        <f t="shared" si="407"/>
        <v>0</v>
      </c>
      <c r="Q98" s="3">
        <f t="shared" si="407"/>
        <v>0</v>
      </c>
    </row>
    <row r="99" spans="3:17" x14ac:dyDescent="0.3">
      <c r="E99" t="str">
        <f t="shared" si="408"/>
        <v>Tier 5</v>
      </c>
      <c r="F99" s="3">
        <f t="shared" si="407"/>
        <v>0</v>
      </c>
      <c r="G99" s="3">
        <f t="shared" si="407"/>
        <v>0</v>
      </c>
      <c r="H99" s="3">
        <f t="shared" si="407"/>
        <v>0</v>
      </c>
      <c r="I99" s="3">
        <f t="shared" si="407"/>
        <v>0</v>
      </c>
      <c r="J99" s="3">
        <f t="shared" si="407"/>
        <v>0</v>
      </c>
      <c r="K99" s="3">
        <f t="shared" si="407"/>
        <v>0</v>
      </c>
      <c r="L99" s="3">
        <f t="shared" si="407"/>
        <v>0</v>
      </c>
      <c r="M99" s="3">
        <f t="shared" si="407"/>
        <v>0</v>
      </c>
      <c r="N99" s="3">
        <f t="shared" si="407"/>
        <v>0</v>
      </c>
      <c r="O99" s="3">
        <f t="shared" si="407"/>
        <v>0</v>
      </c>
      <c r="P99" s="3">
        <f t="shared" si="407"/>
        <v>0</v>
      </c>
      <c r="Q99" s="3">
        <f t="shared" si="407"/>
        <v>0</v>
      </c>
    </row>
    <row r="100" spans="3:17" x14ac:dyDescent="0.3">
      <c r="F100" s="3" t="str">
        <f>IF(F106&gt;0,"Tier 5",IF(F105&gt;0,"Tier 4"," "))</f>
        <v xml:space="preserve"> </v>
      </c>
      <c r="G100" s="3" t="str">
        <f t="shared" ref="G100:Q100" si="409">IF(G106&gt;0,"Tier 5",IF(G105&gt;0,"Tier 4"," "))</f>
        <v xml:space="preserve"> </v>
      </c>
      <c r="H100" s="3" t="str">
        <f t="shared" si="409"/>
        <v xml:space="preserve"> </v>
      </c>
      <c r="I100" s="3" t="str">
        <f t="shared" si="409"/>
        <v xml:space="preserve"> </v>
      </c>
      <c r="J100" s="3" t="str">
        <f t="shared" si="409"/>
        <v xml:space="preserve"> </v>
      </c>
      <c r="K100" s="3" t="str">
        <f t="shared" si="409"/>
        <v xml:space="preserve"> </v>
      </c>
      <c r="L100" s="3" t="str">
        <f t="shared" si="409"/>
        <v xml:space="preserve"> </v>
      </c>
      <c r="M100" s="3" t="str">
        <f t="shared" si="409"/>
        <v xml:space="preserve"> </v>
      </c>
      <c r="N100" s="3" t="str">
        <f t="shared" si="409"/>
        <v xml:space="preserve"> </v>
      </c>
      <c r="O100" s="3" t="str">
        <f t="shared" si="409"/>
        <v xml:space="preserve"> </v>
      </c>
      <c r="P100" s="3" t="str">
        <f t="shared" si="409"/>
        <v xml:space="preserve"> </v>
      </c>
      <c r="Q100" s="3" t="str">
        <f t="shared" si="409"/>
        <v xml:space="preserve"> </v>
      </c>
    </row>
    <row r="101" spans="3:17" x14ac:dyDescent="0.3">
      <c r="F101" s="3" t="str">
        <f>CONCATENATE("January"," ",$B$11)</f>
        <v>January 2028</v>
      </c>
      <c r="G101" s="3" t="str">
        <f>CONCATENATE("February"," ",$B$11)</f>
        <v>February 2028</v>
      </c>
      <c r="H101" s="3" t="str">
        <f>CONCATENATE("March"," ",$B$11)</f>
        <v>March 2028</v>
      </c>
      <c r="I101" s="3" t="str">
        <f>CONCATENATE("April"," ",$B$11)</f>
        <v>April 2028</v>
      </c>
      <c r="J101" s="3" t="str">
        <f>CONCATENATE("May"," ",$B$11)</f>
        <v>May 2028</v>
      </c>
      <c r="K101" s="3" t="str">
        <f>CONCATENATE("June"," ",$B$11)</f>
        <v>June 2028</v>
      </c>
      <c r="L101" s="3" t="str">
        <f>CONCATENATE("July"," ",$B$11)</f>
        <v>July 2028</v>
      </c>
      <c r="M101" s="3" t="str">
        <f>CONCATENATE("August"," ",$B$11)</f>
        <v>August 2028</v>
      </c>
      <c r="N101" s="3" t="str">
        <f>CONCATENATE("September"," ",$B$11)</f>
        <v>September 2028</v>
      </c>
      <c r="O101" s="3" t="str">
        <f>CONCATENATE("October"," ",$B$11)</f>
        <v>October 2028</v>
      </c>
      <c r="P101" s="3" t="str">
        <f>CONCATENATE("November"," ",$B$11)</f>
        <v>November 2028</v>
      </c>
      <c r="Q101" s="3" t="str">
        <f>CONCATENATE("December"," ",$B$11)</f>
        <v>December 2028</v>
      </c>
    </row>
    <row r="102" spans="3:17" x14ac:dyDescent="0.3">
      <c r="E102" t="str">
        <f>E95</f>
        <v>Tier 1</v>
      </c>
      <c r="F102" s="3">
        <f t="shared" ref="F102:Q106" si="410">INDEX($B$15:$BI$19,MATCH($E102,$A$15:$A$19,0),MATCH(F$101,$B$14:$BI$14,0))</f>
        <v>6</v>
      </c>
      <c r="G102" s="3">
        <f t="shared" si="410"/>
        <v>6</v>
      </c>
      <c r="H102" s="3">
        <f t="shared" si="410"/>
        <v>6</v>
      </c>
      <c r="I102" s="3">
        <f t="shared" si="410"/>
        <v>6</v>
      </c>
      <c r="J102" s="3">
        <f t="shared" si="410"/>
        <v>6</v>
      </c>
      <c r="K102" s="3">
        <f t="shared" si="410"/>
        <v>6</v>
      </c>
      <c r="L102" s="3">
        <f t="shared" si="410"/>
        <v>6</v>
      </c>
      <c r="M102" s="3">
        <f t="shared" si="410"/>
        <v>6</v>
      </c>
      <c r="N102" s="3">
        <f t="shared" si="410"/>
        <v>6</v>
      </c>
      <c r="O102" s="3">
        <f t="shared" si="410"/>
        <v>6</v>
      </c>
      <c r="P102" s="3">
        <f t="shared" si="410"/>
        <v>6</v>
      </c>
      <c r="Q102" s="3">
        <f t="shared" si="410"/>
        <v>6</v>
      </c>
    </row>
    <row r="103" spans="3:17" x14ac:dyDescent="0.3">
      <c r="C103" t="s">
        <v>117</v>
      </c>
      <c r="E103" t="str">
        <f t="shared" ref="E103:E106" si="411">E96</f>
        <v>Tier 2</v>
      </c>
      <c r="F103" s="3">
        <f t="shared" si="410"/>
        <v>10</v>
      </c>
      <c r="G103" s="3">
        <f t="shared" si="410"/>
        <v>10</v>
      </c>
      <c r="H103" s="3">
        <f t="shared" si="410"/>
        <v>10</v>
      </c>
      <c r="I103" s="3">
        <f t="shared" si="410"/>
        <v>10</v>
      </c>
      <c r="J103" s="3">
        <f t="shared" si="410"/>
        <v>10</v>
      </c>
      <c r="K103" s="3">
        <f t="shared" si="410"/>
        <v>10</v>
      </c>
      <c r="L103" s="3">
        <f t="shared" si="410"/>
        <v>10</v>
      </c>
      <c r="M103" s="3">
        <f t="shared" si="410"/>
        <v>10</v>
      </c>
      <c r="N103" s="3">
        <f t="shared" si="410"/>
        <v>10</v>
      </c>
      <c r="O103" s="3">
        <f t="shared" si="410"/>
        <v>10</v>
      </c>
      <c r="P103" s="3">
        <f t="shared" si="410"/>
        <v>10</v>
      </c>
      <c r="Q103" s="3">
        <f t="shared" si="410"/>
        <v>10</v>
      </c>
    </row>
    <row r="104" spans="3:17" x14ac:dyDescent="0.3">
      <c r="C104" t="s">
        <v>118</v>
      </c>
      <c r="E104" t="str">
        <f t="shared" si="411"/>
        <v>Tier 3</v>
      </c>
      <c r="F104" s="3">
        <f t="shared" si="410"/>
        <v>0</v>
      </c>
      <c r="G104" s="3">
        <f t="shared" si="410"/>
        <v>0</v>
      </c>
      <c r="H104" s="3">
        <f t="shared" si="410"/>
        <v>0</v>
      </c>
      <c r="I104" s="3">
        <f t="shared" si="410"/>
        <v>0</v>
      </c>
      <c r="J104" s="3">
        <f t="shared" si="410"/>
        <v>0</v>
      </c>
      <c r="K104" s="3">
        <f t="shared" si="410"/>
        <v>0</v>
      </c>
      <c r="L104" s="3">
        <f t="shared" si="410"/>
        <v>0</v>
      </c>
      <c r="M104" s="3">
        <f t="shared" si="410"/>
        <v>0</v>
      </c>
      <c r="N104" s="3">
        <f t="shared" si="410"/>
        <v>0</v>
      </c>
      <c r="O104" s="3">
        <f t="shared" si="410"/>
        <v>0</v>
      </c>
      <c r="P104" s="3">
        <f t="shared" si="410"/>
        <v>0</v>
      </c>
      <c r="Q104" s="3">
        <f t="shared" si="410"/>
        <v>0</v>
      </c>
    </row>
    <row r="105" spans="3:17" x14ac:dyDescent="0.3">
      <c r="C105" t="s">
        <v>119</v>
      </c>
      <c r="E105" t="str">
        <f t="shared" si="411"/>
        <v>Tier 4</v>
      </c>
      <c r="F105" s="3">
        <f t="shared" si="410"/>
        <v>0</v>
      </c>
      <c r="G105" s="3">
        <f t="shared" si="410"/>
        <v>0</v>
      </c>
      <c r="H105" s="3">
        <f t="shared" si="410"/>
        <v>0</v>
      </c>
      <c r="I105" s="3">
        <f t="shared" si="410"/>
        <v>0</v>
      </c>
      <c r="J105" s="3">
        <f t="shared" si="410"/>
        <v>0</v>
      </c>
      <c r="K105" s="3">
        <f t="shared" si="410"/>
        <v>0</v>
      </c>
      <c r="L105" s="3">
        <f t="shared" si="410"/>
        <v>0</v>
      </c>
      <c r="M105" s="3">
        <f t="shared" si="410"/>
        <v>0</v>
      </c>
      <c r="N105" s="3">
        <f t="shared" si="410"/>
        <v>0</v>
      </c>
      <c r="O105" s="3">
        <f t="shared" si="410"/>
        <v>0</v>
      </c>
      <c r="P105" s="3">
        <f t="shared" si="410"/>
        <v>0</v>
      </c>
      <c r="Q105" s="3">
        <f t="shared" si="410"/>
        <v>0</v>
      </c>
    </row>
    <row r="106" spans="3:17" x14ac:dyDescent="0.3">
      <c r="E106" t="str">
        <f t="shared" si="411"/>
        <v>Tier 5</v>
      </c>
      <c r="F106" s="3">
        <f t="shared" si="410"/>
        <v>0</v>
      </c>
      <c r="G106" s="3">
        <f t="shared" si="410"/>
        <v>0</v>
      </c>
      <c r="H106" s="3">
        <f t="shared" si="410"/>
        <v>0</v>
      </c>
      <c r="I106" s="3">
        <f t="shared" si="410"/>
        <v>0</v>
      </c>
      <c r="J106" s="3">
        <f t="shared" si="410"/>
        <v>0</v>
      </c>
      <c r="K106" s="3">
        <f t="shared" si="410"/>
        <v>0</v>
      </c>
      <c r="L106" s="3">
        <f t="shared" si="410"/>
        <v>0</v>
      </c>
      <c r="M106" s="3">
        <f t="shared" si="410"/>
        <v>0</v>
      </c>
      <c r="N106" s="3">
        <f t="shared" si="410"/>
        <v>0</v>
      </c>
      <c r="O106" s="3">
        <f t="shared" si="410"/>
        <v>0</v>
      </c>
      <c r="P106" s="3">
        <f t="shared" si="410"/>
        <v>0</v>
      </c>
      <c r="Q106" s="3">
        <f t="shared" si="410"/>
        <v>0</v>
      </c>
    </row>
    <row r="107" spans="3:17" x14ac:dyDescent="0.3">
      <c r="F107" s="3" t="str">
        <f>IF(F113&gt;0,"Tier 5",IF(F112&gt;0,"Tier 4"," "))</f>
        <v xml:space="preserve"> </v>
      </c>
      <c r="G107" s="3" t="str">
        <f t="shared" ref="G107:Q107" si="412">IF(G113&gt;0,"Tier 5",IF(G112&gt;0,"Tier 4"," "))</f>
        <v xml:space="preserve"> </v>
      </c>
      <c r="H107" s="3" t="str">
        <f t="shared" si="412"/>
        <v xml:space="preserve"> </v>
      </c>
      <c r="I107" s="3" t="str">
        <f t="shared" si="412"/>
        <v xml:space="preserve"> </v>
      </c>
      <c r="J107" s="3" t="str">
        <f t="shared" si="412"/>
        <v xml:space="preserve"> </v>
      </c>
      <c r="K107" s="3" t="str">
        <f t="shared" si="412"/>
        <v xml:space="preserve"> </v>
      </c>
      <c r="L107" s="3" t="str">
        <f t="shared" si="412"/>
        <v xml:space="preserve"> </v>
      </c>
      <c r="M107" s="3" t="str">
        <f t="shared" si="412"/>
        <v xml:space="preserve"> </v>
      </c>
      <c r="N107" s="3" t="str">
        <f t="shared" si="412"/>
        <v xml:space="preserve"> </v>
      </c>
      <c r="O107" s="3" t="str">
        <f t="shared" si="412"/>
        <v xml:space="preserve"> </v>
      </c>
      <c r="P107" s="3" t="str">
        <f t="shared" si="412"/>
        <v xml:space="preserve"> </v>
      </c>
      <c r="Q107" s="3" t="str">
        <f t="shared" si="412"/>
        <v xml:space="preserve"> </v>
      </c>
    </row>
    <row r="108" spans="3:17" x14ac:dyDescent="0.3">
      <c r="F108" s="3" t="str">
        <f>CONCATENATE("January"," ",$B$12)</f>
        <v>January 2029</v>
      </c>
      <c r="G108" s="3" t="str">
        <f>CONCATENATE("February"," ",$B$12)</f>
        <v>February 2029</v>
      </c>
      <c r="H108" s="3" t="str">
        <f>CONCATENATE("March"," ",$B$12)</f>
        <v>March 2029</v>
      </c>
      <c r="I108" s="3" t="str">
        <f>CONCATENATE("April"," ",$B$12)</f>
        <v>April 2029</v>
      </c>
      <c r="J108" s="3" t="str">
        <f>CONCATENATE("May"," ",$B$12)</f>
        <v>May 2029</v>
      </c>
      <c r="K108" s="3" t="str">
        <f>CONCATENATE("June"," ",$B$12)</f>
        <v>June 2029</v>
      </c>
      <c r="L108" s="3" t="str">
        <f>CONCATENATE("July"," ",$B$12)</f>
        <v>July 2029</v>
      </c>
      <c r="M108" s="3" t="str">
        <f>CONCATENATE("August"," ",$B$12)</f>
        <v>August 2029</v>
      </c>
      <c r="N108" s="3" t="str">
        <f>CONCATENATE("September"," ",$B$12)</f>
        <v>September 2029</v>
      </c>
      <c r="O108" s="3" t="str">
        <f>CONCATENATE("October"," ",$B$12)</f>
        <v>October 2029</v>
      </c>
      <c r="P108" s="3" t="str">
        <f>CONCATENATE("November"," ",$B$12)</f>
        <v>November 2029</v>
      </c>
      <c r="Q108" s="3" t="str">
        <f>CONCATENATE("December"," ",$B$12)</f>
        <v>December 2029</v>
      </c>
    </row>
    <row r="109" spans="3:17" x14ac:dyDescent="0.3">
      <c r="E109" t="str">
        <f>E102</f>
        <v>Tier 1</v>
      </c>
      <c r="F109" s="3">
        <f t="shared" ref="F109:Q113" si="413">INDEX($B$15:$BI$19,MATCH($E109,$A$15:$A$19,0),MATCH(F$108,$B$14:$BI$14,0))</f>
        <v>6</v>
      </c>
      <c r="G109" s="3">
        <f t="shared" si="413"/>
        <v>6</v>
      </c>
      <c r="H109" s="3">
        <f t="shared" si="413"/>
        <v>6</v>
      </c>
      <c r="I109" s="3">
        <f t="shared" si="413"/>
        <v>6</v>
      </c>
      <c r="J109" s="3">
        <f t="shared" si="413"/>
        <v>6</v>
      </c>
      <c r="K109" s="3">
        <f t="shared" si="413"/>
        <v>6</v>
      </c>
      <c r="L109" s="3">
        <f t="shared" si="413"/>
        <v>6</v>
      </c>
      <c r="M109" s="3">
        <f t="shared" si="413"/>
        <v>6</v>
      </c>
      <c r="N109" s="3">
        <f t="shared" si="413"/>
        <v>6</v>
      </c>
      <c r="O109" s="3">
        <f t="shared" si="413"/>
        <v>6</v>
      </c>
      <c r="P109" s="3">
        <f t="shared" si="413"/>
        <v>6</v>
      </c>
      <c r="Q109" s="3">
        <f t="shared" si="413"/>
        <v>6</v>
      </c>
    </row>
    <row r="110" spans="3:17" x14ac:dyDescent="0.3">
      <c r="E110" t="str">
        <f t="shared" ref="E110:E113" si="414">E103</f>
        <v>Tier 2</v>
      </c>
      <c r="F110" s="3">
        <f t="shared" si="413"/>
        <v>10</v>
      </c>
      <c r="G110" s="3">
        <f t="shared" si="413"/>
        <v>10</v>
      </c>
      <c r="H110" s="3">
        <f t="shared" si="413"/>
        <v>10</v>
      </c>
      <c r="I110" s="3">
        <f t="shared" si="413"/>
        <v>10</v>
      </c>
      <c r="J110" s="3">
        <f t="shared" si="413"/>
        <v>10</v>
      </c>
      <c r="K110" s="3">
        <f t="shared" si="413"/>
        <v>10</v>
      </c>
      <c r="L110" s="3">
        <f t="shared" si="413"/>
        <v>10</v>
      </c>
      <c r="M110" s="3">
        <f t="shared" si="413"/>
        <v>10</v>
      </c>
      <c r="N110" s="3">
        <f t="shared" si="413"/>
        <v>10</v>
      </c>
      <c r="O110" s="3">
        <f t="shared" si="413"/>
        <v>10</v>
      </c>
      <c r="P110" s="3">
        <f t="shared" si="413"/>
        <v>10</v>
      </c>
      <c r="Q110" s="3">
        <f t="shared" si="413"/>
        <v>10</v>
      </c>
    </row>
    <row r="111" spans="3:17" x14ac:dyDescent="0.3">
      <c r="E111" t="str">
        <f t="shared" si="414"/>
        <v>Tier 3</v>
      </c>
      <c r="F111" s="3">
        <f t="shared" si="413"/>
        <v>0</v>
      </c>
      <c r="G111" s="3">
        <f t="shared" si="413"/>
        <v>0</v>
      </c>
      <c r="H111" s="3">
        <f t="shared" si="413"/>
        <v>0</v>
      </c>
      <c r="I111" s="3">
        <f t="shared" si="413"/>
        <v>0</v>
      </c>
      <c r="J111" s="3">
        <f t="shared" si="413"/>
        <v>0</v>
      </c>
      <c r="K111" s="3">
        <f t="shared" si="413"/>
        <v>0</v>
      </c>
      <c r="L111" s="3">
        <f t="shared" si="413"/>
        <v>0</v>
      </c>
      <c r="M111" s="3">
        <f t="shared" si="413"/>
        <v>0</v>
      </c>
      <c r="N111" s="3">
        <f t="shared" si="413"/>
        <v>0</v>
      </c>
      <c r="O111" s="3">
        <f t="shared" si="413"/>
        <v>0</v>
      </c>
      <c r="P111" s="3">
        <f t="shared" si="413"/>
        <v>0</v>
      </c>
      <c r="Q111" s="3">
        <f t="shared" si="413"/>
        <v>0</v>
      </c>
    </row>
    <row r="112" spans="3:17" x14ac:dyDescent="0.3">
      <c r="E112" t="str">
        <f t="shared" si="414"/>
        <v>Tier 4</v>
      </c>
      <c r="F112" s="3">
        <f t="shared" si="413"/>
        <v>0</v>
      </c>
      <c r="G112" s="3">
        <f t="shared" si="413"/>
        <v>0</v>
      </c>
      <c r="H112" s="3">
        <f t="shared" si="413"/>
        <v>0</v>
      </c>
      <c r="I112" s="3">
        <f t="shared" si="413"/>
        <v>0</v>
      </c>
      <c r="J112" s="3">
        <f t="shared" si="413"/>
        <v>0</v>
      </c>
      <c r="K112" s="3">
        <f t="shared" si="413"/>
        <v>0</v>
      </c>
      <c r="L112" s="3">
        <f t="shared" si="413"/>
        <v>0</v>
      </c>
      <c r="M112" s="3">
        <f t="shared" si="413"/>
        <v>0</v>
      </c>
      <c r="N112" s="3">
        <f t="shared" si="413"/>
        <v>0</v>
      </c>
      <c r="O112" s="3">
        <f t="shared" si="413"/>
        <v>0</v>
      </c>
      <c r="P112" s="3">
        <f t="shared" si="413"/>
        <v>0</v>
      </c>
      <c r="Q112" s="3">
        <f t="shared" si="413"/>
        <v>0</v>
      </c>
    </row>
    <row r="113" spans="5:17" x14ac:dyDescent="0.3">
      <c r="E113" t="str">
        <f t="shared" si="414"/>
        <v>Tier 5</v>
      </c>
      <c r="F113" s="3">
        <f t="shared" si="413"/>
        <v>0</v>
      </c>
      <c r="G113" s="3">
        <f t="shared" si="413"/>
        <v>0</v>
      </c>
      <c r="H113" s="3">
        <f t="shared" si="413"/>
        <v>0</v>
      </c>
      <c r="I113" s="3">
        <f t="shared" si="413"/>
        <v>0</v>
      </c>
      <c r="J113" s="3">
        <f t="shared" si="413"/>
        <v>0</v>
      </c>
      <c r="K113" s="3">
        <f t="shared" si="413"/>
        <v>0</v>
      </c>
      <c r="L113" s="3">
        <f t="shared" si="413"/>
        <v>0</v>
      </c>
      <c r="M113" s="3">
        <f t="shared" si="413"/>
        <v>0</v>
      </c>
      <c r="N113" s="3">
        <f t="shared" si="413"/>
        <v>0</v>
      </c>
      <c r="O113" s="3">
        <f t="shared" si="413"/>
        <v>0</v>
      </c>
      <c r="P113" s="3">
        <f t="shared" si="413"/>
        <v>0</v>
      </c>
      <c r="Q113" s="3">
        <f t="shared" si="413"/>
        <v>0</v>
      </c>
    </row>
  </sheetData>
  <mergeCells count="1">
    <mergeCell ref="A71:M71"/>
  </mergeCells>
  <phoneticPr fontId="10" type="noConversion"/>
  <conditionalFormatting sqref="C49:Z54 C56:Z61">
    <cfRule type="expression" dxfId="58" priority="51">
      <formula>OR($B49="Volumetric",$B49="Fixed")</formula>
    </cfRule>
    <cfRule type="expression" dxfId="57" priority="52">
      <formula>$B49="Percentage"</formula>
    </cfRule>
  </conditionalFormatting>
  <conditionalFormatting sqref="C33:BJ45">
    <cfRule type="expression" dxfId="56" priority="15">
      <formula>OR($B33="Volumetric",$B33="Fixed")</formula>
    </cfRule>
    <cfRule type="expression" dxfId="55" priority="16">
      <formula>$B33="Percentage"</formula>
    </cfRule>
  </conditionalFormatting>
  <conditionalFormatting sqref="C55:BJ55">
    <cfRule type="expression" dxfId="54" priority="4">
      <formula>OR($B55="Volumetric",$B55="Fixed")</formula>
    </cfRule>
    <cfRule type="expression" dxfId="53" priority="5">
      <formula>$B55="Percentage"</formula>
    </cfRule>
  </conditionalFormatting>
  <conditionalFormatting sqref="O49:O54 O56:O61">
    <cfRule type="expression" dxfId="52" priority="26">
      <formula>$B49="Percentage"</formula>
    </cfRule>
  </conditionalFormatting>
  <conditionalFormatting sqref="U49">
    <cfRule type="expression" dxfId="51" priority="14">
      <formula>$B49="Percentage"</formula>
    </cfRule>
  </conditionalFormatting>
  <conditionalFormatting sqref="AA49">
    <cfRule type="expression" dxfId="50" priority="11">
      <formula>$B49="Percentage"</formula>
    </cfRule>
  </conditionalFormatting>
  <conditionalFormatting sqref="AA49:AF49">
    <cfRule type="expression" dxfId="49" priority="12">
      <formula>OR($B49="Volumetric",$B49="Fixed")</formula>
    </cfRule>
    <cfRule type="expression" dxfId="48" priority="13">
      <formula>$B49="Percentage"</formula>
    </cfRule>
  </conditionalFormatting>
  <conditionalFormatting sqref="AA50:BJ54 AA56:BJ61">
    <cfRule type="expression" dxfId="47" priority="6">
      <formula>OR($B50="Volumetric",$B50="Fixed")</formula>
    </cfRule>
    <cfRule type="expression" dxfId="46" priority="7">
      <formula>$B50="Percentage"</formula>
    </cfRule>
  </conditionalFormatting>
  <conditionalFormatting sqref="AG49">
    <cfRule type="expression" dxfId="45" priority="8">
      <formula>$B49="Percentage"</formula>
    </cfRule>
  </conditionalFormatting>
  <conditionalFormatting sqref="AG49:BJ49">
    <cfRule type="expression" dxfId="44" priority="9">
      <formula>OR($B49="Volumetric",$B49="Fixed")</formula>
    </cfRule>
    <cfRule type="expression" dxfId="43" priority="10">
      <formula>$B49="Percentage"</formula>
    </cfRule>
  </conditionalFormatting>
  <conditionalFormatting sqref="N64">
    <cfRule type="expression" dxfId="2" priority="2">
      <formula>OR($B64="Volumetric",$B64="Fixed")</formula>
    </cfRule>
    <cfRule type="expression" dxfId="1" priority="3">
      <formula>$B64="Percentage"</formula>
    </cfRule>
  </conditionalFormatting>
  <conditionalFormatting sqref="N64">
    <cfRule type="expression" dxfId="0" priority="1">
      <formula>$B64="Percentage"</formula>
    </cfRule>
  </conditionalFormatting>
  <dataValidations count="2">
    <dataValidation type="list" allowBlank="1" showInputMessage="1" showErrorMessage="1" sqref="B33:B45 B49:B61" xr:uid="{00000000-0002-0000-0300-000000000000}">
      <formula1>$C$80:$C$82</formula1>
    </dataValidation>
    <dataValidation type="list" allowBlank="1" showInputMessage="1" showErrorMessage="1" sqref="B62" xr:uid="{25530489-C3F9-4B6A-9DFA-F7F05C10598A}">
      <formula1>$C$94:$C$96</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
  <sheetViews>
    <sheetView workbookViewId="0"/>
    <sheetView workbookViewId="1"/>
  </sheetViews>
  <sheetFormatPr defaultRowHeight="14.4" x14ac:dyDescent="0.3"/>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40"/>
  <sheetViews>
    <sheetView workbookViewId="0"/>
    <sheetView workbookViewId="1"/>
  </sheetViews>
  <sheetFormatPr defaultColWidth="8.6640625" defaultRowHeight="14.4" outlineLevelRow="1" x14ac:dyDescent="0.3"/>
  <cols>
    <col min="1" max="1" width="25.88671875" customWidth="1"/>
    <col min="2" max="2" width="12.88671875" customWidth="1"/>
    <col min="3" max="3" width="11.6640625" customWidth="1"/>
    <col min="4" max="6" width="12.88671875" customWidth="1"/>
    <col min="7" max="7" width="11.6640625" customWidth="1"/>
    <col min="8" max="11" width="11.88671875" customWidth="1"/>
    <col min="12" max="21" width="11.6640625" customWidth="1"/>
    <col min="40" max="41" width="9.44140625" bestFit="1" customWidth="1"/>
  </cols>
  <sheetData>
    <row r="1" spans="1:41" x14ac:dyDescent="0.3">
      <c r="A1" s="1" t="str">
        <f>Input!A1</f>
        <v>Great Oaks Water Co.</v>
      </c>
    </row>
    <row r="2" spans="1:41" x14ac:dyDescent="0.3">
      <c r="A2" s="1" t="str">
        <f>Input!A73</f>
        <v>Santa Clara</v>
      </c>
    </row>
    <row r="3" spans="1:41" x14ac:dyDescent="0.3">
      <c r="A3" s="1"/>
    </row>
    <row r="4" spans="1:41" x14ac:dyDescent="0.3">
      <c r="A4" s="84"/>
      <c r="B4" s="77" t="s">
        <v>180</v>
      </c>
      <c r="C4" s="77" t="s">
        <v>180</v>
      </c>
      <c r="D4" s="77" t="s">
        <v>180</v>
      </c>
      <c r="E4" s="77" t="s">
        <v>180</v>
      </c>
      <c r="F4" s="78" t="s">
        <v>180</v>
      </c>
      <c r="G4" s="77" t="s">
        <v>180</v>
      </c>
      <c r="H4" s="77" t="s">
        <v>180</v>
      </c>
      <c r="I4" s="77" t="s">
        <v>180</v>
      </c>
      <c r="J4" s="77" t="s">
        <v>180</v>
      </c>
      <c r="K4" s="78" t="s">
        <v>180</v>
      </c>
      <c r="L4" s="77" t="s">
        <v>180</v>
      </c>
      <c r="M4" s="77" t="s">
        <v>180</v>
      </c>
      <c r="N4" s="77" t="s">
        <v>180</v>
      </c>
      <c r="O4" s="77" t="s">
        <v>180</v>
      </c>
      <c r="P4" s="78" t="s">
        <v>180</v>
      </c>
      <c r="Q4" s="77" t="s">
        <v>180</v>
      </c>
      <c r="R4" s="77" t="s">
        <v>180</v>
      </c>
      <c r="S4" s="77" t="s">
        <v>180</v>
      </c>
      <c r="T4" s="77" t="s">
        <v>180</v>
      </c>
      <c r="U4" s="78" t="s">
        <v>180</v>
      </c>
      <c r="V4" s="77" t="s">
        <v>189</v>
      </c>
      <c r="W4" s="77" t="s">
        <v>189</v>
      </c>
      <c r="X4" s="77" t="s">
        <v>189</v>
      </c>
      <c r="Y4" s="77" t="s">
        <v>189</v>
      </c>
      <c r="Z4" s="78" t="s">
        <v>189</v>
      </c>
      <c r="AA4" s="77" t="s">
        <v>189</v>
      </c>
      <c r="AB4" s="77" t="s">
        <v>189</v>
      </c>
      <c r="AC4" s="77" t="s">
        <v>189</v>
      </c>
      <c r="AD4" s="77" t="s">
        <v>189</v>
      </c>
      <c r="AE4" s="78" t="s">
        <v>189</v>
      </c>
      <c r="AF4" s="77" t="s">
        <v>189</v>
      </c>
      <c r="AG4" s="77" t="s">
        <v>189</v>
      </c>
      <c r="AH4" s="77" t="s">
        <v>189</v>
      </c>
      <c r="AI4" s="77" t="s">
        <v>189</v>
      </c>
      <c r="AJ4" s="78" t="s">
        <v>189</v>
      </c>
      <c r="AK4" s="77" t="s">
        <v>189</v>
      </c>
      <c r="AL4" s="77" t="s">
        <v>189</v>
      </c>
      <c r="AM4" s="77" t="s">
        <v>189</v>
      </c>
      <c r="AN4" s="77" t="s">
        <v>189</v>
      </c>
      <c r="AO4" s="78" t="s">
        <v>189</v>
      </c>
    </row>
    <row r="5" spans="1:41" x14ac:dyDescent="0.3">
      <c r="A5" s="93"/>
      <c r="B5" s="76" t="s">
        <v>110</v>
      </c>
      <c r="C5" s="76" t="s">
        <v>110</v>
      </c>
      <c r="D5" s="76" t="s">
        <v>110</v>
      </c>
      <c r="E5" s="76" t="s">
        <v>110</v>
      </c>
      <c r="F5" s="94" t="s">
        <v>110</v>
      </c>
      <c r="G5" s="76" t="s">
        <v>28</v>
      </c>
      <c r="H5" s="76" t="s">
        <v>28</v>
      </c>
      <c r="I5" s="76" t="s">
        <v>28</v>
      </c>
      <c r="J5" s="76" t="s">
        <v>28</v>
      </c>
      <c r="K5" s="94" t="s">
        <v>28</v>
      </c>
      <c r="L5" s="76" t="s">
        <v>110</v>
      </c>
      <c r="M5" s="76" t="s">
        <v>110</v>
      </c>
      <c r="N5" s="76" t="s">
        <v>110</v>
      </c>
      <c r="O5" s="76" t="s">
        <v>110</v>
      </c>
      <c r="P5" s="94" t="s">
        <v>110</v>
      </c>
      <c r="Q5" s="76" t="s">
        <v>28</v>
      </c>
      <c r="R5" s="76" t="s">
        <v>28</v>
      </c>
      <c r="S5" s="76" t="s">
        <v>28</v>
      </c>
      <c r="T5" s="76" t="s">
        <v>28</v>
      </c>
      <c r="U5" s="94" t="s">
        <v>28</v>
      </c>
      <c r="V5" s="76" t="s">
        <v>110</v>
      </c>
      <c r="W5" s="76" t="s">
        <v>110</v>
      </c>
      <c r="X5" s="76" t="s">
        <v>110</v>
      </c>
      <c r="Y5" s="76" t="s">
        <v>110</v>
      </c>
      <c r="Z5" s="94" t="s">
        <v>110</v>
      </c>
      <c r="AA5" s="76" t="s">
        <v>28</v>
      </c>
      <c r="AB5" s="76" t="s">
        <v>28</v>
      </c>
      <c r="AC5" s="76" t="s">
        <v>28</v>
      </c>
      <c r="AD5" s="76" t="s">
        <v>28</v>
      </c>
      <c r="AE5" s="94" t="s">
        <v>28</v>
      </c>
      <c r="AF5" s="76" t="s">
        <v>110</v>
      </c>
      <c r="AG5" s="76" t="s">
        <v>110</v>
      </c>
      <c r="AH5" s="76" t="s">
        <v>110</v>
      </c>
      <c r="AI5" s="76" t="s">
        <v>110</v>
      </c>
      <c r="AJ5" s="94" t="s">
        <v>110</v>
      </c>
      <c r="AK5" s="76" t="s">
        <v>28</v>
      </c>
      <c r="AL5" s="76" t="s">
        <v>28</v>
      </c>
      <c r="AM5" s="76" t="s">
        <v>28</v>
      </c>
      <c r="AN5" s="76" t="s">
        <v>28</v>
      </c>
      <c r="AO5" s="94" t="s">
        <v>28</v>
      </c>
    </row>
    <row r="6" spans="1:41" x14ac:dyDescent="0.3">
      <c r="A6" s="93"/>
      <c r="B6" s="76" t="s">
        <v>109</v>
      </c>
      <c r="C6" s="76" t="s">
        <v>109</v>
      </c>
      <c r="D6" s="76" t="s">
        <v>109</v>
      </c>
      <c r="E6" s="76" t="s">
        <v>109</v>
      </c>
      <c r="F6" s="94" t="s">
        <v>109</v>
      </c>
      <c r="G6" s="76" t="s">
        <v>109</v>
      </c>
      <c r="H6" s="76" t="s">
        <v>109</v>
      </c>
      <c r="I6" s="76" t="s">
        <v>109</v>
      </c>
      <c r="J6" s="76" t="s">
        <v>109</v>
      </c>
      <c r="K6" s="94" t="s">
        <v>109</v>
      </c>
      <c r="L6" s="76" t="s">
        <v>68</v>
      </c>
      <c r="M6" s="76" t="s">
        <v>68</v>
      </c>
      <c r="N6" s="76" t="s">
        <v>68</v>
      </c>
      <c r="O6" s="76" t="s">
        <v>68</v>
      </c>
      <c r="P6" s="94" t="s">
        <v>68</v>
      </c>
      <c r="Q6" s="76" t="s">
        <v>68</v>
      </c>
      <c r="R6" s="76" t="s">
        <v>68</v>
      </c>
      <c r="S6" s="76" t="s">
        <v>68</v>
      </c>
      <c r="T6" s="76" t="s">
        <v>68</v>
      </c>
      <c r="U6" s="94" t="s">
        <v>68</v>
      </c>
      <c r="V6" s="76" t="s">
        <v>109</v>
      </c>
      <c r="W6" s="76" t="s">
        <v>109</v>
      </c>
      <c r="X6" s="76" t="s">
        <v>109</v>
      </c>
      <c r="Y6" s="76" t="s">
        <v>109</v>
      </c>
      <c r="Z6" s="94" t="s">
        <v>109</v>
      </c>
      <c r="AA6" s="76" t="s">
        <v>109</v>
      </c>
      <c r="AB6" s="76" t="s">
        <v>109</v>
      </c>
      <c r="AC6" s="76" t="s">
        <v>109</v>
      </c>
      <c r="AD6" s="76" t="s">
        <v>109</v>
      </c>
      <c r="AE6" s="94" t="s">
        <v>109</v>
      </c>
      <c r="AF6" s="76" t="s">
        <v>68</v>
      </c>
      <c r="AG6" s="76" t="s">
        <v>68</v>
      </c>
      <c r="AH6" s="76" t="s">
        <v>68</v>
      </c>
      <c r="AI6" s="76" t="s">
        <v>68</v>
      </c>
      <c r="AJ6" s="94" t="s">
        <v>68</v>
      </c>
      <c r="AK6" s="76" t="s">
        <v>68</v>
      </c>
      <c r="AL6" s="76" t="s">
        <v>68</v>
      </c>
      <c r="AM6" s="76" t="s">
        <v>68</v>
      </c>
      <c r="AN6" s="76" t="s">
        <v>68</v>
      </c>
      <c r="AO6" s="94" t="s">
        <v>68</v>
      </c>
    </row>
    <row r="7" spans="1:41" x14ac:dyDescent="0.3">
      <c r="A7" s="85" t="s">
        <v>67</v>
      </c>
      <c r="B7" s="28">
        <f>Input!$B$8</f>
        <v>2025</v>
      </c>
      <c r="C7" s="28">
        <f>Input!$B$9</f>
        <v>2026</v>
      </c>
      <c r="D7" s="28">
        <f>Input!$B$10</f>
        <v>2027</v>
      </c>
      <c r="E7" s="28">
        <f>Input!$B$11</f>
        <v>2028</v>
      </c>
      <c r="F7" s="79">
        <f>Input!$B$12</f>
        <v>2029</v>
      </c>
      <c r="G7" s="28">
        <f>Input!$B$8</f>
        <v>2025</v>
      </c>
      <c r="H7" s="28">
        <f>Input!$B$9</f>
        <v>2026</v>
      </c>
      <c r="I7" s="28">
        <f>Input!$B$10</f>
        <v>2027</v>
      </c>
      <c r="J7" s="28">
        <f>Input!$B$11</f>
        <v>2028</v>
      </c>
      <c r="K7" s="79">
        <f>Input!$B$12</f>
        <v>2029</v>
      </c>
      <c r="L7" s="28">
        <f>Input!$B$8</f>
        <v>2025</v>
      </c>
      <c r="M7" s="28">
        <f>Input!$B$9</f>
        <v>2026</v>
      </c>
      <c r="N7" s="28">
        <f>Input!$B$10</f>
        <v>2027</v>
      </c>
      <c r="O7" s="28">
        <f>Input!$B$11</f>
        <v>2028</v>
      </c>
      <c r="P7" s="79">
        <f>Input!$B$12</f>
        <v>2029</v>
      </c>
      <c r="Q7" s="28">
        <f>Input!$B$8</f>
        <v>2025</v>
      </c>
      <c r="R7" s="28">
        <f>Input!$B$9</f>
        <v>2026</v>
      </c>
      <c r="S7" s="28">
        <f>Input!$B$10</f>
        <v>2027</v>
      </c>
      <c r="T7" s="28">
        <f>Input!$B$11</f>
        <v>2028</v>
      </c>
      <c r="U7" s="79">
        <f>Input!$B$12</f>
        <v>2029</v>
      </c>
      <c r="V7" s="28">
        <f>Input!$B$8</f>
        <v>2025</v>
      </c>
      <c r="W7" s="28">
        <f>Input!$B$9</f>
        <v>2026</v>
      </c>
      <c r="X7" s="28">
        <f>Input!$B$10</f>
        <v>2027</v>
      </c>
      <c r="Y7" s="28">
        <f>Input!$B$11</f>
        <v>2028</v>
      </c>
      <c r="Z7" s="79">
        <f>Input!$B$12</f>
        <v>2029</v>
      </c>
      <c r="AA7" s="28">
        <f>Input!$B$8</f>
        <v>2025</v>
      </c>
      <c r="AB7" s="28">
        <f>Input!$B$9</f>
        <v>2026</v>
      </c>
      <c r="AC7" s="28">
        <f>Input!$B$10</f>
        <v>2027</v>
      </c>
      <c r="AD7" s="28">
        <f>Input!$B$11</f>
        <v>2028</v>
      </c>
      <c r="AE7" s="79">
        <f>Input!$B$12</f>
        <v>2029</v>
      </c>
      <c r="AF7" s="28">
        <f>Input!$B$8</f>
        <v>2025</v>
      </c>
      <c r="AG7" s="28">
        <f>Input!$B$9</f>
        <v>2026</v>
      </c>
      <c r="AH7" s="28">
        <f>Input!$B$10</f>
        <v>2027</v>
      </c>
      <c r="AI7" s="28">
        <f>Input!$B$11</f>
        <v>2028</v>
      </c>
      <c r="AJ7" s="79">
        <f>Input!$B$12</f>
        <v>2029</v>
      </c>
      <c r="AK7" s="28">
        <f>Input!$B$8</f>
        <v>2025</v>
      </c>
      <c r="AL7" s="28">
        <f>Input!$B$9</f>
        <v>2026</v>
      </c>
      <c r="AM7" s="28">
        <f>Input!$B$10</f>
        <v>2027</v>
      </c>
      <c r="AN7" s="28">
        <f>Input!$B$11</f>
        <v>2028</v>
      </c>
      <c r="AO7" s="79">
        <f>Input!$B$12</f>
        <v>2029</v>
      </c>
    </row>
    <row r="8" spans="1:41" outlineLevel="1" x14ac:dyDescent="0.3">
      <c r="A8" s="86" t="s">
        <v>41</v>
      </c>
      <c r="B8" s="7">
        <f>'Residential Bills_Yr 1_avg'!$D$22</f>
        <v>61.31</v>
      </c>
      <c r="C8" s="7">
        <f>'Residential Bills_Yr 2_avg'!$D$22</f>
        <v>55.76</v>
      </c>
      <c r="D8" s="7">
        <f>'Residential Bills_Yr 3_avg'!$D$22</f>
        <v>60.31</v>
      </c>
      <c r="E8" s="7">
        <f>'Residential Bills_Yr 4_avg'!$D$22</f>
        <v>65.239999999999995</v>
      </c>
      <c r="F8" s="80">
        <f>'Residential Bills_Yr 5_avg'!$D$22</f>
        <v>71.77000000000001</v>
      </c>
      <c r="G8" s="7">
        <f>'Residential Bills_Yr 1_avg'!$D$49</f>
        <v>55.940000000000005</v>
      </c>
      <c r="H8" s="7">
        <f>'Residential Bills_Yr 2_avg'!$D$49</f>
        <v>47.87</v>
      </c>
      <c r="I8" s="7">
        <f>'Residential Bills_Yr 3_avg'!$D$49</f>
        <v>62.49</v>
      </c>
      <c r="J8" s="7">
        <f>'Residential Bills_Yr 4_avg'!$D$49</f>
        <v>67.539999999999992</v>
      </c>
      <c r="K8" s="80">
        <f>'Residential Bills_Yr 5_avg'!$D$49</f>
        <v>74.210000000000008</v>
      </c>
      <c r="L8" s="7">
        <f>'Residential Bills_Yr 1_avg'!$D$70</f>
        <v>61.31</v>
      </c>
      <c r="M8" s="7">
        <f>'Residential Bills_Yr 2_avg'!$D$70</f>
        <v>55.76</v>
      </c>
      <c r="N8" s="7">
        <f>'Residential Bills_Yr 3_avg'!$D$70</f>
        <v>60.31</v>
      </c>
      <c r="O8" s="7">
        <f>'Residential Bills_Yr 4_avg'!$D$70</f>
        <v>65.239999999999995</v>
      </c>
      <c r="P8" s="80">
        <f>'Residential Bills_Yr 5_avg'!$D$70</f>
        <v>71.77000000000001</v>
      </c>
      <c r="Q8" s="7">
        <f>'Residential Bills_Yr 1_avg'!$D$97</f>
        <v>46.81</v>
      </c>
      <c r="R8" s="7">
        <f>'Residential Bills_Yr 2_avg'!$D$97</f>
        <v>36.18</v>
      </c>
      <c r="S8" s="7">
        <f>'Residential Bills_Yr 3_avg'!$D$97</f>
        <v>50.040000000000006</v>
      </c>
      <c r="T8" s="7">
        <f>'Residential Bills_Yr 4_avg'!$D$97</f>
        <v>54.609999999999992</v>
      </c>
      <c r="U8" s="80">
        <f>'Residential Bills_Yr 5_avg'!$D$97</f>
        <v>61.180000000000007</v>
      </c>
      <c r="V8" s="7">
        <f>'Residential Bills_Yr 1_6 Units'!$D$22</f>
        <v>36.74</v>
      </c>
      <c r="W8" s="7">
        <f>'Residential Bills_Yr 2_6 Units'!$D$22</f>
        <v>36.989999999999995</v>
      </c>
      <c r="X8" s="7">
        <f>'Residential Bills_Yr 3_6 Units'!$D$22</f>
        <v>39.39</v>
      </c>
      <c r="Y8" s="7">
        <f>'Residential Bills_Yr 4_6 Units'!$D$22</f>
        <v>42.11</v>
      </c>
      <c r="Z8" s="80">
        <f>'Residential Bills_Yr 5_6 Units'!$D$22</f>
        <v>46.320000000000007</v>
      </c>
      <c r="AA8" s="7">
        <f>'Residential Bills_Yr 1_6 Units'!$D$49</f>
        <v>30.650000000000002</v>
      </c>
      <c r="AB8" s="7">
        <f>'Residential Bills_Yr 2_6 Units'!$D$49</f>
        <v>28.659999999999993</v>
      </c>
      <c r="AC8" s="7">
        <f>'Residential Bills_Yr 3_6 Units'!$D$49</f>
        <v>40.71</v>
      </c>
      <c r="AD8" s="7">
        <f>'Residential Bills_Yr 4_6 Units'!$D$49</f>
        <v>43.51</v>
      </c>
      <c r="AE8" s="80">
        <f>'Residential Bills_Yr 5_6 Units'!$D$49</f>
        <v>47.800000000000004</v>
      </c>
      <c r="AF8" s="7">
        <f>'Residential Bills_Yr 1_6 Units'!$D$70</f>
        <v>36.74</v>
      </c>
      <c r="AG8" s="7">
        <f>'Residential Bills_Yr 2_6 Units'!$D$70</f>
        <v>36.989999999999995</v>
      </c>
      <c r="AH8" s="7">
        <f>'Residential Bills_Yr 3_6 Units'!$D$70</f>
        <v>39.39</v>
      </c>
      <c r="AI8" s="7">
        <f>'Residential Bills_Yr 4_6 Units'!$D$70</f>
        <v>42.11</v>
      </c>
      <c r="AJ8" s="80">
        <f>'Residential Bills_Yr 5_6 Units'!$D$70</f>
        <v>46.320000000000007</v>
      </c>
      <c r="AK8" s="7">
        <f>'Residential Bills_Yr 1_6 Units'!$D$97</f>
        <v>22.07</v>
      </c>
      <c r="AL8" s="7">
        <f>'Residential Bills_Yr 2_6 Units'!$D$97</f>
        <v>17.279999999999998</v>
      </c>
      <c r="AM8" s="7">
        <f>'Residential Bills_Yr 3_6 Units'!$D$97</f>
        <v>28.98</v>
      </c>
      <c r="AN8" s="7">
        <f>'Residential Bills_Yr 4_6 Units'!$D$97</f>
        <v>31.32</v>
      </c>
      <c r="AO8" s="80">
        <f>'Residential Bills_Yr 5_6 Units'!$D$97</f>
        <v>35.560000000000009</v>
      </c>
    </row>
    <row r="9" spans="1:41" outlineLevel="1" x14ac:dyDescent="0.3">
      <c r="A9" s="86" t="s">
        <v>42</v>
      </c>
      <c r="B9" s="7">
        <f>'Residential Bills_Yr 1_avg'!$H$22</f>
        <v>61.31</v>
      </c>
      <c r="C9" s="7">
        <f>'Residential Bills_Yr 2_avg'!$H$22</f>
        <v>55.759399999999999</v>
      </c>
      <c r="D9" s="7">
        <f>'Residential Bills_Yr 3_avg'!$H$22</f>
        <v>60.31</v>
      </c>
      <c r="E9" s="7">
        <f>'Residential Bills_Yr 4_avg'!$H$22</f>
        <v>65.239999999999995</v>
      </c>
      <c r="F9" s="80">
        <f>'Residential Bills_Yr 5_avg'!$H$22</f>
        <v>71.77000000000001</v>
      </c>
      <c r="G9" s="7">
        <f>'Residential Bills_Yr 1_avg'!$H$49</f>
        <v>55.940000000000005</v>
      </c>
      <c r="H9" s="7">
        <f>'Residential Bills_Yr 2_avg'!$H$49</f>
        <v>48.209400000000002</v>
      </c>
      <c r="I9" s="7">
        <f>'Residential Bills_Yr 3_avg'!$H$49</f>
        <v>62.49</v>
      </c>
      <c r="J9" s="7">
        <f>'Residential Bills_Yr 4_avg'!$H$49</f>
        <v>67.539999999999992</v>
      </c>
      <c r="K9" s="80">
        <f>'Residential Bills_Yr 5_avg'!$H$49</f>
        <v>74.210000000000008</v>
      </c>
      <c r="L9" s="7">
        <f>'Residential Bills_Yr 1_avg'!$H$70</f>
        <v>61.31</v>
      </c>
      <c r="M9" s="7">
        <f>'Residential Bills_Yr 2_avg'!$H$70</f>
        <v>55.759399999999999</v>
      </c>
      <c r="N9" s="7">
        <f>'Residential Bills_Yr 3_avg'!$H$70</f>
        <v>60.31</v>
      </c>
      <c r="O9" s="7">
        <f>'Residential Bills_Yr 4_avg'!$H$70</f>
        <v>65.239999999999995</v>
      </c>
      <c r="P9" s="80">
        <f>'Residential Bills_Yr 5_avg'!$H$70</f>
        <v>71.77000000000001</v>
      </c>
      <c r="Q9" s="7">
        <f>'Residential Bills_Yr 1_avg'!$H$97</f>
        <v>46.81</v>
      </c>
      <c r="R9" s="7">
        <f>'Residential Bills_Yr 2_avg'!$H$97</f>
        <v>36.179400000000001</v>
      </c>
      <c r="S9" s="7">
        <f>'Residential Bills_Yr 3_avg'!$H$97</f>
        <v>50.040000000000006</v>
      </c>
      <c r="T9" s="7">
        <f>'Residential Bills_Yr 4_avg'!$H$97</f>
        <v>54.609999999999992</v>
      </c>
      <c r="U9" s="80">
        <f>'Residential Bills_Yr 5_avg'!$H$97</f>
        <v>61.180000000000007</v>
      </c>
      <c r="V9" s="7">
        <f>'Residential Bills_Yr 1_6 Units'!$H$22</f>
        <v>36.74</v>
      </c>
      <c r="W9" s="7">
        <f>'Residential Bills_Yr 2_6 Units'!$H$22</f>
        <v>36.989999999999995</v>
      </c>
      <c r="X9" s="7">
        <f>'Residential Bills_Yr 3_6 Units'!$H$22</f>
        <v>39.39</v>
      </c>
      <c r="Y9" s="7">
        <f>'Residential Bills_Yr 4_6 Units'!$H$22</f>
        <v>42.11</v>
      </c>
      <c r="Z9" s="80">
        <f>'Residential Bills_Yr 5_6 Units'!$H$22</f>
        <v>46.320000000000007</v>
      </c>
      <c r="AA9" s="7">
        <f>'Residential Bills_Yr 1_6 Units'!$H$49</f>
        <v>30.650000000000002</v>
      </c>
      <c r="AB9" s="7">
        <f>'Residential Bills_Yr 2_6 Units'!$H$49</f>
        <v>28.659999999999993</v>
      </c>
      <c r="AC9" s="7">
        <f>'Residential Bills_Yr 3_6 Units'!$H$49</f>
        <v>40.71</v>
      </c>
      <c r="AD9" s="7">
        <f>'Residential Bills_Yr 4_6 Units'!$H$49</f>
        <v>43.51</v>
      </c>
      <c r="AE9" s="80">
        <f>'Residential Bills_Yr 5_6 Units'!$H$49</f>
        <v>47.800000000000004</v>
      </c>
      <c r="AF9" s="7">
        <f>'Residential Bills_Yr 1_6 Units'!$H$70</f>
        <v>36.74</v>
      </c>
      <c r="AG9" s="7">
        <f>'Residential Bills_Yr 2_6 Units'!$H$70</f>
        <v>36.989999999999995</v>
      </c>
      <c r="AH9" s="7">
        <f>'Residential Bills_Yr 3_6 Units'!$H$70</f>
        <v>39.39</v>
      </c>
      <c r="AI9" s="7">
        <f>'Residential Bills_Yr 4_6 Units'!$H$70</f>
        <v>42.11</v>
      </c>
      <c r="AJ9" s="80">
        <f>'Residential Bills_Yr 5_6 Units'!$H$70</f>
        <v>46.320000000000007</v>
      </c>
      <c r="AK9" s="7">
        <f>'Residential Bills_Yr 1_6 Units'!$H$97</f>
        <v>22.07</v>
      </c>
      <c r="AL9" s="7">
        <f>'Residential Bills_Yr 2_6 Units'!$H$97</f>
        <v>17.279999999999998</v>
      </c>
      <c r="AM9" s="7">
        <f>'Residential Bills_Yr 3_6 Units'!$H$97</f>
        <v>28.98</v>
      </c>
      <c r="AN9" s="7">
        <f>'Residential Bills_Yr 4_6 Units'!$H$97</f>
        <v>31.32</v>
      </c>
      <c r="AO9" s="80">
        <f>'Residential Bills_Yr 5_6 Units'!$H$97</f>
        <v>35.560000000000009</v>
      </c>
    </row>
    <row r="10" spans="1:41" outlineLevel="1" x14ac:dyDescent="0.3">
      <c r="A10" s="86" t="s">
        <v>43</v>
      </c>
      <c r="B10" s="7">
        <f>'Residential Bills_Yr 1_avg'!$L$22</f>
        <v>61.31</v>
      </c>
      <c r="C10" s="7">
        <f>'Residential Bills_Yr 2_avg'!$L$22</f>
        <v>55.759399999999999</v>
      </c>
      <c r="D10" s="7">
        <f>'Residential Bills_Yr 3_avg'!$L$22</f>
        <v>60.31</v>
      </c>
      <c r="E10" s="7">
        <f>'Residential Bills_Yr 4_avg'!$L$22</f>
        <v>65.239999999999995</v>
      </c>
      <c r="F10" s="80">
        <f>'Residential Bills_Yr 5_avg'!$L$22</f>
        <v>71.77000000000001</v>
      </c>
      <c r="G10" s="7">
        <f>'Residential Bills_Yr 1_avg'!$L$49</f>
        <v>55.940000000000005</v>
      </c>
      <c r="H10" s="7">
        <f>'Residential Bills_Yr 2_avg'!$L$49</f>
        <v>48.209400000000002</v>
      </c>
      <c r="I10" s="7">
        <f>'Residential Bills_Yr 3_avg'!$L$49</f>
        <v>62.49</v>
      </c>
      <c r="J10" s="7">
        <f>'Residential Bills_Yr 4_avg'!$L$49</f>
        <v>67.539999999999992</v>
      </c>
      <c r="K10" s="80">
        <f>'Residential Bills_Yr 5_avg'!$L$49</f>
        <v>74.210000000000008</v>
      </c>
      <c r="L10" s="7">
        <f>'Residential Bills_Yr 1_avg'!$L$70</f>
        <v>61.31</v>
      </c>
      <c r="M10" s="7">
        <f>'Residential Bills_Yr 2_avg'!$L$70</f>
        <v>55.759399999999999</v>
      </c>
      <c r="N10" s="7">
        <f>'Residential Bills_Yr 3_avg'!$L$70</f>
        <v>60.31</v>
      </c>
      <c r="O10" s="7">
        <f>'Residential Bills_Yr 4_avg'!$L$70</f>
        <v>65.239999999999995</v>
      </c>
      <c r="P10" s="80">
        <f>'Residential Bills_Yr 5_avg'!$L$70</f>
        <v>71.77000000000001</v>
      </c>
      <c r="Q10" s="7">
        <f>'Residential Bills_Yr 1_avg'!$L$97</f>
        <v>46.81</v>
      </c>
      <c r="R10" s="7">
        <f>'Residential Bills_Yr 2_avg'!$L$97</f>
        <v>36.179400000000001</v>
      </c>
      <c r="S10" s="7">
        <f>'Residential Bills_Yr 3_avg'!$L$97</f>
        <v>50.040000000000006</v>
      </c>
      <c r="T10" s="7">
        <f>'Residential Bills_Yr 4_avg'!$L$97</f>
        <v>54.609999999999992</v>
      </c>
      <c r="U10" s="80">
        <f>'Residential Bills_Yr 5_avg'!$L$97</f>
        <v>61.180000000000007</v>
      </c>
      <c r="V10" s="7">
        <f>'Residential Bills_Yr 1_6 Units'!$L$22</f>
        <v>36.74</v>
      </c>
      <c r="W10" s="7">
        <f>'Residential Bills_Yr 2_6 Units'!$L$22</f>
        <v>36.989999999999995</v>
      </c>
      <c r="X10" s="7">
        <f>'Residential Bills_Yr 3_6 Units'!$L$22</f>
        <v>39.39</v>
      </c>
      <c r="Y10" s="7">
        <f>'Residential Bills_Yr 4_6 Units'!$L$22</f>
        <v>42.11</v>
      </c>
      <c r="Z10" s="80">
        <f>'Residential Bills_Yr 5_6 Units'!$L$22</f>
        <v>46.320000000000007</v>
      </c>
      <c r="AA10" s="7">
        <f>'Residential Bills_Yr 1_6 Units'!$L$49</f>
        <v>30.650000000000002</v>
      </c>
      <c r="AB10" s="7">
        <f>'Residential Bills_Yr 2_6 Units'!$L$49</f>
        <v>28.659999999999993</v>
      </c>
      <c r="AC10" s="7">
        <f>'Residential Bills_Yr 3_6 Units'!$L$49</f>
        <v>40.71</v>
      </c>
      <c r="AD10" s="7">
        <f>'Residential Bills_Yr 4_6 Units'!$L$49</f>
        <v>43.51</v>
      </c>
      <c r="AE10" s="80">
        <f>'Residential Bills_Yr 5_6 Units'!$L$49</f>
        <v>47.800000000000004</v>
      </c>
      <c r="AF10" s="7">
        <f>'Residential Bills_Yr 1_6 Units'!$L$70</f>
        <v>36.74</v>
      </c>
      <c r="AG10" s="7">
        <f>'Residential Bills_Yr 2_6 Units'!$L$70</f>
        <v>36.989999999999995</v>
      </c>
      <c r="AH10" s="7">
        <f>'Residential Bills_Yr 3_6 Units'!$L$70</f>
        <v>39.39</v>
      </c>
      <c r="AI10" s="7">
        <f>'Residential Bills_Yr 4_6 Units'!$L$70</f>
        <v>42.11</v>
      </c>
      <c r="AJ10" s="80">
        <f>'Residential Bills_Yr 5_6 Units'!$L$70</f>
        <v>46.320000000000007</v>
      </c>
      <c r="AK10" s="7">
        <f>'Residential Bills_Yr 1_6 Units'!$L$97</f>
        <v>22.07</v>
      </c>
      <c r="AL10" s="7">
        <f>'Residential Bills_Yr 2_6 Units'!$L$97</f>
        <v>17.279999999999998</v>
      </c>
      <c r="AM10" s="7">
        <f>'Residential Bills_Yr 3_6 Units'!$L$97</f>
        <v>28.98</v>
      </c>
      <c r="AN10" s="7">
        <f>'Residential Bills_Yr 4_6 Units'!$L$97</f>
        <v>31.32</v>
      </c>
      <c r="AO10" s="80">
        <f>'Residential Bills_Yr 5_6 Units'!$L$97</f>
        <v>35.560000000000009</v>
      </c>
    </row>
    <row r="11" spans="1:41" outlineLevel="1" x14ac:dyDescent="0.3">
      <c r="A11" s="86" t="s">
        <v>44</v>
      </c>
      <c r="B11" s="7">
        <f>'Residential Bills_Yr 1_avg'!$P$22</f>
        <v>61.31</v>
      </c>
      <c r="C11" s="7">
        <f>'Residential Bills_Yr 2_avg'!$P$22</f>
        <v>55.759399999999999</v>
      </c>
      <c r="D11" s="7">
        <f>'Residential Bills_Yr 3_avg'!$P$22</f>
        <v>60.31</v>
      </c>
      <c r="E11" s="7">
        <f>'Residential Bills_Yr 4_avg'!$P$22</f>
        <v>65.239999999999995</v>
      </c>
      <c r="F11" s="80">
        <f>'Residential Bills_Yr 5_avg'!$P$22</f>
        <v>71.77000000000001</v>
      </c>
      <c r="G11" s="7">
        <f>'Residential Bills_Yr 1_avg'!$P$49</f>
        <v>55.940000000000005</v>
      </c>
      <c r="H11" s="7">
        <f>'Residential Bills_Yr 2_avg'!$P$49</f>
        <v>48.209400000000002</v>
      </c>
      <c r="I11" s="7">
        <f>'Residential Bills_Yr 3_avg'!$P$49</f>
        <v>62.49</v>
      </c>
      <c r="J11" s="7">
        <f>'Residential Bills_Yr 4_avg'!$P$49</f>
        <v>67.539999999999992</v>
      </c>
      <c r="K11" s="80">
        <f>'Residential Bills_Yr 5_avg'!$P$49</f>
        <v>74.210000000000008</v>
      </c>
      <c r="L11" s="7">
        <f>'Residential Bills_Yr 1_avg'!$P$70</f>
        <v>61.31</v>
      </c>
      <c r="M11" s="7">
        <f>'Residential Bills_Yr 2_avg'!$P$70</f>
        <v>55.759399999999999</v>
      </c>
      <c r="N11" s="7">
        <f>'Residential Bills_Yr 3_avg'!$P$70</f>
        <v>60.31</v>
      </c>
      <c r="O11" s="7">
        <f>'Residential Bills_Yr 4_avg'!$P$70</f>
        <v>65.239999999999995</v>
      </c>
      <c r="P11" s="80">
        <f>'Residential Bills_Yr 5_avg'!$P$70</f>
        <v>71.77000000000001</v>
      </c>
      <c r="Q11" s="7">
        <f>'Residential Bills_Yr 1_avg'!$P$97</f>
        <v>46.81</v>
      </c>
      <c r="R11" s="7">
        <f>'Residential Bills_Yr 2_avg'!$P$97</f>
        <v>36.179400000000001</v>
      </c>
      <c r="S11" s="7">
        <f>'Residential Bills_Yr 3_avg'!$P$97</f>
        <v>50.040000000000006</v>
      </c>
      <c r="T11" s="7">
        <f>'Residential Bills_Yr 4_avg'!$P$97</f>
        <v>54.609999999999992</v>
      </c>
      <c r="U11" s="80">
        <f>'Residential Bills_Yr 5_avg'!$P$97</f>
        <v>61.180000000000007</v>
      </c>
      <c r="V11" s="7">
        <f>'Residential Bills_Yr 1_6 Units'!$P$22</f>
        <v>36.74</v>
      </c>
      <c r="W11" s="7">
        <f>'Residential Bills_Yr 2_6 Units'!$P$22</f>
        <v>36.989999999999995</v>
      </c>
      <c r="X11" s="7">
        <f>'Residential Bills_Yr 3_6 Units'!$P$22</f>
        <v>39.39</v>
      </c>
      <c r="Y11" s="7">
        <f>'Residential Bills_Yr 4_6 Units'!$P$22</f>
        <v>42.11</v>
      </c>
      <c r="Z11" s="80">
        <f>'Residential Bills_Yr 5_6 Units'!$P$22</f>
        <v>46.320000000000007</v>
      </c>
      <c r="AA11" s="7">
        <f>'Residential Bills_Yr 1_6 Units'!$P$49</f>
        <v>30.650000000000002</v>
      </c>
      <c r="AB11" s="7">
        <f>'Residential Bills_Yr 2_6 Units'!$P$49</f>
        <v>28.659999999999993</v>
      </c>
      <c r="AC11" s="7">
        <f>'Residential Bills_Yr 3_6 Units'!$P$49</f>
        <v>40.71</v>
      </c>
      <c r="AD11" s="7">
        <f>'Residential Bills_Yr 4_6 Units'!$P$49</f>
        <v>43.51</v>
      </c>
      <c r="AE11" s="80">
        <f>'Residential Bills_Yr 5_6 Units'!$P$49</f>
        <v>47.800000000000004</v>
      </c>
      <c r="AF11" s="7">
        <f>'Residential Bills_Yr 1_6 Units'!$P$70</f>
        <v>36.74</v>
      </c>
      <c r="AG11" s="7">
        <f>'Residential Bills_Yr 2_6 Units'!$P$70</f>
        <v>36.989999999999995</v>
      </c>
      <c r="AH11" s="7">
        <f>'Residential Bills_Yr 3_6 Units'!$P$70</f>
        <v>39.39</v>
      </c>
      <c r="AI11" s="7">
        <f>'Residential Bills_Yr 4_6 Units'!$P$70</f>
        <v>42.11</v>
      </c>
      <c r="AJ11" s="80">
        <f>'Residential Bills_Yr 5_6 Units'!$P$70</f>
        <v>46.320000000000007</v>
      </c>
      <c r="AK11" s="7">
        <f>'Residential Bills_Yr 1_6 Units'!$P$97</f>
        <v>22.07</v>
      </c>
      <c r="AL11" s="7">
        <f>'Residential Bills_Yr 2_6 Units'!$P$97</f>
        <v>17.279999999999998</v>
      </c>
      <c r="AM11" s="7">
        <f>'Residential Bills_Yr 3_6 Units'!$P$97</f>
        <v>28.98</v>
      </c>
      <c r="AN11" s="7">
        <f>'Residential Bills_Yr 4_6 Units'!$P$97</f>
        <v>31.32</v>
      </c>
      <c r="AO11" s="80">
        <f>'Residential Bills_Yr 5_6 Units'!$P$97</f>
        <v>35.560000000000009</v>
      </c>
    </row>
    <row r="12" spans="1:41" outlineLevel="1" x14ac:dyDescent="0.3">
      <c r="A12" s="86" t="s">
        <v>45</v>
      </c>
      <c r="B12" s="7">
        <f>'Residential Bills_Yr 1_avg'!$T$22</f>
        <v>61.31</v>
      </c>
      <c r="C12" s="7">
        <f>'Residential Bills_Yr 2_avg'!$T$22</f>
        <v>55.759399999999999</v>
      </c>
      <c r="D12" s="7">
        <f>'Residential Bills_Yr 3_avg'!$T$22</f>
        <v>60.31</v>
      </c>
      <c r="E12" s="7">
        <f>'Residential Bills_Yr 4_avg'!$T$22</f>
        <v>65.239999999999995</v>
      </c>
      <c r="F12" s="80">
        <f>'Residential Bills_Yr 5_avg'!$T$22</f>
        <v>71.77000000000001</v>
      </c>
      <c r="G12" s="7">
        <f>'Residential Bills_Yr 1_avg'!$T$49</f>
        <v>55.940000000000005</v>
      </c>
      <c r="H12" s="7">
        <f>'Residential Bills_Yr 2_avg'!$T$49</f>
        <v>48.209400000000002</v>
      </c>
      <c r="I12" s="7">
        <f>'Residential Bills_Yr 3_avg'!$T$49</f>
        <v>62.49</v>
      </c>
      <c r="J12" s="7">
        <f>'Residential Bills_Yr 4_avg'!$T$49</f>
        <v>67.539999999999992</v>
      </c>
      <c r="K12" s="80">
        <f>'Residential Bills_Yr 5_avg'!$T$49</f>
        <v>74.210000000000008</v>
      </c>
      <c r="L12" s="7">
        <f>'Residential Bills_Yr 1_avg'!$T$70</f>
        <v>61.31</v>
      </c>
      <c r="M12" s="7">
        <f>'Residential Bills_Yr 2_avg'!$T$70</f>
        <v>55.759399999999999</v>
      </c>
      <c r="N12" s="7">
        <f>'Residential Bills_Yr 3_avg'!$T$70</f>
        <v>60.31</v>
      </c>
      <c r="O12" s="7">
        <f>'Residential Bills_Yr 4_avg'!$T$70</f>
        <v>65.239999999999995</v>
      </c>
      <c r="P12" s="80">
        <f>'Residential Bills_Yr 5_avg'!$T$70</f>
        <v>71.77000000000001</v>
      </c>
      <c r="Q12" s="7">
        <f>'Residential Bills_Yr 1_avg'!$T$97</f>
        <v>46.81</v>
      </c>
      <c r="R12" s="7">
        <f>'Residential Bills_Yr 2_avg'!$T$97</f>
        <v>36.179400000000001</v>
      </c>
      <c r="S12" s="7">
        <f>'Residential Bills_Yr 3_avg'!$T$97</f>
        <v>50.040000000000006</v>
      </c>
      <c r="T12" s="7">
        <f>'Residential Bills_Yr 4_avg'!$T$97</f>
        <v>54.609999999999992</v>
      </c>
      <c r="U12" s="80">
        <f>'Residential Bills_Yr 5_avg'!$T$97</f>
        <v>61.180000000000007</v>
      </c>
      <c r="V12" s="7">
        <f>'Residential Bills_Yr 1_6 Units'!$T$22</f>
        <v>36.74</v>
      </c>
      <c r="W12" s="7">
        <f>'Residential Bills_Yr 2_6 Units'!$T$22</f>
        <v>36.989999999999995</v>
      </c>
      <c r="X12" s="7">
        <f>'Residential Bills_Yr 3_6 Units'!$T$22</f>
        <v>39.39</v>
      </c>
      <c r="Y12" s="7">
        <f>'Residential Bills_Yr 4_6 Units'!$T$22</f>
        <v>42.11</v>
      </c>
      <c r="Z12" s="80">
        <f>'Residential Bills_Yr 5_6 Units'!$T$22</f>
        <v>46.320000000000007</v>
      </c>
      <c r="AA12" s="7">
        <f>'Residential Bills_Yr 1_6 Units'!$T$49</f>
        <v>30.650000000000002</v>
      </c>
      <c r="AB12" s="7">
        <f>'Residential Bills_Yr 2_6 Units'!$T$49</f>
        <v>28.659999999999993</v>
      </c>
      <c r="AC12" s="7">
        <f>'Residential Bills_Yr 3_6 Units'!$T$49</f>
        <v>40.71</v>
      </c>
      <c r="AD12" s="7">
        <f>'Residential Bills_Yr 4_6 Units'!$T$49</f>
        <v>43.51</v>
      </c>
      <c r="AE12" s="80">
        <f>'Residential Bills_Yr 5_6 Units'!$T$49</f>
        <v>47.800000000000004</v>
      </c>
      <c r="AF12" s="7">
        <f>'Residential Bills_Yr 1_6 Units'!$T$70</f>
        <v>36.74</v>
      </c>
      <c r="AG12" s="7">
        <f>'Residential Bills_Yr 2_6 Units'!$T$70</f>
        <v>36.989999999999995</v>
      </c>
      <c r="AH12" s="7">
        <f>'Residential Bills_Yr 3_6 Units'!$T$70</f>
        <v>39.39</v>
      </c>
      <c r="AI12" s="7">
        <f>'Residential Bills_Yr 4_6 Units'!$T$70</f>
        <v>42.11</v>
      </c>
      <c r="AJ12" s="80">
        <f>'Residential Bills_Yr 5_6 Units'!$T$70</f>
        <v>46.320000000000007</v>
      </c>
      <c r="AK12" s="7">
        <f>'Residential Bills_Yr 1_6 Units'!$T$97</f>
        <v>22.07</v>
      </c>
      <c r="AL12" s="7">
        <f>'Residential Bills_Yr 2_6 Units'!$T$97</f>
        <v>17.279999999999998</v>
      </c>
      <c r="AM12" s="7">
        <f>'Residential Bills_Yr 3_6 Units'!$T$97</f>
        <v>28.98</v>
      </c>
      <c r="AN12" s="7">
        <f>'Residential Bills_Yr 4_6 Units'!$T$97</f>
        <v>31.32</v>
      </c>
      <c r="AO12" s="80">
        <f>'Residential Bills_Yr 5_6 Units'!$T$97</f>
        <v>35.560000000000009</v>
      </c>
    </row>
    <row r="13" spans="1:41" outlineLevel="1" x14ac:dyDescent="0.3">
      <c r="A13" s="86" t="s">
        <v>46</v>
      </c>
      <c r="B13" s="7">
        <f>'Residential Bills_Yr 1_avg'!$X$22</f>
        <v>61.31</v>
      </c>
      <c r="C13" s="7">
        <f>'Residential Bills_Yr 2_avg'!$X$22</f>
        <v>55.759399999999999</v>
      </c>
      <c r="D13" s="7">
        <f>'Residential Bills_Yr 3_avg'!$X$22</f>
        <v>60.31</v>
      </c>
      <c r="E13" s="7">
        <f>'Residential Bills_Yr 4_avg'!$X$22</f>
        <v>65.239999999999995</v>
      </c>
      <c r="F13" s="80">
        <f>'Residential Bills_Yr 5_avg'!$X$22</f>
        <v>71.77000000000001</v>
      </c>
      <c r="G13" s="7">
        <f>'Residential Bills_Yr 1_avg'!$X$49</f>
        <v>55.940000000000005</v>
      </c>
      <c r="H13" s="7">
        <f>'Residential Bills_Yr 2_avg'!$X$49</f>
        <v>48.209400000000002</v>
      </c>
      <c r="I13" s="7">
        <f>'Residential Bills_Yr 3_avg'!$X$49</f>
        <v>62.49</v>
      </c>
      <c r="J13" s="7">
        <f>'Residential Bills_Yr 4_avg'!$X$49</f>
        <v>67.539999999999992</v>
      </c>
      <c r="K13" s="80">
        <f>'Residential Bills_Yr 5_avg'!$X$49</f>
        <v>74.210000000000008</v>
      </c>
      <c r="L13" s="7">
        <f>'Residential Bills_Yr 1_avg'!$X$70</f>
        <v>61.31</v>
      </c>
      <c r="M13" s="7">
        <f>'Residential Bills_Yr 2_avg'!$X$70</f>
        <v>55.759399999999999</v>
      </c>
      <c r="N13" s="7">
        <f>'Residential Bills_Yr 3_avg'!$X$70</f>
        <v>60.31</v>
      </c>
      <c r="O13" s="7">
        <f>'Residential Bills_Yr 4_avg'!$X$70</f>
        <v>65.239999999999995</v>
      </c>
      <c r="P13" s="80">
        <f>'Residential Bills_Yr 5_avg'!$X$70</f>
        <v>71.77000000000001</v>
      </c>
      <c r="Q13" s="7">
        <f>'Residential Bills_Yr 1_avg'!$X$97</f>
        <v>46.81</v>
      </c>
      <c r="R13" s="7">
        <f>'Residential Bills_Yr 2_avg'!$X$97</f>
        <v>36.179400000000001</v>
      </c>
      <c r="S13" s="7">
        <f>'Residential Bills_Yr 3_avg'!$X$97</f>
        <v>50.040000000000006</v>
      </c>
      <c r="T13" s="7">
        <f>'Residential Bills_Yr 4_avg'!$X$97</f>
        <v>54.609999999999992</v>
      </c>
      <c r="U13" s="80">
        <f>'Residential Bills_Yr 5_avg'!$X$97</f>
        <v>61.180000000000007</v>
      </c>
      <c r="V13" s="7">
        <f>'Residential Bills_Yr 1_6 Units'!$X$22</f>
        <v>36.74</v>
      </c>
      <c r="W13" s="7">
        <f>'Residential Bills_Yr 2_6 Units'!$X$22</f>
        <v>36.989999999999995</v>
      </c>
      <c r="X13" s="7">
        <f>'Residential Bills_Yr 3_6 Units'!$X$22</f>
        <v>39.39</v>
      </c>
      <c r="Y13" s="7">
        <f>'Residential Bills_Yr 4_6 Units'!$X$22</f>
        <v>42.11</v>
      </c>
      <c r="Z13" s="80">
        <f>'Residential Bills_Yr 5_6 Units'!$X$22</f>
        <v>46.320000000000007</v>
      </c>
      <c r="AA13" s="7">
        <f>'Residential Bills_Yr 1_6 Units'!$X$49</f>
        <v>30.650000000000002</v>
      </c>
      <c r="AB13" s="7">
        <f>'Residential Bills_Yr 2_6 Units'!$X$49</f>
        <v>28.659999999999993</v>
      </c>
      <c r="AC13" s="7">
        <f>'Residential Bills_Yr 3_6 Units'!$X$49</f>
        <v>40.71</v>
      </c>
      <c r="AD13" s="7">
        <f>'Residential Bills_Yr 4_6 Units'!$X$49</f>
        <v>43.51</v>
      </c>
      <c r="AE13" s="80">
        <f>'Residential Bills_Yr 5_6 Units'!$X$49</f>
        <v>47.800000000000004</v>
      </c>
      <c r="AF13" s="7">
        <f>'Residential Bills_Yr 1_6 Units'!$X$70</f>
        <v>36.74</v>
      </c>
      <c r="AG13" s="7">
        <f>'Residential Bills_Yr 2_6 Units'!$X$70</f>
        <v>36.989999999999995</v>
      </c>
      <c r="AH13" s="7">
        <f>'Residential Bills_Yr 3_6 Units'!$X$70</f>
        <v>39.39</v>
      </c>
      <c r="AI13" s="7">
        <f>'Residential Bills_Yr 4_6 Units'!$X$70</f>
        <v>42.11</v>
      </c>
      <c r="AJ13" s="80">
        <f>'Residential Bills_Yr 5_6 Units'!$X$70</f>
        <v>46.320000000000007</v>
      </c>
      <c r="AK13" s="7">
        <f>'Residential Bills_Yr 1_6 Units'!$X$97</f>
        <v>22.07</v>
      </c>
      <c r="AL13" s="7">
        <f>'Residential Bills_Yr 2_6 Units'!$X$97</f>
        <v>17.279999999999998</v>
      </c>
      <c r="AM13" s="7">
        <f>'Residential Bills_Yr 3_6 Units'!$X$97</f>
        <v>28.98</v>
      </c>
      <c r="AN13" s="7">
        <f>'Residential Bills_Yr 4_6 Units'!$X$97</f>
        <v>31.32</v>
      </c>
      <c r="AO13" s="80">
        <f>'Residential Bills_Yr 5_6 Units'!$X$97</f>
        <v>35.560000000000009</v>
      </c>
    </row>
    <row r="14" spans="1:41" outlineLevel="1" x14ac:dyDescent="0.3">
      <c r="A14" s="86" t="s">
        <v>47</v>
      </c>
      <c r="B14" s="7">
        <f>'Residential Bills_Yr 1_avg'!$AB$22</f>
        <v>55.76</v>
      </c>
      <c r="C14" s="7">
        <f>'Residential Bills_Yr 2_avg'!$AB$22</f>
        <v>60.315400000000004</v>
      </c>
      <c r="D14" s="7">
        <f>'Residential Bills_Yr 3_avg'!$AB$22</f>
        <v>65.239999999999995</v>
      </c>
      <c r="E14" s="7">
        <f>'Residential Bills_Yr 4_avg'!$AB$22</f>
        <v>71.77000000000001</v>
      </c>
      <c r="F14" s="80">
        <f>'Residential Bills_Yr 5_avg'!$AB$22</f>
        <v>71.77000000000001</v>
      </c>
      <c r="G14" s="7">
        <f>'Residential Bills_Yr 1_avg'!$AB$49</f>
        <v>47.96</v>
      </c>
      <c r="H14" s="7">
        <f>'Residential Bills_Yr 2_avg'!$AB$49</f>
        <v>62.505400000000002</v>
      </c>
      <c r="I14" s="7">
        <f>'Residential Bills_Yr 3_avg'!$AB$49</f>
        <v>67.539999999999992</v>
      </c>
      <c r="J14" s="7">
        <f>'Residential Bills_Yr 4_avg'!$AB$49</f>
        <v>74.210000000000008</v>
      </c>
      <c r="K14" s="80">
        <f>'Residential Bills_Yr 5_avg'!$AB$49</f>
        <v>74.210000000000008</v>
      </c>
      <c r="L14" s="7">
        <f>'Residential Bills_Yr 1_avg'!$AB$70</f>
        <v>55.76</v>
      </c>
      <c r="M14" s="7">
        <f>'Residential Bills_Yr 2_avg'!$AB$70</f>
        <v>60.315400000000004</v>
      </c>
      <c r="N14" s="7">
        <f>'Residential Bills_Yr 3_avg'!$AB$70</f>
        <v>65.239999999999995</v>
      </c>
      <c r="O14" s="7">
        <f>'Residential Bills_Yr 4_avg'!$AB$70</f>
        <v>71.77000000000001</v>
      </c>
      <c r="P14" s="80">
        <f>'Residential Bills_Yr 5_avg'!$AB$70</f>
        <v>71.77000000000001</v>
      </c>
      <c r="Q14" s="7">
        <f>'Residential Bills_Yr 1_avg'!$AB$97</f>
        <v>36.17</v>
      </c>
      <c r="R14" s="7">
        <f>'Residential Bills_Yr 2_avg'!$AB$97</f>
        <v>50.055400000000006</v>
      </c>
      <c r="S14" s="7">
        <f>'Residential Bills_Yr 3_avg'!$AB$97</f>
        <v>54.609999999999992</v>
      </c>
      <c r="T14" s="7">
        <f>'Residential Bills_Yr 4_avg'!$AB$97</f>
        <v>61.180000000000007</v>
      </c>
      <c r="U14" s="80">
        <f>'Residential Bills_Yr 5_avg'!$AB$97</f>
        <v>61.180000000000007</v>
      </c>
      <c r="V14" s="7">
        <f>'Residential Bills_Yr 1_6 Units'!$AB$22</f>
        <v>36.989999999999995</v>
      </c>
      <c r="W14" s="7">
        <f>'Residential Bills_Yr 2_6 Units'!$AB$22</f>
        <v>39.39</v>
      </c>
      <c r="X14" s="7">
        <f>'Residential Bills_Yr 3_6 Units'!$AB$22</f>
        <v>42.11</v>
      </c>
      <c r="Y14" s="7">
        <f>'Residential Bills_Yr 4_6 Units'!$AB$22</f>
        <v>46.320000000000007</v>
      </c>
      <c r="Z14" s="80">
        <f>'Residential Bills_Yr 5_6 Units'!$AB$22</f>
        <v>46.320000000000007</v>
      </c>
      <c r="AA14" s="7">
        <f>'Residential Bills_Yr 1_6 Units'!$AB$49</f>
        <v>28.509999999999994</v>
      </c>
      <c r="AB14" s="7">
        <f>'Residential Bills_Yr 2_6 Units'!$AB$49</f>
        <v>40.72</v>
      </c>
      <c r="AC14" s="7">
        <f>'Residential Bills_Yr 3_6 Units'!$AB$49</f>
        <v>43.51</v>
      </c>
      <c r="AD14" s="7">
        <f>'Residential Bills_Yr 4_6 Units'!$AB$49</f>
        <v>47.800000000000004</v>
      </c>
      <c r="AE14" s="80">
        <f>'Residential Bills_Yr 5_6 Units'!$AB$49</f>
        <v>47.800000000000004</v>
      </c>
      <c r="AF14" s="7">
        <f>'Residential Bills_Yr 1_6 Units'!$AB$70</f>
        <v>36.989999999999995</v>
      </c>
      <c r="AG14" s="7">
        <f>'Residential Bills_Yr 2_6 Units'!$AB$70</f>
        <v>39.39</v>
      </c>
      <c r="AH14" s="7">
        <f>'Residential Bills_Yr 3_6 Units'!$AB$70</f>
        <v>42.11</v>
      </c>
      <c r="AI14" s="7">
        <f>'Residential Bills_Yr 4_6 Units'!$AB$70</f>
        <v>46.320000000000007</v>
      </c>
      <c r="AJ14" s="80">
        <f>'Residential Bills_Yr 5_6 Units'!$AB$70</f>
        <v>46.320000000000007</v>
      </c>
      <c r="AK14" s="7">
        <f>'Residential Bills_Yr 1_6 Units'!$AB$97</f>
        <v>17.279999999999998</v>
      </c>
      <c r="AL14" s="7">
        <f>'Residential Bills_Yr 2_6 Units'!$AB$97</f>
        <v>28.98</v>
      </c>
      <c r="AM14" s="7">
        <f>'Residential Bills_Yr 3_6 Units'!$AB$97</f>
        <v>31.32</v>
      </c>
      <c r="AN14" s="7">
        <f>'Residential Bills_Yr 4_6 Units'!$AB$97</f>
        <v>35.560000000000009</v>
      </c>
      <c r="AO14" s="80">
        <f>'Residential Bills_Yr 5_6 Units'!$AB$97</f>
        <v>35.560000000000009</v>
      </c>
    </row>
    <row r="15" spans="1:41" outlineLevel="1" x14ac:dyDescent="0.3">
      <c r="A15" s="86" t="s">
        <v>48</v>
      </c>
      <c r="B15" s="7">
        <f>'Residential Bills_Yr 1_avg'!$AF$22</f>
        <v>55.76</v>
      </c>
      <c r="C15" s="7">
        <f>'Residential Bills_Yr 2_avg'!$AF$22</f>
        <v>60.315400000000004</v>
      </c>
      <c r="D15" s="7">
        <f>'Residential Bills_Yr 3_avg'!$AF$22</f>
        <v>65.239999999999995</v>
      </c>
      <c r="E15" s="7">
        <f>'Residential Bills_Yr 4_avg'!$AF$22</f>
        <v>71.77000000000001</v>
      </c>
      <c r="F15" s="80">
        <f>'Residential Bills_Yr 5_avg'!$AF$22</f>
        <v>71.77000000000001</v>
      </c>
      <c r="G15" s="7">
        <f>'Residential Bills_Yr 1_avg'!$AF$49</f>
        <v>47.96</v>
      </c>
      <c r="H15" s="7">
        <f>'Residential Bills_Yr 2_avg'!$AF$49</f>
        <v>62.505400000000002</v>
      </c>
      <c r="I15" s="7">
        <f>'Residential Bills_Yr 3_avg'!$AF$49</f>
        <v>67.539999999999992</v>
      </c>
      <c r="J15" s="7">
        <f>'Residential Bills_Yr 4_avg'!$AF$49</f>
        <v>74.210000000000008</v>
      </c>
      <c r="K15" s="80">
        <f>'Residential Bills_Yr 5_avg'!$AF$49</f>
        <v>74.210000000000008</v>
      </c>
      <c r="L15" s="7">
        <f>'Residential Bills_Yr 1_avg'!$AF$70</f>
        <v>55.76</v>
      </c>
      <c r="M15" s="7">
        <f>'Residential Bills_Yr 2_avg'!$AF$70</f>
        <v>60.315400000000004</v>
      </c>
      <c r="N15" s="7">
        <f>'Residential Bills_Yr 3_avg'!$AF$70</f>
        <v>65.239999999999995</v>
      </c>
      <c r="O15" s="7">
        <f>'Residential Bills_Yr 4_avg'!$AF$70</f>
        <v>71.77000000000001</v>
      </c>
      <c r="P15" s="80">
        <f>'Residential Bills_Yr 5_avg'!$AF$70</f>
        <v>71.77000000000001</v>
      </c>
      <c r="Q15" s="7">
        <f>'Residential Bills_Yr 1_avg'!$AF$97</f>
        <v>36.17</v>
      </c>
      <c r="R15" s="7">
        <f>'Residential Bills_Yr 2_avg'!$AF$97</f>
        <v>50.055400000000006</v>
      </c>
      <c r="S15" s="7">
        <f>'Residential Bills_Yr 3_avg'!$AF$97</f>
        <v>54.609999999999992</v>
      </c>
      <c r="T15" s="7">
        <f>'Residential Bills_Yr 4_avg'!$AF$97</f>
        <v>61.180000000000007</v>
      </c>
      <c r="U15" s="80">
        <f>'Residential Bills_Yr 5_avg'!$AF$97</f>
        <v>61.180000000000007</v>
      </c>
      <c r="V15" s="7">
        <f>'Residential Bills_Yr 1_6 Units'!$AF$22</f>
        <v>36.989999999999995</v>
      </c>
      <c r="W15" s="7">
        <f>'Residential Bills_Yr 2_6 Units'!$AF$22</f>
        <v>39.39</v>
      </c>
      <c r="X15" s="7">
        <f>'Residential Bills_Yr 3_6 Units'!$AF$22</f>
        <v>42.11</v>
      </c>
      <c r="Y15" s="7">
        <f>'Residential Bills_Yr 4_6 Units'!$AF$22</f>
        <v>46.320000000000007</v>
      </c>
      <c r="Z15" s="80">
        <f>'Residential Bills_Yr 5_6 Units'!$AF$22</f>
        <v>46.320000000000007</v>
      </c>
      <c r="AA15" s="7">
        <f>'Residential Bills_Yr 1_6 Units'!$AF$49</f>
        <v>28.509999999999994</v>
      </c>
      <c r="AB15" s="7">
        <f>'Residential Bills_Yr 2_6 Units'!$AF$49</f>
        <v>40.72</v>
      </c>
      <c r="AC15" s="7">
        <f>'Residential Bills_Yr 3_6 Units'!$AF$49</f>
        <v>43.51</v>
      </c>
      <c r="AD15" s="7">
        <f>'Residential Bills_Yr 4_6 Units'!$AF$49</f>
        <v>47.800000000000004</v>
      </c>
      <c r="AE15" s="80">
        <f>'Residential Bills_Yr 5_6 Units'!$AF$49</f>
        <v>47.800000000000004</v>
      </c>
      <c r="AF15" s="7">
        <f>'Residential Bills_Yr 1_6 Units'!$AF$70</f>
        <v>36.989999999999995</v>
      </c>
      <c r="AG15" s="7">
        <f>'Residential Bills_Yr 2_6 Units'!$AF$70</f>
        <v>39.39</v>
      </c>
      <c r="AH15" s="7">
        <f>'Residential Bills_Yr 3_6 Units'!$AF$70</f>
        <v>42.11</v>
      </c>
      <c r="AI15" s="7">
        <f>'Residential Bills_Yr 4_6 Units'!$AF$70</f>
        <v>46.320000000000007</v>
      </c>
      <c r="AJ15" s="80">
        <f>'Residential Bills_Yr 5_6 Units'!$AF$70</f>
        <v>46.320000000000007</v>
      </c>
      <c r="AK15" s="7">
        <f>'Residential Bills_Yr 1_6 Units'!$AF$97</f>
        <v>17.279999999999998</v>
      </c>
      <c r="AL15" s="7">
        <f>'Residential Bills_Yr 2_6 Units'!$AF$97</f>
        <v>28.98</v>
      </c>
      <c r="AM15" s="7">
        <f>'Residential Bills_Yr 3_6 Units'!$AF$97</f>
        <v>31.32</v>
      </c>
      <c r="AN15" s="7">
        <f>'Residential Bills_Yr 4_6 Units'!$AF$97</f>
        <v>35.560000000000009</v>
      </c>
      <c r="AO15" s="80">
        <f>'Residential Bills_Yr 5_6 Units'!$AF$97</f>
        <v>35.560000000000009</v>
      </c>
    </row>
    <row r="16" spans="1:41" outlineLevel="1" x14ac:dyDescent="0.3">
      <c r="A16" s="86" t="s">
        <v>49</v>
      </c>
      <c r="B16" s="7">
        <f>'Residential Bills_Yr 1_avg'!$AJ$22</f>
        <v>55.76</v>
      </c>
      <c r="C16" s="7">
        <f>'Residential Bills_Yr 2_avg'!$AJ$22</f>
        <v>60.315400000000004</v>
      </c>
      <c r="D16" s="7">
        <f>'Residential Bills_Yr 3_avg'!$AJ$22</f>
        <v>65.239999999999995</v>
      </c>
      <c r="E16" s="7">
        <f>'Residential Bills_Yr 4_avg'!$AJ$22</f>
        <v>71.77000000000001</v>
      </c>
      <c r="F16" s="80">
        <f>'Residential Bills_Yr 5_avg'!$AJ$22</f>
        <v>71.77000000000001</v>
      </c>
      <c r="G16" s="7">
        <f>'Residential Bills_Yr 1_avg'!$AJ$49</f>
        <v>47.96</v>
      </c>
      <c r="H16" s="7">
        <f>'Residential Bills_Yr 2_avg'!$AJ$49</f>
        <v>62.505400000000002</v>
      </c>
      <c r="I16" s="7">
        <f>'Residential Bills_Yr 3_avg'!$AJ$49</f>
        <v>67.539999999999992</v>
      </c>
      <c r="J16" s="7">
        <f>'Residential Bills_Yr 4_avg'!$AJ$49</f>
        <v>74.210000000000008</v>
      </c>
      <c r="K16" s="80">
        <f>'Residential Bills_Yr 5_avg'!$AJ$49</f>
        <v>74.210000000000008</v>
      </c>
      <c r="L16" s="7">
        <f>'Residential Bills_Yr 1_avg'!$AJ$70</f>
        <v>55.76</v>
      </c>
      <c r="M16" s="7">
        <f>'Residential Bills_Yr 2_avg'!$AJ$70</f>
        <v>60.315400000000004</v>
      </c>
      <c r="N16" s="7">
        <f>'Residential Bills_Yr 3_avg'!$AJ$70</f>
        <v>65.239999999999995</v>
      </c>
      <c r="O16" s="7">
        <f>'Residential Bills_Yr 4_avg'!$AJ$70</f>
        <v>71.77000000000001</v>
      </c>
      <c r="P16" s="80">
        <f>'Residential Bills_Yr 5_avg'!$AJ$70</f>
        <v>71.77000000000001</v>
      </c>
      <c r="Q16" s="7">
        <f>'Residential Bills_Yr 1_avg'!$AJ$97</f>
        <v>36.17</v>
      </c>
      <c r="R16" s="7">
        <f>'Residential Bills_Yr 2_avg'!$AJ$97</f>
        <v>50.055400000000006</v>
      </c>
      <c r="S16" s="7">
        <f>'Residential Bills_Yr 3_avg'!$AJ$97</f>
        <v>54.609999999999992</v>
      </c>
      <c r="T16" s="7">
        <f>'Residential Bills_Yr 4_avg'!$AJ$97</f>
        <v>61.180000000000007</v>
      </c>
      <c r="U16" s="80">
        <f>'Residential Bills_Yr 5_avg'!$AJ$97</f>
        <v>61.180000000000007</v>
      </c>
      <c r="V16" s="7">
        <f>'Residential Bills_Yr 1_6 Units'!$AJ$22</f>
        <v>36.989999999999995</v>
      </c>
      <c r="W16" s="7">
        <f>'Residential Bills_Yr 2_6 Units'!$AJ$22</f>
        <v>39.39</v>
      </c>
      <c r="X16" s="7">
        <f>'Residential Bills_Yr 3_6 Units'!$AJ$22</f>
        <v>42.11</v>
      </c>
      <c r="Y16" s="7">
        <f>'Residential Bills_Yr 4_6 Units'!$AJ$22</f>
        <v>46.320000000000007</v>
      </c>
      <c r="Z16" s="80">
        <f>'Residential Bills_Yr 5_6 Units'!$AJ$22</f>
        <v>46.320000000000007</v>
      </c>
      <c r="AA16" s="7">
        <f>'Residential Bills_Yr 1_6 Units'!$AJ$49</f>
        <v>28.509999999999994</v>
      </c>
      <c r="AB16" s="7">
        <f>'Residential Bills_Yr 2_6 Units'!$AJ$49</f>
        <v>40.72</v>
      </c>
      <c r="AC16" s="7">
        <f>'Residential Bills_Yr 3_6 Units'!$AJ$49</f>
        <v>43.51</v>
      </c>
      <c r="AD16" s="7">
        <f>'Residential Bills_Yr 4_6 Units'!$AJ$49</f>
        <v>47.800000000000004</v>
      </c>
      <c r="AE16" s="80">
        <f>'Residential Bills_Yr 5_6 Units'!$AJ$49</f>
        <v>47.800000000000004</v>
      </c>
      <c r="AF16" s="7">
        <f>'Residential Bills_Yr 1_6 Units'!$AJ$70</f>
        <v>36.989999999999995</v>
      </c>
      <c r="AG16" s="7">
        <f>'Residential Bills_Yr 2_6 Units'!$AJ$70</f>
        <v>39.39</v>
      </c>
      <c r="AH16" s="7">
        <f>'Residential Bills_Yr 3_6 Units'!$AJ$70</f>
        <v>42.11</v>
      </c>
      <c r="AI16" s="7">
        <f>'Residential Bills_Yr 4_6 Units'!$AJ$70</f>
        <v>46.320000000000007</v>
      </c>
      <c r="AJ16" s="80">
        <f>'Residential Bills_Yr 5_6 Units'!$AJ$70</f>
        <v>46.320000000000007</v>
      </c>
      <c r="AK16" s="7">
        <f>'Residential Bills_Yr 1_6 Units'!$AJ$97</f>
        <v>17.279999999999998</v>
      </c>
      <c r="AL16" s="7">
        <f>'Residential Bills_Yr 2_6 Units'!$AJ$97</f>
        <v>28.98</v>
      </c>
      <c r="AM16" s="7">
        <f>'Residential Bills_Yr 3_6 Units'!$AJ$97</f>
        <v>31.32</v>
      </c>
      <c r="AN16" s="7">
        <f>'Residential Bills_Yr 4_6 Units'!$AJ$97</f>
        <v>35.560000000000009</v>
      </c>
      <c r="AO16" s="80">
        <f>'Residential Bills_Yr 5_6 Units'!$AJ$97</f>
        <v>35.560000000000009</v>
      </c>
    </row>
    <row r="17" spans="1:41" outlineLevel="1" x14ac:dyDescent="0.3">
      <c r="A17" s="86" t="s">
        <v>50</v>
      </c>
      <c r="B17" s="7">
        <f>'Residential Bills_Yr 1_avg'!$AN$22</f>
        <v>55.76</v>
      </c>
      <c r="C17" s="7">
        <f>'Residential Bills_Yr 2_avg'!$AN$22</f>
        <v>60.315400000000004</v>
      </c>
      <c r="D17" s="7">
        <f>'Residential Bills_Yr 3_avg'!$AN$22</f>
        <v>65.239999999999995</v>
      </c>
      <c r="E17" s="7">
        <f>'Residential Bills_Yr 4_avg'!$AN$22</f>
        <v>71.77000000000001</v>
      </c>
      <c r="F17" s="80">
        <f>'Residential Bills_Yr 5_avg'!$AN$22</f>
        <v>71.77000000000001</v>
      </c>
      <c r="G17" s="7">
        <f>'Residential Bills_Yr 1_avg'!$AN$49</f>
        <v>47.96</v>
      </c>
      <c r="H17" s="7">
        <f>'Residential Bills_Yr 2_avg'!$AN$49</f>
        <v>62.505400000000002</v>
      </c>
      <c r="I17" s="7">
        <f>'Residential Bills_Yr 3_avg'!$AN$49</f>
        <v>67.539999999999992</v>
      </c>
      <c r="J17" s="7">
        <f>'Residential Bills_Yr 4_avg'!$AN$49</f>
        <v>74.210000000000008</v>
      </c>
      <c r="K17" s="80">
        <f>'Residential Bills_Yr 5_avg'!$AN$49</f>
        <v>74.210000000000008</v>
      </c>
      <c r="L17" s="7">
        <f>'Residential Bills_Yr 1_avg'!$AN$70</f>
        <v>55.76</v>
      </c>
      <c r="M17" s="7">
        <f>'Residential Bills_Yr 2_avg'!$AN$70</f>
        <v>60.315400000000004</v>
      </c>
      <c r="N17" s="7">
        <f>'Residential Bills_Yr 3_avg'!$AN$70</f>
        <v>65.239999999999995</v>
      </c>
      <c r="O17" s="7">
        <f>'Residential Bills_Yr 4_avg'!$AN$70</f>
        <v>71.77000000000001</v>
      </c>
      <c r="P17" s="80">
        <f>'Residential Bills_Yr 5_avg'!$AN$70</f>
        <v>71.77000000000001</v>
      </c>
      <c r="Q17" s="7">
        <f>'Residential Bills_Yr 1_avg'!$AN$97</f>
        <v>36.17</v>
      </c>
      <c r="R17" s="7">
        <f>'Residential Bills_Yr 2_avg'!$AN$97</f>
        <v>50.055400000000006</v>
      </c>
      <c r="S17" s="7">
        <f>'Residential Bills_Yr 3_avg'!$AN$97</f>
        <v>54.609999999999992</v>
      </c>
      <c r="T17" s="7">
        <f>'Residential Bills_Yr 4_avg'!$AN$97</f>
        <v>61.180000000000007</v>
      </c>
      <c r="U17" s="80">
        <f>'Residential Bills_Yr 5_avg'!$AN$97</f>
        <v>61.180000000000007</v>
      </c>
      <c r="V17" s="7">
        <f>'Residential Bills_Yr 1_6 Units'!$AN$22</f>
        <v>36.989999999999995</v>
      </c>
      <c r="W17" s="7">
        <f>'Residential Bills_Yr 2_6 Units'!$AN$22</f>
        <v>39.39</v>
      </c>
      <c r="X17" s="7">
        <f>'Residential Bills_Yr 3_6 Units'!$AN$22</f>
        <v>42.11</v>
      </c>
      <c r="Y17" s="7">
        <f>'Residential Bills_Yr 4_6 Units'!$AN$22</f>
        <v>46.320000000000007</v>
      </c>
      <c r="Z17" s="80">
        <f>'Residential Bills_Yr 5_6 Units'!$AN$22</f>
        <v>46.320000000000007</v>
      </c>
      <c r="AA17" s="7">
        <f>'Residential Bills_Yr 1_6 Units'!$AN$49</f>
        <v>28.509999999999994</v>
      </c>
      <c r="AB17" s="7">
        <f>'Residential Bills_Yr 2_6 Units'!$AN$49</f>
        <v>40.72</v>
      </c>
      <c r="AC17" s="7">
        <f>'Residential Bills_Yr 3_6 Units'!$AN$49</f>
        <v>43.51</v>
      </c>
      <c r="AD17" s="7">
        <f>'Residential Bills_Yr 4_6 Units'!$AN$49</f>
        <v>47.800000000000004</v>
      </c>
      <c r="AE17" s="80">
        <f>'Residential Bills_Yr 5_6 Units'!$AN$49</f>
        <v>47.800000000000004</v>
      </c>
      <c r="AF17" s="7">
        <f>'Residential Bills_Yr 1_6 Units'!$AN$70</f>
        <v>36.989999999999995</v>
      </c>
      <c r="AG17" s="7">
        <f>'Residential Bills_Yr 2_6 Units'!$AN$70</f>
        <v>39.39</v>
      </c>
      <c r="AH17" s="7">
        <f>'Residential Bills_Yr 3_6 Units'!$AN$70</f>
        <v>42.11</v>
      </c>
      <c r="AI17" s="7">
        <f>'Residential Bills_Yr 4_6 Units'!$AN$70</f>
        <v>46.320000000000007</v>
      </c>
      <c r="AJ17" s="80">
        <f>'Residential Bills_Yr 5_6 Units'!$AN$70</f>
        <v>46.320000000000007</v>
      </c>
      <c r="AK17" s="7">
        <f>'Residential Bills_Yr 1_6 Units'!$AN$97</f>
        <v>17.279999999999998</v>
      </c>
      <c r="AL17" s="7">
        <f>'Residential Bills_Yr 2_6 Units'!$AN$97</f>
        <v>28.98</v>
      </c>
      <c r="AM17" s="7">
        <f>'Residential Bills_Yr 3_6 Units'!$AN$97</f>
        <v>31.32</v>
      </c>
      <c r="AN17" s="7">
        <f>'Residential Bills_Yr 4_6 Units'!$AN$97</f>
        <v>35.560000000000009</v>
      </c>
      <c r="AO17" s="80">
        <f>'Residential Bills_Yr 5_6 Units'!$AN$97</f>
        <v>35.560000000000009</v>
      </c>
    </row>
    <row r="18" spans="1:41" outlineLevel="1" x14ac:dyDescent="0.3">
      <c r="A18" s="86" t="s">
        <v>51</v>
      </c>
      <c r="B18" s="7">
        <f>'Residential Bills_Yr 1_avg'!$AR$22</f>
        <v>55.76</v>
      </c>
      <c r="C18" s="7">
        <f>'Residential Bills_Yr 2_avg'!$AR$22</f>
        <v>60.315400000000004</v>
      </c>
      <c r="D18" s="7">
        <f>'Residential Bills_Yr 3_avg'!$AR$22</f>
        <v>65.239999999999995</v>
      </c>
      <c r="E18" s="7">
        <f>'Residential Bills_Yr 4_avg'!$AR$22</f>
        <v>71.77000000000001</v>
      </c>
      <c r="F18" s="80">
        <f>'Residential Bills_Yr 5_avg'!$AR$22</f>
        <v>71.77000000000001</v>
      </c>
      <c r="G18" s="7">
        <f>'Residential Bills_Yr 1_avg'!$AR$49</f>
        <v>47.96</v>
      </c>
      <c r="H18" s="7">
        <f>'Residential Bills_Yr 2_avg'!$AR$49</f>
        <v>62.505400000000002</v>
      </c>
      <c r="I18" s="7">
        <f>'Residential Bills_Yr 3_avg'!$AR$49</f>
        <v>67.539999999999992</v>
      </c>
      <c r="J18" s="7">
        <f>'Residential Bills_Yr 4_avg'!$AR$49</f>
        <v>74.210000000000008</v>
      </c>
      <c r="K18" s="80">
        <f>'Residential Bills_Yr 5_avg'!$AR$49</f>
        <v>74.210000000000008</v>
      </c>
      <c r="L18" s="7">
        <f>'Residential Bills_Yr 1_avg'!$AR$70</f>
        <v>55.76</v>
      </c>
      <c r="M18" s="7">
        <f>'Residential Bills_Yr 2_avg'!$AR$70</f>
        <v>60.315400000000004</v>
      </c>
      <c r="N18" s="7">
        <f>'Residential Bills_Yr 3_avg'!$AR$70</f>
        <v>65.239999999999995</v>
      </c>
      <c r="O18" s="7">
        <f>'Residential Bills_Yr 4_avg'!$AR$70</f>
        <v>71.77000000000001</v>
      </c>
      <c r="P18" s="80">
        <f>'Residential Bills_Yr 5_avg'!$AR$70</f>
        <v>71.77000000000001</v>
      </c>
      <c r="Q18" s="7">
        <f>'Residential Bills_Yr 1_avg'!$AR$97</f>
        <v>36.17</v>
      </c>
      <c r="R18" s="7">
        <f>'Residential Bills_Yr 2_avg'!$AR$97</f>
        <v>50.055400000000006</v>
      </c>
      <c r="S18" s="7">
        <f>'Residential Bills_Yr 3_avg'!$AR$97</f>
        <v>54.609999999999992</v>
      </c>
      <c r="T18" s="7">
        <f>'Residential Bills_Yr 4_avg'!$AR$97</f>
        <v>61.180000000000007</v>
      </c>
      <c r="U18" s="80">
        <f>'Residential Bills_Yr 5_avg'!$AR$97</f>
        <v>61.180000000000007</v>
      </c>
      <c r="V18" s="7">
        <f>'Residential Bills_Yr 1_6 Units'!$AR$22</f>
        <v>36.989999999999995</v>
      </c>
      <c r="W18" s="7">
        <f>'Residential Bills_Yr 2_6 Units'!$AR$22</f>
        <v>39.39</v>
      </c>
      <c r="X18" s="7">
        <f>'Residential Bills_Yr 3_6 Units'!$AR$22</f>
        <v>42.11</v>
      </c>
      <c r="Y18" s="7">
        <f>'Residential Bills_Yr 4_6 Units'!$AR$22</f>
        <v>46.320000000000007</v>
      </c>
      <c r="Z18" s="80">
        <f>'Residential Bills_Yr 5_6 Units'!$AR$22</f>
        <v>46.320000000000007</v>
      </c>
      <c r="AA18" s="7">
        <f>'Residential Bills_Yr 1_6 Units'!$AR$49</f>
        <v>28.509999999999994</v>
      </c>
      <c r="AB18" s="7">
        <f>'Residential Bills_Yr 2_6 Units'!$AR$49</f>
        <v>40.72</v>
      </c>
      <c r="AC18" s="7">
        <f>'Residential Bills_Yr 3_6 Units'!$AR$49</f>
        <v>43.51</v>
      </c>
      <c r="AD18" s="7">
        <f>'Residential Bills_Yr 4_6 Units'!$AR$49</f>
        <v>47.800000000000004</v>
      </c>
      <c r="AE18" s="80">
        <f>'Residential Bills_Yr 5_6 Units'!$AR$49</f>
        <v>47.800000000000004</v>
      </c>
      <c r="AF18" s="7">
        <f>'Residential Bills_Yr 1_6 Units'!$AR$70</f>
        <v>36.989999999999995</v>
      </c>
      <c r="AG18" s="7">
        <f>'Residential Bills_Yr 2_6 Units'!$AR$70</f>
        <v>39.39</v>
      </c>
      <c r="AH18" s="7">
        <f>'Residential Bills_Yr 3_6 Units'!$AR$70</f>
        <v>42.11</v>
      </c>
      <c r="AI18" s="7">
        <f>'Residential Bills_Yr 4_6 Units'!$AR$70</f>
        <v>46.320000000000007</v>
      </c>
      <c r="AJ18" s="80">
        <f>'Residential Bills_Yr 5_6 Units'!$AR$70</f>
        <v>46.320000000000007</v>
      </c>
      <c r="AK18" s="7">
        <f>'Residential Bills_Yr 1_6 Units'!$AR$97</f>
        <v>17.279999999999998</v>
      </c>
      <c r="AL18" s="7">
        <f>'Residential Bills_Yr 2_6 Units'!$AR$97</f>
        <v>28.98</v>
      </c>
      <c r="AM18" s="7">
        <f>'Residential Bills_Yr 3_6 Units'!$AR$97</f>
        <v>31.32</v>
      </c>
      <c r="AN18" s="7">
        <f>'Residential Bills_Yr 4_6 Units'!$AR$97</f>
        <v>35.560000000000009</v>
      </c>
      <c r="AO18" s="80">
        <f>'Residential Bills_Yr 5_6 Units'!$AR$97</f>
        <v>35.560000000000009</v>
      </c>
    </row>
    <row r="19" spans="1:41" outlineLevel="1" x14ac:dyDescent="0.3">
      <c r="A19" s="86" t="s">
        <v>52</v>
      </c>
      <c r="B19" s="7">
        <f>'Residential Bills_Yr 1_avg'!$AV$22</f>
        <v>55.76</v>
      </c>
      <c r="C19" s="7">
        <f>'Residential Bills_Yr 2_avg'!$AV$22</f>
        <v>60.315400000000004</v>
      </c>
      <c r="D19" s="7">
        <f>'Residential Bills_Yr 3_avg'!$AV$22</f>
        <v>65.239999999999995</v>
      </c>
      <c r="E19" s="7">
        <f>'Residential Bills_Yr 4_avg'!$AV$22</f>
        <v>71.77000000000001</v>
      </c>
      <c r="F19" s="80">
        <f>'Residential Bills_Yr 5_avg'!$AV$22</f>
        <v>71.77000000000001</v>
      </c>
      <c r="G19" s="7">
        <f>'Residential Bills_Yr 1_avg'!$AV$49</f>
        <v>47.96</v>
      </c>
      <c r="H19" s="7">
        <f>'Residential Bills_Yr 2_avg'!$AV$49</f>
        <v>62.505400000000002</v>
      </c>
      <c r="I19" s="7">
        <f>'Residential Bills_Yr 3_avg'!$AV$49</f>
        <v>67.539999999999992</v>
      </c>
      <c r="J19" s="7">
        <f>'Residential Bills_Yr 4_avg'!$AV$49</f>
        <v>74.210000000000008</v>
      </c>
      <c r="K19" s="80">
        <f>'Residential Bills_Yr 5_avg'!$AV$49</f>
        <v>74.210000000000008</v>
      </c>
      <c r="L19" s="7">
        <f>'Residential Bills_Yr 1_avg'!$AV$70</f>
        <v>55.76</v>
      </c>
      <c r="M19" s="7">
        <f>'Residential Bills_Yr 2_avg'!$AV$70</f>
        <v>60.315400000000004</v>
      </c>
      <c r="N19" s="7">
        <f>'Residential Bills_Yr 3_avg'!$AV$70</f>
        <v>65.239999999999995</v>
      </c>
      <c r="O19" s="7">
        <f>'Residential Bills_Yr 4_avg'!$AV$70</f>
        <v>71.77000000000001</v>
      </c>
      <c r="P19" s="80">
        <f>'Residential Bills_Yr 5_avg'!$AV$70</f>
        <v>71.77000000000001</v>
      </c>
      <c r="Q19" s="7">
        <f>'Residential Bills_Yr 1_avg'!$AV$97</f>
        <v>36.17</v>
      </c>
      <c r="R19" s="7">
        <f>'Residential Bills_Yr 2_avg'!$AV$97</f>
        <v>50.055400000000006</v>
      </c>
      <c r="S19" s="7">
        <f>'Residential Bills_Yr 3_avg'!$AV$97</f>
        <v>54.609999999999992</v>
      </c>
      <c r="T19" s="7">
        <f>'Residential Bills_Yr 4_avg'!$AV$97</f>
        <v>61.180000000000007</v>
      </c>
      <c r="U19" s="80">
        <f>'Residential Bills_Yr 5_avg'!$AV$97</f>
        <v>61.180000000000007</v>
      </c>
      <c r="V19" s="7">
        <f>'Residential Bills_Yr 1_6 Units'!$AV$22</f>
        <v>36.989999999999995</v>
      </c>
      <c r="W19" s="7">
        <f>'Residential Bills_Yr 2_6 Units'!$AV$22</f>
        <v>39.39</v>
      </c>
      <c r="X19" s="7">
        <f>'Residential Bills_Yr 3_6 Units'!$AV$22</f>
        <v>42.11</v>
      </c>
      <c r="Y19" s="7">
        <f>'Residential Bills_Yr 4_6 Units'!$AV$22</f>
        <v>46.320000000000007</v>
      </c>
      <c r="Z19" s="80">
        <f>'Residential Bills_Yr 5_6 Units'!$AV$22</f>
        <v>46.320000000000007</v>
      </c>
      <c r="AA19" s="7">
        <f>'Residential Bills_Yr 1_6 Units'!$AV$49</f>
        <v>28.509999999999994</v>
      </c>
      <c r="AB19" s="7">
        <f>'Residential Bills_Yr 2_6 Units'!$AV$49</f>
        <v>40.72</v>
      </c>
      <c r="AC19" s="7">
        <f>'Residential Bills_Yr 3_6 Units'!$AV$49</f>
        <v>43.51</v>
      </c>
      <c r="AD19" s="7">
        <f>'Residential Bills_Yr 4_6 Units'!$AV$49</f>
        <v>47.800000000000004</v>
      </c>
      <c r="AE19" s="80">
        <f>'Residential Bills_Yr 5_6 Units'!$AV$49</f>
        <v>47.800000000000004</v>
      </c>
      <c r="AF19" s="7">
        <f>'Residential Bills_Yr 1_6 Units'!$AV$70</f>
        <v>36.989999999999995</v>
      </c>
      <c r="AG19" s="7">
        <f>'Residential Bills_Yr 2_6 Units'!$AV$70</f>
        <v>39.39</v>
      </c>
      <c r="AH19" s="7">
        <f>'Residential Bills_Yr 3_6 Units'!$AV$70</f>
        <v>42.11</v>
      </c>
      <c r="AI19" s="7">
        <f>'Residential Bills_Yr 4_6 Units'!$AV$70</f>
        <v>46.320000000000007</v>
      </c>
      <c r="AJ19" s="80">
        <f>'Residential Bills_Yr 5_6 Units'!$AV$70</f>
        <v>46.320000000000007</v>
      </c>
      <c r="AK19" s="7">
        <f>'Residential Bills_Yr 1_6 Units'!$AV$97</f>
        <v>17.279999999999998</v>
      </c>
      <c r="AL19" s="7">
        <f>'Residential Bills_Yr 2_6 Units'!$AV$97</f>
        <v>28.98</v>
      </c>
      <c r="AM19" s="7">
        <f>'Residential Bills_Yr 3_6 Units'!$AV$97</f>
        <v>31.32</v>
      </c>
      <c r="AN19" s="7">
        <f>'Residential Bills_Yr 4_6 Units'!$AV$97</f>
        <v>35.560000000000009</v>
      </c>
      <c r="AO19" s="80">
        <f>'Residential Bills_Yr 5_6 Units'!$AV$97</f>
        <v>35.560000000000009</v>
      </c>
    </row>
    <row r="20" spans="1:41" x14ac:dyDescent="0.3">
      <c r="A20" s="86" t="s">
        <v>6</v>
      </c>
      <c r="B20" s="3">
        <f>'Residential Bills_Yr 1_avg'!$B$7</f>
        <v>10</v>
      </c>
      <c r="C20" s="3">
        <f>'Residential Bills_Yr 2_avg'!$B$7</f>
        <v>10</v>
      </c>
      <c r="D20" s="3">
        <f>'Residential Bills_Yr 3_avg'!$B$7</f>
        <v>10</v>
      </c>
      <c r="E20" s="3">
        <f>'Residential Bills_Yr 4_avg'!$B$7</f>
        <v>10</v>
      </c>
      <c r="F20" s="124">
        <f>'Residential Bills_Yr 5_avg'!$B$7</f>
        <v>10</v>
      </c>
      <c r="G20" s="3">
        <f>'Residential Bills_Yr 1_avg'!$B$7</f>
        <v>10</v>
      </c>
      <c r="H20" s="3">
        <f>'Residential Bills_Yr 2_avg'!$B$7</f>
        <v>10</v>
      </c>
      <c r="I20" s="3">
        <f>'Residential Bills_Yr 3_avg'!$B$7</f>
        <v>10</v>
      </c>
      <c r="J20" s="3">
        <f>'Residential Bills_Yr 4_avg'!$B$7</f>
        <v>10</v>
      </c>
      <c r="K20" s="124">
        <f>'Residential Bills_Yr 5_avg'!$B$7</f>
        <v>10</v>
      </c>
      <c r="L20" s="3">
        <f>'Residential Bills_Yr 1_avg'!$B$55</f>
        <v>10</v>
      </c>
      <c r="M20" s="3">
        <f>'Residential Bills_Yr 2_avg'!$B$55</f>
        <v>10</v>
      </c>
      <c r="N20" s="3">
        <f>'Residential Bills_Yr 3_avg'!$B$55</f>
        <v>10</v>
      </c>
      <c r="O20" s="3">
        <f>'Residential Bills_Yr 4_avg'!$B$55</f>
        <v>10</v>
      </c>
      <c r="P20" s="124">
        <f>'Residential Bills_Yr 5_avg'!$B$55</f>
        <v>10</v>
      </c>
      <c r="Q20" s="3">
        <f>'Residential Bills_Yr 1_avg'!$B$55</f>
        <v>10</v>
      </c>
      <c r="R20" s="3">
        <f>'Residential Bills_Yr 2_avg'!$B$55</f>
        <v>10</v>
      </c>
      <c r="S20" s="3">
        <f>'Residential Bills_Yr 3_avg'!$B$55</f>
        <v>10</v>
      </c>
      <c r="T20" s="3">
        <f>'Residential Bills_Yr 4_avg'!$B$55</f>
        <v>10</v>
      </c>
      <c r="U20" s="124">
        <f>'Residential Bills_Yr 5_avg'!$B$55</f>
        <v>10</v>
      </c>
      <c r="V20" s="3">
        <f>'Residential Bills_Yr 1_6 Units'!$B$7</f>
        <v>6</v>
      </c>
      <c r="W20" s="3">
        <f>'Residential Bills_Yr 2_6 Units'!$B$7</f>
        <v>6</v>
      </c>
      <c r="X20" s="3">
        <f>'Residential Bills_Yr 3_6 Units'!$B$7</f>
        <v>6</v>
      </c>
      <c r="Y20" s="3">
        <f>'Residential Bills_Yr 4_6 Units'!$B$7</f>
        <v>6</v>
      </c>
      <c r="Z20" s="124">
        <f>'Residential Bills_Yr 5_6 Units'!$B$7</f>
        <v>6</v>
      </c>
      <c r="AA20" s="3">
        <f>'Residential Bills_Yr 1_6 Units'!$B$7</f>
        <v>6</v>
      </c>
      <c r="AB20" s="3">
        <f>'Residential Bills_Yr 2_6 Units'!$B$7</f>
        <v>6</v>
      </c>
      <c r="AC20" s="3">
        <f>'Residential Bills_Yr 3_6 Units'!$B$7</f>
        <v>6</v>
      </c>
      <c r="AD20" s="3">
        <f>'Residential Bills_Yr 4_6 Units'!$B$7</f>
        <v>6</v>
      </c>
      <c r="AE20" s="124">
        <f>'Residential Bills_Yr 5_6 Units'!$B$7</f>
        <v>6</v>
      </c>
      <c r="AF20" s="3">
        <f>'Residential Bills_Yr 1_6 Units'!$B$55</f>
        <v>6</v>
      </c>
      <c r="AG20" s="3">
        <f>'Residential Bills_Yr 2_6 Units'!$B$55</f>
        <v>6</v>
      </c>
      <c r="AH20" s="3">
        <f>'Residential Bills_Yr 3_6 Units'!$B$55</f>
        <v>6</v>
      </c>
      <c r="AI20" s="3">
        <f>'Residential Bills_Yr 4_6 Units'!$B$55</f>
        <v>6</v>
      </c>
      <c r="AJ20" s="124">
        <f>'Residential Bills_Yr 5_6 Units'!$B$55</f>
        <v>6</v>
      </c>
      <c r="AK20" s="3">
        <f>'Residential Bills_Yr 1_6 Units'!$B$55</f>
        <v>6</v>
      </c>
      <c r="AL20" s="3">
        <f>'Residential Bills_Yr 2_6 Units'!$B$55</f>
        <v>6</v>
      </c>
      <c r="AM20" s="3">
        <f>'Residential Bills_Yr 3_6 Units'!$B$55</f>
        <v>6</v>
      </c>
      <c r="AN20" s="3">
        <f>'Residential Bills_Yr 4_6 Units'!$B$55</f>
        <v>6</v>
      </c>
      <c r="AO20" s="124">
        <f>'Residential Bills_Yr 5_6 Units'!$B$55</f>
        <v>6</v>
      </c>
    </row>
    <row r="21" spans="1:41" x14ac:dyDescent="0.3">
      <c r="A21" s="87" t="s">
        <v>176</v>
      </c>
      <c r="B21" s="81"/>
      <c r="C21" s="82"/>
      <c r="D21" s="81"/>
      <c r="E21" s="81"/>
      <c r="F21" s="83"/>
      <c r="G21" s="81"/>
      <c r="H21" s="82"/>
      <c r="I21" s="81"/>
      <c r="J21" s="81"/>
      <c r="K21" s="83"/>
      <c r="L21" s="81"/>
      <c r="M21" s="82"/>
      <c r="N21" s="81"/>
      <c r="O21" s="81"/>
      <c r="P21" s="83"/>
      <c r="Q21" s="81"/>
      <c r="R21" s="82"/>
      <c r="S21" s="81"/>
      <c r="T21" s="81"/>
      <c r="U21" s="83"/>
      <c r="V21" s="81"/>
      <c r="W21" s="82"/>
      <c r="X21" s="81"/>
      <c r="Y21" s="81"/>
      <c r="Z21" s="83"/>
      <c r="AA21" s="81"/>
      <c r="AB21" s="82"/>
      <c r="AC21" s="81"/>
      <c r="AD21" s="81"/>
      <c r="AE21" s="83"/>
      <c r="AF21" s="81"/>
      <c r="AG21" s="82"/>
      <c r="AH21" s="81"/>
      <c r="AI21" s="81"/>
      <c r="AJ21" s="83"/>
      <c r="AK21" s="81"/>
      <c r="AL21" s="82"/>
      <c r="AM21" s="81"/>
      <c r="AN21" s="81"/>
      <c r="AO21" s="83"/>
    </row>
    <row r="23" spans="1:41" hidden="1" outlineLevel="1" x14ac:dyDescent="0.3"/>
    <row r="24" spans="1:41" hidden="1" outlineLevel="1" x14ac:dyDescent="0.3"/>
    <row r="25" spans="1:41" hidden="1" outlineLevel="1" x14ac:dyDescent="0.3"/>
    <row r="26" spans="1:41" hidden="1" outlineLevel="1" x14ac:dyDescent="0.3"/>
    <row r="27" spans="1:41" hidden="1" outlineLevel="1" x14ac:dyDescent="0.3"/>
    <row r="28" spans="1:41" hidden="1" outlineLevel="1" x14ac:dyDescent="0.3"/>
    <row r="29" spans="1:41" hidden="1" outlineLevel="1" x14ac:dyDescent="0.3"/>
    <row r="30" spans="1:41" hidden="1" outlineLevel="1" x14ac:dyDescent="0.3"/>
    <row r="31" spans="1:41" hidden="1" outlineLevel="1" x14ac:dyDescent="0.3"/>
    <row r="32" spans="1:41" hidden="1" outlineLevel="1" x14ac:dyDescent="0.3"/>
    <row r="33" spans="1:6" hidden="1" outlineLevel="1" x14ac:dyDescent="0.3"/>
    <row r="34" spans="1:6" hidden="1" outlineLevel="1" x14ac:dyDescent="0.3"/>
    <row r="35" spans="1:6" collapsed="1" x14ac:dyDescent="0.3"/>
    <row r="39" spans="1:6" x14ac:dyDescent="0.3">
      <c r="A39" s="1"/>
      <c r="C39" s="5"/>
      <c r="D39" s="5"/>
      <c r="E39" s="5"/>
      <c r="F39" s="5"/>
    </row>
    <row r="40" spans="1:6" x14ac:dyDescent="0.3">
      <c r="A40" s="1"/>
      <c r="C40" s="34"/>
      <c r="D40" s="34"/>
      <c r="E40" s="34"/>
      <c r="F40" s="34"/>
    </row>
  </sheetData>
  <pageMargins left="0.7" right="0.7" top="0.75" bottom="0.75" header="0.3" footer="0.3"/>
  <pageSetup orientation="portrait" horizont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AV99"/>
  <sheetViews>
    <sheetView zoomScale="70" zoomScaleNormal="70" workbookViewId="0"/>
    <sheetView workbookViewId="1"/>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2" max="12" width="10.109375" bestFit="1" customWidth="1"/>
    <col min="13" max="13" width="0.88671875" customWidth="1"/>
    <col min="14" max="14" width="9.44140625" customWidth="1"/>
    <col min="15" max="15" width="13.88671875" customWidth="1"/>
    <col min="16" max="16" width="10.109375" bestFit="1" customWidth="1"/>
    <col min="17" max="17" width="0.88671875" customWidth="1"/>
    <col min="18" max="18" width="9.109375" customWidth="1"/>
    <col min="19" max="19" width="13.88671875" customWidth="1"/>
    <col min="20" max="20" width="10.109375" bestFit="1" customWidth="1"/>
    <col min="21" max="21" width="0.88671875" customWidth="1"/>
    <col min="22" max="22" width="9.109375" customWidth="1"/>
    <col min="23" max="23" width="13.88671875" customWidth="1"/>
    <col min="24" max="24" width="10.109375" bestFit="1" customWidth="1"/>
    <col min="25" max="25" width="0.88671875" customWidth="1"/>
    <col min="26" max="26" width="9.109375" customWidth="1"/>
    <col min="27" max="27" width="13.88671875" customWidth="1"/>
    <col min="28" max="28" width="10.109375" bestFit="1"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10.109375" bestFit="1" customWidth="1"/>
    <col min="41" max="41" width="0.88671875" customWidth="1"/>
    <col min="42" max="42" width="9.109375" customWidth="1"/>
    <col min="43" max="43" width="13.88671875" customWidth="1"/>
    <col min="44" max="44" width="10.109375" bestFit="1" customWidth="1"/>
    <col min="45" max="45" width="1.88671875" customWidth="1"/>
    <col min="46" max="46" width="9.109375" customWidth="1"/>
    <col min="47" max="47" width="13.88671875" customWidth="1"/>
    <col min="48" max="48" width="10.109375" bestFit="1"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Input!$B$8</f>
        <v>2025</v>
      </c>
    </row>
    <row r="6" spans="1:48" x14ac:dyDescent="0.3">
      <c r="A6" s="11" t="s">
        <v>5</v>
      </c>
      <c r="B6" s="39" t="s">
        <v>11</v>
      </c>
      <c r="C6" t="s">
        <v>25</v>
      </c>
    </row>
    <row r="7" spans="1:48" x14ac:dyDescent="0.3">
      <c r="A7" s="11" t="s">
        <v>29</v>
      </c>
      <c r="B7" s="12">
        <v>10</v>
      </c>
    </row>
    <row r="8" spans="1:48" x14ac:dyDescent="0.3">
      <c r="A8" s="11" t="s">
        <v>7</v>
      </c>
      <c r="B8" s="12" t="s">
        <v>12</v>
      </c>
    </row>
    <row r="9" spans="1:48" x14ac:dyDescent="0.3">
      <c r="A9" s="11" t="s">
        <v>70</v>
      </c>
      <c r="B9" s="12" t="s">
        <v>15</v>
      </c>
    </row>
    <row r="10" spans="1:48" x14ac:dyDescent="0.3">
      <c r="A10" s="11" t="s">
        <v>40</v>
      </c>
      <c r="B10" s="12" t="str">
        <f>Input!B73</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2025</v>
      </c>
      <c r="C13" s="143"/>
      <c r="D13" s="144"/>
      <c r="F13" s="142" t="str">
        <f>CONCATENATE("February"," ",$B$5)</f>
        <v>February 2025</v>
      </c>
      <c r="G13" s="143"/>
      <c r="H13" s="144"/>
      <c r="J13" s="142" t="str">
        <f>CONCATENATE("March"," ",$B$5)</f>
        <v>March 2025</v>
      </c>
      <c r="K13" s="143"/>
      <c r="L13" s="144"/>
      <c r="N13" s="142" t="str">
        <f>CONCATENATE("April"," ",$B$5)</f>
        <v>April 2025</v>
      </c>
      <c r="O13" s="143"/>
      <c r="P13" s="144"/>
      <c r="R13" s="142" t="str">
        <f>CONCATENATE("May"," ",$B$5)</f>
        <v>May 2025</v>
      </c>
      <c r="S13" s="143"/>
      <c r="T13" s="144"/>
      <c r="V13" s="142" t="str">
        <f>CONCATENATE("June"," ",$B$5)</f>
        <v>June 2025</v>
      </c>
      <c r="W13" s="143"/>
      <c r="X13" s="144"/>
      <c r="Z13" s="142" t="str">
        <f>CONCATENATE("July"," ",$B$5)</f>
        <v>July 2025</v>
      </c>
      <c r="AA13" s="143"/>
      <c r="AB13" s="144"/>
      <c r="AD13" s="142" t="str">
        <f>CONCATENATE("August"," ",$B$5)</f>
        <v>August 2025</v>
      </c>
      <c r="AE13" s="143"/>
      <c r="AF13" s="144"/>
      <c r="AH13" s="142" t="str">
        <f>CONCATENATE("September"," ",$B$5)</f>
        <v>September 2025</v>
      </c>
      <c r="AI13" s="143"/>
      <c r="AJ13" s="144"/>
      <c r="AL13" s="142" t="str">
        <f>CONCATENATE("October"," ",$B$5)</f>
        <v>October 2025</v>
      </c>
      <c r="AM13" s="143"/>
      <c r="AN13" s="144"/>
      <c r="AP13" s="142" t="str">
        <f>CONCATENATE("November"," ",$B$5)</f>
        <v>November 2025</v>
      </c>
      <c r="AQ13" s="143"/>
      <c r="AR13" s="144"/>
      <c r="AS13" s="102"/>
      <c r="AT13" s="142" t="str">
        <f>CONCATENATE("December"," ",$B$5)</f>
        <v>December 2025</v>
      </c>
      <c r="AU13" s="143"/>
      <c r="AV13" s="144"/>
    </row>
    <row r="14" spans="1:48" x14ac:dyDescent="0.3">
      <c r="A14" s="1" t="s">
        <v>4</v>
      </c>
      <c r="B14" s="14"/>
      <c r="D14" s="15">
        <f>INDEX(Input!$B$29:$AK$29,MATCH('Residential Bills_Yr 1_avg'!$B$6,Input!$A$29:$A$29,0),MATCH('Residential Bills_Yr 1_avg'!B$13,Input!$B$28:$AK$28,0))</f>
        <v>15.39</v>
      </c>
      <c r="F14" s="14"/>
      <c r="H14" s="15">
        <f>INDEX(Input!$B$29:$AK$29,MATCH('Residential Bills_Yr 1_avg'!$B$6,Input!$A$29:$A$29,0),MATCH('Residential Bills_Yr 1_avg'!F$13,Input!$B$28:$AK$28,0))</f>
        <v>15.39</v>
      </c>
      <c r="J14" s="14"/>
      <c r="L14" s="15">
        <f>INDEX(Input!$B$29:$AK$29,MATCH('Residential Bills_Yr 1_avg'!$B$6,Input!$A$29:$A$29,0),MATCH('Residential Bills_Yr 1_avg'!J$13,Input!$B$28:$AK$28,0))</f>
        <v>15.39</v>
      </c>
      <c r="N14" s="14"/>
      <c r="P14" s="15">
        <f>INDEX(Input!$B$29:$AK$29,MATCH('Residential Bills_Yr 1_avg'!$B$6,Input!$A$29:$A$29,0),MATCH('Residential Bills_Yr 1_avg'!N$13,Input!$B$28:$AK$28,0))</f>
        <v>15.39</v>
      </c>
      <c r="R14" s="14"/>
      <c r="T14" s="15">
        <f>INDEX(Input!$B$29:$AK$29,MATCH('Residential Bills_Yr 1_avg'!$B$6,Input!$A$29:$A$29,0),MATCH('Residential Bills_Yr 1_avg'!R$13,Input!$B$28:$AK$28,0))</f>
        <v>15.39</v>
      </c>
      <c r="V14" s="14"/>
      <c r="X14" s="15">
        <f>INDEX(Input!$B$29:$AK$29,MATCH('Residential Bills_Yr 1_avg'!$B$6,Input!$A$29:$A$29,0),MATCH('Residential Bills_Yr 1_avg'!V$13,Input!$B$28:$AK$28,0))</f>
        <v>15.39</v>
      </c>
      <c r="Z14" s="14"/>
      <c r="AB14" s="15">
        <f>INDEX(Input!$B$29:$AK$29,MATCH('Residential Bills_Yr 1_avg'!$B$6,Input!$A$29:$A$29,0),MATCH('Residential Bills_Yr 1_avg'!Z$13,Input!$B$28:$AK$28,0))</f>
        <v>20.68</v>
      </c>
      <c r="AD14" s="14"/>
      <c r="AF14" s="15">
        <f>INDEX(Input!$B$29:$AK$29,MATCH('Residential Bills_Yr 1_avg'!$B$6,Input!$A$29:$A$29,0),MATCH('Residential Bills_Yr 1_avg'!AD$13,Input!$B$28:$AK$28,0))</f>
        <v>20.68</v>
      </c>
      <c r="AH14" s="14"/>
      <c r="AJ14" s="15">
        <f>INDEX(Input!$B$29:$AK$29,MATCH('Residential Bills_Yr 1_avg'!$B$6,Input!$A$29:$A$29,0),MATCH('Residential Bills_Yr 1_avg'!AH$13,Input!$B$28:$AK$28,0))</f>
        <v>20.68</v>
      </c>
      <c r="AL14" s="14"/>
      <c r="AN14" s="15">
        <f>INDEX(Input!$B$29:$AK$29,MATCH('Residential Bills_Yr 1_avg'!$B$6,Input!$A$29:$A$29,0),MATCH('Residential Bills_Yr 1_avg'!AL$13,Input!$B$28:$AK$28,0))</f>
        <v>20.68</v>
      </c>
      <c r="AP14" s="14"/>
      <c r="AR14" s="15">
        <f>INDEX(Input!$B$29:$AK$29,MATCH('Residential Bills_Yr 1_avg'!$B$6,Input!$A$29:$A$29,0),MATCH('Residential Bills_Yr 1_avg'!AP$13,Input!$B$28:$AK$28,0))</f>
        <v>20.68</v>
      </c>
      <c r="AS14" s="7"/>
      <c r="AT14" s="14"/>
      <c r="AV14" s="15">
        <f>INDEX(Input!$B$29:$AK$29,MATCH('Residential Bills_Yr 1_avg'!$B$6,Input!$A$29:$A$29,0),MATCH('Residential Bills_Yr 1_avg'!AT$13,Input!$B$28:$AK$28,0))</f>
        <v>20.68</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1_avg'!$A17,Input!$A$22:$A$26,0),MATCH('Residential Bills_Yr 1_avg'!B$13,Input!$B$21:$AK$21,0))</f>
        <v>3.5588000000000002</v>
      </c>
      <c r="C17" s="3">
        <f>IF($B$7&gt;Input!F81,Input!F81,'Residential Bills_Yr 1_avg'!$B$7)</f>
        <v>6</v>
      </c>
      <c r="D17" s="15">
        <f>ROUND(IFERROR(B17*C17," "),2)</f>
        <v>21.35</v>
      </c>
      <c r="F17" s="19">
        <f>INDEX(Input!$B$22:$AK$26,MATCH('Residential Bills_Yr 1_avg'!$A17,Input!$A$22:$A$26,0),MATCH('Residential Bills_Yr 1_avg'!F$13,Input!$B$21:$AK$21,0))</f>
        <v>3.5588000000000002</v>
      </c>
      <c r="G17" s="3">
        <f>IF($B$7&gt;Input!G81,Input!G81,'Residential Bills_Yr 1_avg'!$B$7)</f>
        <v>6</v>
      </c>
      <c r="H17" s="15">
        <f>ROUND(IFERROR(F17*G17," "),2)</f>
        <v>21.35</v>
      </c>
      <c r="J17" s="19">
        <f>INDEX(Input!$B$22:$AK$26,MATCH('Residential Bills_Yr 1_avg'!$A17,Input!$A$22:$A$26,0),MATCH('Residential Bills_Yr 1_avg'!J$13,Input!$B$21:$AK$21,0))</f>
        <v>3.5588000000000002</v>
      </c>
      <c r="K17" s="3">
        <f>IF($B$7&gt;Input!H81,Input!H81,'Residential Bills_Yr 1_avg'!$B$7)</f>
        <v>6</v>
      </c>
      <c r="L17" s="15">
        <f>ROUND(IFERROR(J17*K17," "),2)</f>
        <v>21.35</v>
      </c>
      <c r="N17" s="19">
        <f>INDEX(Input!$B$22:$AK$26,MATCH('Residential Bills_Yr 1_avg'!$A17,Input!$A$22:$A$26,0),MATCH('Residential Bills_Yr 1_avg'!N$13,Input!$B$21:$AK$21,0))</f>
        <v>3.5588000000000002</v>
      </c>
      <c r="O17" s="3">
        <f>IF($B$7&gt;Input!I81,Input!I81,'Residential Bills_Yr 1_avg'!$B$7)</f>
        <v>6</v>
      </c>
      <c r="P17" s="15">
        <f>ROUND(IFERROR(N17*O17," "),2)</f>
        <v>21.35</v>
      </c>
      <c r="R17" s="19">
        <f>INDEX(Input!$B$22:$AK$26,MATCH('Residential Bills_Yr 1_avg'!$A17,Input!$A$22:$A$26,0),MATCH('Residential Bills_Yr 1_avg'!R$13,Input!$B$21:$AK$21,0))</f>
        <v>3.5588000000000002</v>
      </c>
      <c r="S17" s="3">
        <f>IF($B$7&gt;Input!J81,Input!J81,'Residential Bills_Yr 1_avg'!$B$7)</f>
        <v>6</v>
      </c>
      <c r="T17" s="15">
        <f>ROUND(IFERROR(R17*S17," "),2)</f>
        <v>21.35</v>
      </c>
      <c r="V17" s="19">
        <f>INDEX(Input!$B$22:$AK$26,MATCH('Residential Bills_Yr 1_avg'!$A17,Input!$A$22:$A$26,0),MATCH('Residential Bills_Yr 1_avg'!V$13,Input!$B$21:$AK$21,0))</f>
        <v>3.5588000000000002</v>
      </c>
      <c r="W17" s="3">
        <f>IF($B$7&gt;Input!K81,Input!K81,'Residential Bills_Yr 1_avg'!$B$7)</f>
        <v>6</v>
      </c>
      <c r="X17" s="15">
        <f>ROUND(IFERROR(V17*W17," "),2)</f>
        <v>21.35</v>
      </c>
      <c r="Z17" s="19">
        <f>INDEX(Input!$B$22:$AK$26,MATCH('Residential Bills_Yr 1_avg'!$A17,Input!$A$22:$A$26,0),MATCH('Residential Bills_Yr 1_avg'!Z$13,Input!$B$21:$AK$21,0))</f>
        <v>2.7187000000000001</v>
      </c>
      <c r="AA17" s="3">
        <f>IF($B$7&gt;Input!L81,Input!L81,'Residential Bills_Yr 1_avg'!$B$7)</f>
        <v>6</v>
      </c>
      <c r="AB17" s="15">
        <f>ROUND(IFERROR(Z17*AA17," "),2)</f>
        <v>16.309999999999999</v>
      </c>
      <c r="AD17" s="19">
        <f>INDEX(Input!$B$22:$AK$26,MATCH('Residential Bills_Yr 1_avg'!$A17,Input!$A$22:$A$26,0),MATCH('Residential Bills_Yr 1_avg'!AD$13,Input!$B$21:$AK$21,0))</f>
        <v>2.7187000000000001</v>
      </c>
      <c r="AE17" s="3">
        <f>IF($B$7&gt;Input!M81,Input!M81,'Residential Bills_Yr 1_avg'!$B$7)</f>
        <v>6</v>
      </c>
      <c r="AF17" s="15">
        <f>ROUND(IFERROR(AD17*AE17," "),2)</f>
        <v>16.309999999999999</v>
      </c>
      <c r="AH17" s="19">
        <f>INDEX(Input!$B$22:$AK$26,MATCH('Residential Bills_Yr 1_avg'!$A17,Input!$A$22:$A$26,0),MATCH('Residential Bills_Yr 1_avg'!AH$13,Input!$B$21:$AK$21,0))</f>
        <v>2.7187000000000001</v>
      </c>
      <c r="AI17" s="3">
        <f>IF($B$7&gt;Input!N81,Input!N81,'Residential Bills_Yr 1_avg'!$B$7)</f>
        <v>6</v>
      </c>
      <c r="AJ17" s="15">
        <f>ROUND(IFERROR(AH17*AI17," "),2)</f>
        <v>16.309999999999999</v>
      </c>
      <c r="AL17" s="19">
        <f>INDEX(Input!$B$22:$AK$26,MATCH('Residential Bills_Yr 1_avg'!$A17,Input!$A$22:$A$26,0),MATCH('Residential Bills_Yr 1_avg'!AL$13,Input!$B$21:$AK$21,0))</f>
        <v>2.7187000000000001</v>
      </c>
      <c r="AM17" s="3">
        <f>IF($B$7&gt;Input!O81,Input!O81,'Residential Bills_Yr 1_avg'!$B$7)</f>
        <v>6</v>
      </c>
      <c r="AN17" s="15">
        <f>ROUND(IFERROR(AL17*AM17," "),2)</f>
        <v>16.309999999999999</v>
      </c>
      <c r="AP17" s="19">
        <f>INDEX(Input!$B$22:$AK$26,MATCH('Residential Bills_Yr 1_avg'!$A17,Input!$A$22:$A$26,0),MATCH('Residential Bills_Yr 1_avg'!AP$13,Input!$B$21:$AK$21,0))</f>
        <v>2.7187000000000001</v>
      </c>
      <c r="AQ17" s="3">
        <f>IF($B$7&gt;Input!P81,Input!P81,'Residential Bills_Yr 1_avg'!$B$7)</f>
        <v>6</v>
      </c>
      <c r="AR17" s="15">
        <f>ROUND(IFERROR(AP17*AQ17," "),2)</f>
        <v>16.309999999999999</v>
      </c>
      <c r="AS17" s="7"/>
      <c r="AT17" s="19">
        <f>INDEX(Input!$B$22:$AK$26,MATCH('Residential Bills_Yr 1_avg'!$A17,Input!$A$22:$A$26,0),MATCH('Residential Bills_Yr 1_avg'!AT$13,Input!$B$21:$AK$21,0))</f>
        <v>2.7187000000000001</v>
      </c>
      <c r="AU17" s="3">
        <f>IF($B$7&gt;Input!Q81,Input!Q81,'Residential Bills_Yr 1_avg'!$B$7)</f>
        <v>6</v>
      </c>
      <c r="AV17" s="15">
        <f>ROUND(IFERROR(AT17*AU17," "),2)</f>
        <v>16.309999999999999</v>
      </c>
    </row>
    <row r="18" spans="1:48" x14ac:dyDescent="0.3">
      <c r="A18" t="str">
        <f>Input!A23</f>
        <v>Tier 2</v>
      </c>
      <c r="B18" s="19">
        <f>INDEX(Input!$B$22:$AK$26,MATCH('Residential Bills_Yr 1_avg'!$A18,Input!$A$22:$A$26,0),MATCH('Residential Bills_Yr 1_avg'!B$13,Input!$B$21:$AK$21,0))</f>
        <v>6.1416000000000004</v>
      </c>
      <c r="C18" s="3">
        <f>IF(($B$7-C17)&gt;Input!F82,Input!F82,($B$7-C17))</f>
        <v>4</v>
      </c>
      <c r="D18" s="15">
        <f>ROUND(IFERROR(B18*C18," "),2)</f>
        <v>24.57</v>
      </c>
      <c r="F18" s="19">
        <f>INDEX(Input!$B$22:$AK$26,MATCH('Residential Bills_Yr 1_avg'!$A18,Input!$A$22:$A$26,0),MATCH('Residential Bills_Yr 1_avg'!F$13,Input!$B$21:$AK$21,0))</f>
        <v>6.1416000000000004</v>
      </c>
      <c r="G18" s="3">
        <f>IF(($B$7-G17)&gt;Input!G82,Input!G82,($B$7-G17))</f>
        <v>4</v>
      </c>
      <c r="H18" s="15">
        <f>ROUND(IFERROR(F18*G18," "),2)</f>
        <v>24.57</v>
      </c>
      <c r="J18" s="19">
        <f>INDEX(Input!$B$22:$AK$26,MATCH('Residential Bills_Yr 1_avg'!$A18,Input!$A$22:$A$26,0),MATCH('Residential Bills_Yr 1_avg'!J$13,Input!$B$21:$AK$21,0))</f>
        <v>6.1416000000000004</v>
      </c>
      <c r="K18" s="3">
        <f>IF(($B$7-K17)&gt;Input!H82,Input!H82,($B$7-K17))</f>
        <v>4</v>
      </c>
      <c r="L18" s="15">
        <f>ROUND(IFERROR(J18*K18," "),2)</f>
        <v>24.57</v>
      </c>
      <c r="N18" s="19">
        <f>INDEX(Input!$B$22:$AK$26,MATCH('Residential Bills_Yr 1_avg'!$A18,Input!$A$22:$A$26,0),MATCH('Residential Bills_Yr 1_avg'!N$13,Input!$B$21:$AK$21,0))</f>
        <v>6.1416000000000004</v>
      </c>
      <c r="O18" s="3">
        <f>IF(($B$7-O17)&gt;Input!I82,Input!I82,($B$7-O17))</f>
        <v>4</v>
      </c>
      <c r="P18" s="15">
        <f>ROUND(IFERROR(N18*O18," "),2)</f>
        <v>24.57</v>
      </c>
      <c r="R18" s="19">
        <f>INDEX(Input!$B$22:$AK$26,MATCH('Residential Bills_Yr 1_avg'!$A18,Input!$A$22:$A$26,0),MATCH('Residential Bills_Yr 1_avg'!R$13,Input!$B$21:$AK$21,0))</f>
        <v>6.1416000000000004</v>
      </c>
      <c r="S18" s="3">
        <f>IF(($B$7-S17)&gt;Input!J82,Input!J82,($B$7-S17))</f>
        <v>4</v>
      </c>
      <c r="T18" s="15">
        <f>ROUND(IFERROR(R18*S18," "),2)</f>
        <v>24.57</v>
      </c>
      <c r="V18" s="19">
        <f>INDEX(Input!$B$22:$AK$26,MATCH('Residential Bills_Yr 1_avg'!$A18,Input!$A$22:$A$26,0),MATCH('Residential Bills_Yr 1_avg'!V$13,Input!$B$21:$AK$21,0))</f>
        <v>6.1416000000000004</v>
      </c>
      <c r="W18" s="3">
        <f>IF(($B$7-W17)&gt;Input!K82,Input!K82,($B$7-W17))</f>
        <v>4</v>
      </c>
      <c r="X18" s="15">
        <f>ROUND(IFERROR(V18*W18," "),2)</f>
        <v>24.57</v>
      </c>
      <c r="Z18" s="19">
        <f>INDEX(Input!$B$22:$AK$26,MATCH('Residential Bills_Yr 1_avg'!$A18,Input!$A$22:$A$26,0),MATCH('Residential Bills_Yr 1_avg'!Z$13,Input!$B$21:$AK$21,0))</f>
        <v>4.6917999999999997</v>
      </c>
      <c r="AA18" s="3">
        <f>IF(($B$7-AA17)&gt;Input!L82,Input!L82,($B$7-AA17))</f>
        <v>4</v>
      </c>
      <c r="AB18" s="15">
        <f>ROUND(IFERROR(Z18*AA18," "),2)</f>
        <v>18.77</v>
      </c>
      <c r="AD18" s="19">
        <f>INDEX(Input!$B$22:$AK$26,MATCH('Residential Bills_Yr 1_avg'!$A18,Input!$A$22:$A$26,0),MATCH('Residential Bills_Yr 1_avg'!AD$13,Input!$B$21:$AK$21,0))</f>
        <v>4.6917999999999997</v>
      </c>
      <c r="AE18" s="3">
        <f>IF(($B$7-AE17)&gt;Input!M82,Input!M82,($B$7-AE17))</f>
        <v>4</v>
      </c>
      <c r="AF18" s="15">
        <f>ROUND(IFERROR(AD18*AE18," "),2)</f>
        <v>18.77</v>
      </c>
      <c r="AH18" s="19">
        <f>INDEX(Input!$B$22:$AK$26,MATCH('Residential Bills_Yr 1_avg'!$A18,Input!$A$22:$A$26,0),MATCH('Residential Bills_Yr 1_avg'!AH$13,Input!$B$21:$AK$21,0))</f>
        <v>4.6917999999999997</v>
      </c>
      <c r="AI18" s="3">
        <f>IF(($B$7-AI17)&gt;Input!N82,Input!N82,($B$7-AI17))</f>
        <v>4</v>
      </c>
      <c r="AJ18" s="15">
        <f>ROUND(IFERROR(AH18*AI18," "),2)</f>
        <v>18.77</v>
      </c>
      <c r="AL18" s="19">
        <f>INDEX(Input!$B$22:$AK$26,MATCH('Residential Bills_Yr 1_avg'!$A18,Input!$A$22:$A$26,0),MATCH('Residential Bills_Yr 1_avg'!AL$13,Input!$B$21:$AK$21,0))</f>
        <v>4.6917999999999997</v>
      </c>
      <c r="AM18" s="3">
        <f>IF(($B$7-AM17)&gt;Input!O82,Input!O82,($B$7-AM17))</f>
        <v>4</v>
      </c>
      <c r="AN18" s="15">
        <f>ROUND(IFERROR(AL18*AM18," "),2)</f>
        <v>18.77</v>
      </c>
      <c r="AP18" s="19">
        <f>INDEX(Input!$B$22:$AK$26,MATCH('Residential Bills_Yr 1_avg'!$A18,Input!$A$22:$A$26,0),MATCH('Residential Bills_Yr 1_avg'!AP$13,Input!$B$21:$AK$21,0))</f>
        <v>4.6917999999999997</v>
      </c>
      <c r="AQ18" s="3">
        <f>IF(($B$7-AQ17)&gt;Input!P82,Input!P82,($B$7-AQ17))</f>
        <v>4</v>
      </c>
      <c r="AR18" s="15">
        <f>ROUND(IFERROR(AP18*AQ18," "),2)</f>
        <v>18.77</v>
      </c>
      <c r="AS18" s="7"/>
      <c r="AT18" s="19">
        <f>INDEX(Input!$B$22:$AK$26,MATCH('Residential Bills_Yr 1_avg'!$A18,Input!$A$22:$A$26,0),MATCH('Residential Bills_Yr 1_avg'!AT$13,Input!$B$21:$AK$21,0))</f>
        <v>4.6917999999999997</v>
      </c>
      <c r="AU18" s="3">
        <f>IF(($B$7-AU17)&gt;Input!Q82,Input!Q82,($B$7-AU17))</f>
        <v>4</v>
      </c>
      <c r="AV18" s="15">
        <f>ROUND(IFERROR(AT18*AU18," "),2)</f>
        <v>18.77</v>
      </c>
    </row>
    <row r="19" spans="1:48" x14ac:dyDescent="0.3">
      <c r="A19" t="str">
        <f>Input!A24</f>
        <v>Tier 3</v>
      </c>
      <c r="B19" s="19">
        <f>INDEX(Input!$B$22:$AK$26,MATCH('Residential Bills_Yr 1_avg'!$A19,Input!$A$22:$A$26,0),MATCH('Residential Bills_Yr 1_avg'!B$13,Input!$B$21:$AK$21,0))</f>
        <v>7.2929000000000004</v>
      </c>
      <c r="C19" s="3">
        <f>IF(OR(Input!F79="Tier 4",Input!F79="Tier 5"),IF(('Residential Bills_Yr 1_avg'!$B$7-'Residential Bills_Yr 1_avg'!C17-'Residential Bills_Yr 1_avg'!C18)&gt;Input!F83,Input!F83,('Residential Bills_Yr 1_avg'!$B$7-'Residential Bills_Yr 1_avg'!C17-'Residential Bills_Yr 1_avg'!C18)),('Residential Bills_Yr 1_avg'!$B$7-'Residential Bills_Yr 1_avg'!C17-'Residential Bills_Yr 1_avg'!C18))</f>
        <v>0</v>
      </c>
      <c r="D19" s="15">
        <f>ROUND(IFERROR(B19*C19," "),2)</f>
        <v>0</v>
      </c>
      <c r="F19" s="19">
        <f>INDEX(Input!$B$22:$AK$26,MATCH('Residential Bills_Yr 1_avg'!$A19,Input!$A$22:$A$26,0),MATCH('Residential Bills_Yr 1_avg'!F$13,Input!$B$21:$AK$21,0))</f>
        <v>7.2929000000000004</v>
      </c>
      <c r="G19" s="3">
        <f>IF(OR(Input!G79="Tier 4",Input!G79="Tier 5"),IF(('Residential Bills_Yr 1_avg'!$B$7-'Residential Bills_Yr 1_avg'!G17-'Residential Bills_Yr 1_avg'!G18)&gt;Input!G83,Input!G83,('Residential Bills_Yr 1_avg'!$B$7-'Residential Bills_Yr 1_avg'!G17-'Residential Bills_Yr 1_avg'!G18)),('Residential Bills_Yr 1_avg'!$B$7-'Residential Bills_Yr 1_avg'!G17-'Residential Bills_Yr 1_avg'!G18))</f>
        <v>0</v>
      </c>
      <c r="H19" s="15">
        <f>ROUND(IFERROR(F19*G19," "),2)</f>
        <v>0</v>
      </c>
      <c r="J19" s="19">
        <f>INDEX(Input!$B$22:$AK$26,MATCH('Residential Bills_Yr 1_avg'!$A19,Input!$A$22:$A$26,0),MATCH('Residential Bills_Yr 1_avg'!J$13,Input!$B$21:$AK$21,0))</f>
        <v>7.2929000000000004</v>
      </c>
      <c r="K19" s="3">
        <f>IF(OR(Input!H79="Tier 4",Input!H79="Tier 5"),IF(('Residential Bills_Yr 1_avg'!$B$7-'Residential Bills_Yr 1_avg'!K17-'Residential Bills_Yr 1_avg'!K18)&gt;Input!H83,Input!H83,('Residential Bills_Yr 1_avg'!$B$7-'Residential Bills_Yr 1_avg'!K17-'Residential Bills_Yr 1_avg'!K18)),('Residential Bills_Yr 1_avg'!$B$7-'Residential Bills_Yr 1_avg'!K17-'Residential Bills_Yr 1_avg'!K18))</f>
        <v>0</v>
      </c>
      <c r="L19" s="15">
        <f>ROUND(IFERROR(J19*K19," "),2)</f>
        <v>0</v>
      </c>
      <c r="N19" s="19">
        <f>INDEX(Input!$B$22:$AK$26,MATCH('Residential Bills_Yr 1_avg'!$A19,Input!$A$22:$A$26,0),MATCH('Residential Bills_Yr 1_avg'!N$13,Input!$B$21:$AK$21,0))</f>
        <v>7.2929000000000004</v>
      </c>
      <c r="O19" s="3">
        <f>IF(OR(Input!I79="Tier 4",Input!I79="Tier 5"),IF(('Residential Bills_Yr 1_avg'!$B$7-'Residential Bills_Yr 1_avg'!O17-'Residential Bills_Yr 1_avg'!O18)&gt;Input!I83,Input!I83,('Residential Bills_Yr 1_avg'!$B$7-'Residential Bills_Yr 1_avg'!O17-'Residential Bills_Yr 1_avg'!O18)),('Residential Bills_Yr 1_avg'!$B$7-'Residential Bills_Yr 1_avg'!O17-'Residential Bills_Yr 1_avg'!O18))</f>
        <v>0</v>
      </c>
      <c r="P19" s="15">
        <f>ROUND(IFERROR(N19*O19," "),2)</f>
        <v>0</v>
      </c>
      <c r="R19" s="19">
        <f>INDEX(Input!$B$22:$AK$26,MATCH('Residential Bills_Yr 1_avg'!$A19,Input!$A$22:$A$26,0),MATCH('Residential Bills_Yr 1_avg'!R$13,Input!$B$21:$AK$21,0))</f>
        <v>7.2929000000000004</v>
      </c>
      <c r="S19" s="3">
        <f>IF(OR(Input!J79="Tier 4",Input!J79="Tier 5"),IF(('Residential Bills_Yr 1_avg'!$B$7-'Residential Bills_Yr 1_avg'!S17-'Residential Bills_Yr 1_avg'!S18)&gt;Input!J83,Input!J83,('Residential Bills_Yr 1_avg'!$B$7-'Residential Bills_Yr 1_avg'!S17-'Residential Bills_Yr 1_avg'!S18)),('Residential Bills_Yr 1_avg'!$B$7-'Residential Bills_Yr 1_avg'!S17-'Residential Bills_Yr 1_avg'!S18))</f>
        <v>0</v>
      </c>
      <c r="T19" s="15">
        <f>ROUND(IFERROR(R19*S19," "),2)</f>
        <v>0</v>
      </c>
      <c r="V19" s="19">
        <f>INDEX(Input!$B$22:$AK$26,MATCH('Residential Bills_Yr 1_avg'!$A19,Input!$A$22:$A$26,0),MATCH('Residential Bills_Yr 1_avg'!V$13,Input!$B$21:$AK$21,0))</f>
        <v>7.2929000000000004</v>
      </c>
      <c r="W19" s="3">
        <f>IF(OR(Input!K79="Tier 4",Input!K79="Tier 5"),IF(('Residential Bills_Yr 1_avg'!$B$7-'Residential Bills_Yr 1_avg'!W17-'Residential Bills_Yr 1_avg'!W18)&gt;Input!K83,Input!K83,('Residential Bills_Yr 1_avg'!$B$7-'Residential Bills_Yr 1_avg'!W17-'Residential Bills_Yr 1_avg'!W18)),('Residential Bills_Yr 1_avg'!$B$7-'Residential Bills_Yr 1_avg'!W17-'Residential Bills_Yr 1_avg'!W18))</f>
        <v>0</v>
      </c>
      <c r="X19" s="15">
        <f>ROUND(IFERROR(V19*W19," "),2)</f>
        <v>0</v>
      </c>
      <c r="Z19" s="19">
        <f>INDEX(Input!$B$22:$AK$26,MATCH('Residential Bills_Yr 1_avg'!$A19,Input!$A$22:$A$26,0),MATCH('Residential Bills_Yr 1_avg'!Z$13,Input!$B$21:$AK$21,0))</f>
        <v>6.4775</v>
      </c>
      <c r="AA19" s="3">
        <f>IF(OR(Input!L79="Tier 4",Input!L79="Tier 5"),IF(('Residential Bills_Yr 1_avg'!$B$7-'Residential Bills_Yr 1_avg'!AA17-'Residential Bills_Yr 1_avg'!AA18)&gt;Input!L83,Input!L83,('Residential Bills_Yr 1_avg'!$B$7-'Residential Bills_Yr 1_avg'!AA17-'Residential Bills_Yr 1_avg'!AA18)),('Residential Bills_Yr 1_avg'!$B$7-'Residential Bills_Yr 1_avg'!AA17-'Residential Bills_Yr 1_avg'!AA18))</f>
        <v>0</v>
      </c>
      <c r="AB19" s="15">
        <f>ROUND(IFERROR(Z19*AA19," "),2)</f>
        <v>0</v>
      </c>
      <c r="AD19" s="19">
        <f>INDEX(Input!$B$22:$AK$26,MATCH('Residential Bills_Yr 1_avg'!$A19,Input!$A$22:$A$26,0),MATCH('Residential Bills_Yr 1_avg'!AD$13,Input!$B$21:$AK$21,0))</f>
        <v>6.4775</v>
      </c>
      <c r="AE19" s="3">
        <f>IF(OR(Input!M79="Tier 4",Input!M79="Tier 5"),IF(('Residential Bills_Yr 1_avg'!$B$7-'Residential Bills_Yr 1_avg'!AE17-'Residential Bills_Yr 1_avg'!AE18)&gt;Input!M83,Input!M83,('Residential Bills_Yr 1_avg'!$B$7-'Residential Bills_Yr 1_avg'!AE17-'Residential Bills_Yr 1_avg'!AE18)),('Residential Bills_Yr 1_avg'!$B$7-'Residential Bills_Yr 1_avg'!AE17-'Residential Bills_Yr 1_avg'!AE18))</f>
        <v>0</v>
      </c>
      <c r="AF19" s="15">
        <f>ROUND(IFERROR(AD19*AE19," "),2)</f>
        <v>0</v>
      </c>
      <c r="AH19" s="19">
        <f>INDEX(Input!$B$22:$AK$26,MATCH('Residential Bills_Yr 1_avg'!$A19,Input!$A$22:$A$26,0),MATCH('Residential Bills_Yr 1_avg'!AH$13,Input!$B$21:$AK$21,0))</f>
        <v>6.4775</v>
      </c>
      <c r="AI19" s="3">
        <f>IF(OR(Input!N79="Tier 4",Input!N79="Tier 5"),IF(('Residential Bills_Yr 1_avg'!$B$7-'Residential Bills_Yr 1_avg'!AI17-'Residential Bills_Yr 1_avg'!AI18)&gt;Input!N83,Input!N83,('Residential Bills_Yr 1_avg'!$B$7-'Residential Bills_Yr 1_avg'!AI17-'Residential Bills_Yr 1_avg'!AI18)),('Residential Bills_Yr 1_avg'!$B$7-'Residential Bills_Yr 1_avg'!AI17-'Residential Bills_Yr 1_avg'!AI18))</f>
        <v>0</v>
      </c>
      <c r="AJ19" s="15">
        <f>ROUND(IFERROR(AH19*AI19," "),2)</f>
        <v>0</v>
      </c>
      <c r="AL19" s="19">
        <f>INDEX(Input!$B$22:$AK$26,MATCH('Residential Bills_Yr 1_avg'!$A19,Input!$A$22:$A$26,0),MATCH('Residential Bills_Yr 1_avg'!AL$13,Input!$B$21:$AK$21,0))</f>
        <v>6.4775</v>
      </c>
      <c r="AM19" s="3">
        <f>IF(OR(Input!O79="Tier 4",Input!O79="Tier 5"),IF(('Residential Bills_Yr 1_avg'!$B$7-'Residential Bills_Yr 1_avg'!AM17-'Residential Bills_Yr 1_avg'!AM18)&gt;Input!O83,Input!O83,('Residential Bills_Yr 1_avg'!$B$7-'Residential Bills_Yr 1_avg'!AM17-'Residential Bills_Yr 1_avg'!AM18)),('Residential Bills_Yr 1_avg'!$B$7-'Residential Bills_Yr 1_avg'!AM17-'Residential Bills_Yr 1_avg'!AM18))</f>
        <v>0</v>
      </c>
      <c r="AN19" s="15">
        <f>ROUND(IFERROR(AL19*AM19," "),2)</f>
        <v>0</v>
      </c>
      <c r="AP19" s="19">
        <f>INDEX(Input!$B$22:$AK$26,MATCH('Residential Bills_Yr 1_avg'!$A19,Input!$A$22:$A$26,0),MATCH('Residential Bills_Yr 1_avg'!AP$13,Input!$B$21:$AK$21,0))</f>
        <v>6.4775</v>
      </c>
      <c r="AQ19" s="3">
        <f>IF(OR(Input!P79="Tier 4",Input!P79="Tier 5"),IF(('Residential Bills_Yr 1_avg'!$B$7-'Residential Bills_Yr 1_avg'!AQ17-'Residential Bills_Yr 1_avg'!AQ18)&gt;Input!P83,Input!P83,('Residential Bills_Yr 1_avg'!$B$7-'Residential Bills_Yr 1_avg'!AQ17-'Residential Bills_Yr 1_avg'!AQ18)),('Residential Bills_Yr 1_avg'!$B$7-'Residential Bills_Yr 1_avg'!AQ17-'Residential Bills_Yr 1_avg'!AQ18))</f>
        <v>0</v>
      </c>
      <c r="AR19" s="15">
        <f>ROUND(IFERROR(AP19*AQ19," "),2)</f>
        <v>0</v>
      </c>
      <c r="AS19" s="7"/>
      <c r="AT19" s="19">
        <f>INDEX(Input!$B$22:$AK$26,MATCH('Residential Bills_Yr 1_avg'!$A19,Input!$A$22:$A$26,0),MATCH('Residential Bills_Yr 1_avg'!AT$13,Input!$B$21:$AK$21,0))</f>
        <v>6.4775</v>
      </c>
      <c r="AU19" s="3">
        <f>IF(OR(Input!Q79="Tier 4",Input!Q79="Tier 5"),IF(('Residential Bills_Yr 1_avg'!$B$7-'Residential Bills_Yr 1_avg'!AU17-'Residential Bills_Yr 1_avg'!AU18)&gt;Input!Q83,Input!Q83,('Residential Bills_Yr 1_avg'!$B$7-'Residential Bills_Yr 1_avg'!AU17-'Residential Bills_Yr 1_avg'!AU18)),('Residential Bills_Yr 1_avg'!$B$7-'Residential Bills_Yr 1_avg'!AU17-'Residential Bills_Yr 1_avg'!AU18))</f>
        <v>0</v>
      </c>
      <c r="AV19" s="15">
        <f>ROUND(IFERROR(AT19*AU19," "),2)</f>
        <v>0</v>
      </c>
    </row>
    <row r="20" spans="1:48" ht="14.4" hidden="1" customHeight="1" x14ac:dyDescent="0.3">
      <c r="A20" t="str">
        <f>Input!A25</f>
        <v>Tier 4</v>
      </c>
      <c r="B20" s="19">
        <f>INDEX(Input!$B$22:$AK$26,MATCH('Residential Bills_Yr 1_avg'!$A20,Input!$A$22:$A$26,0),MATCH('Residential Bills_Yr 1_avg'!B$13,Input!$B$21:$AK$21,0))</f>
        <v>0</v>
      </c>
      <c r="C20" s="3" t="str">
        <f>IF(Input!F79="Tier 4",($B$7-C17-C18-C19),IF(Input!F79="Tier 5",IF(('Residential Bills_Yr 1_avg'!$B$7-'Residential Bills_Yr 1_avg'!C17-'Residential Bills_Yr 1_avg'!C18-'Residential Bills_Yr 1_avg'!C19)&gt;Input!F84,Input!F84,('Residential Bills_Yr 1_avg'!$B$7-'Residential Bills_Yr 1_avg'!C17-'Residential Bills_Yr 1_avg'!C18-'Residential Bills_Yr 1_avg'!C19))," "))</f>
        <v xml:space="preserve"> </v>
      </c>
      <c r="D20" s="15" t="str">
        <f>IFERROR(B20*C20," ")</f>
        <v xml:space="preserve"> </v>
      </c>
      <c r="F20" s="19">
        <f>INDEX(Input!$B$22:$AK$26,MATCH('Residential Bills_Yr 1_avg'!$A20,Input!$A$22:$A$26,0),MATCH('Residential Bills_Yr 1_avg'!F$13,Input!$B$21:$AK$21,0))</f>
        <v>0</v>
      </c>
      <c r="G20" s="3" t="str">
        <f>IF(Input!G79="Tier 4",($B$7-G17-G18-G19),IF(Input!G79="Tier 5",IF(('Residential Bills_Yr 1_avg'!$B$7-'Residential Bills_Yr 1_avg'!G17-'Residential Bills_Yr 1_avg'!G18-'Residential Bills_Yr 1_avg'!G19)&gt;Input!G84,Input!G84,('Residential Bills_Yr 1_avg'!$B$7-'Residential Bills_Yr 1_avg'!G17-'Residential Bills_Yr 1_avg'!G18-'Residential Bills_Yr 1_avg'!G19))," "))</f>
        <v xml:space="preserve"> </v>
      </c>
      <c r="H20" s="15" t="str">
        <f>IFERROR(F20*G20," ")</f>
        <v xml:space="preserve"> </v>
      </c>
      <c r="J20" s="19">
        <f>INDEX(Input!$B$22:$AK$26,MATCH('Residential Bills_Yr 1_avg'!$A20,Input!$A$22:$A$26,0),MATCH('Residential Bills_Yr 1_avg'!J$13,Input!$B$21:$AK$21,0))</f>
        <v>0</v>
      </c>
      <c r="K20" s="3" t="str">
        <f>IF(Input!H79="Tier 4",($B$7-K17-K18-K19),IF(Input!H79="Tier 5",IF(('Residential Bills_Yr 1_avg'!$B$7-'Residential Bills_Yr 1_avg'!K17-'Residential Bills_Yr 1_avg'!K18-'Residential Bills_Yr 1_avg'!K19)&gt;Input!H84,Input!H84,('Residential Bills_Yr 1_avg'!$B$7-'Residential Bills_Yr 1_avg'!K17-'Residential Bills_Yr 1_avg'!K18-'Residential Bills_Yr 1_avg'!K19))," "))</f>
        <v xml:space="preserve"> </v>
      </c>
      <c r="L20" s="15" t="str">
        <f>IFERROR(J20*K20," ")</f>
        <v xml:space="preserve"> </v>
      </c>
      <c r="N20" s="19">
        <f>INDEX(Input!$B$22:$AK$26,MATCH('Residential Bills_Yr 1_avg'!$A20,Input!$A$22:$A$26,0),MATCH('Residential Bills_Yr 1_avg'!N$13,Input!$B$21:$AK$21,0))</f>
        <v>0</v>
      </c>
      <c r="O20" s="3" t="str">
        <f>IF(Input!I79="Tier 4",($B$7-O17-O18-O19),IF(Input!I79="Tier 5",IF(('Residential Bills_Yr 1_avg'!$B$7-'Residential Bills_Yr 1_avg'!O17-'Residential Bills_Yr 1_avg'!O18-'Residential Bills_Yr 1_avg'!O19)&gt;Input!I84,Input!I84,('Residential Bills_Yr 1_avg'!$B$7-'Residential Bills_Yr 1_avg'!O17-'Residential Bills_Yr 1_avg'!O18-'Residential Bills_Yr 1_avg'!O19))," "))</f>
        <v xml:space="preserve"> </v>
      </c>
      <c r="P20" s="15" t="str">
        <f>IFERROR(N20*O20," ")</f>
        <v xml:space="preserve"> </v>
      </c>
      <c r="R20" s="19">
        <f>INDEX(Input!$B$22:$AK$26,MATCH('Residential Bills_Yr 1_avg'!$A20,Input!$A$22:$A$26,0),MATCH('Residential Bills_Yr 1_avg'!R$13,Input!$B$21:$AK$21,0))</f>
        <v>0</v>
      </c>
      <c r="S20" s="3" t="str">
        <f>IF(Input!J79="Tier 4",($B$7-S17-S18-S19),IF(Input!J79="Tier 5",IF(('Residential Bills_Yr 1_avg'!$B$7-'Residential Bills_Yr 1_avg'!S17-'Residential Bills_Yr 1_avg'!S18-'Residential Bills_Yr 1_avg'!S19)&gt;Input!J84,Input!J84,('Residential Bills_Yr 1_avg'!$B$7-'Residential Bills_Yr 1_avg'!S17-'Residential Bills_Yr 1_avg'!S18-'Residential Bills_Yr 1_avg'!S19))," "))</f>
        <v xml:space="preserve"> </v>
      </c>
      <c r="T20" s="15" t="str">
        <f>IFERROR(R20*S20," ")</f>
        <v xml:space="preserve"> </v>
      </c>
      <c r="V20" s="19">
        <f>INDEX(Input!$B$22:$AK$26,MATCH('Residential Bills_Yr 1_avg'!$A20,Input!$A$22:$A$26,0),MATCH('Residential Bills_Yr 1_avg'!V$13,Input!$B$21:$AK$21,0))</f>
        <v>0</v>
      </c>
      <c r="W20" s="3" t="str">
        <f>IF(Input!K79="Tier 4",($B$7-W17-W18-W19),IF(Input!K79="Tier 5",IF(('Residential Bills_Yr 1_avg'!$B$7-'Residential Bills_Yr 1_avg'!W17-'Residential Bills_Yr 1_avg'!W18-'Residential Bills_Yr 1_avg'!W19)&gt;Input!K84,Input!K84,('Residential Bills_Yr 1_avg'!$B$7-'Residential Bills_Yr 1_avg'!W17-'Residential Bills_Yr 1_avg'!W18-'Residential Bills_Yr 1_avg'!W19))," "))</f>
        <v xml:space="preserve"> </v>
      </c>
      <c r="X20" s="15" t="str">
        <f>IFERROR(V20*W20," ")</f>
        <v xml:space="preserve"> </v>
      </c>
      <c r="Z20" s="19">
        <f>INDEX(Input!$B$22:$AK$26,MATCH('Residential Bills_Yr 1_avg'!$A20,Input!$A$22:$A$26,0),MATCH('Residential Bills_Yr 1_avg'!Z$13,Input!$B$21:$AK$21,0))</f>
        <v>0</v>
      </c>
      <c r="AA20" s="3" t="str">
        <f>IF(Input!L79="Tier 4",($B$7-AA17-AA18-AA19),IF(Input!L79="Tier 5",IF(('Residential Bills_Yr 1_avg'!$B$7-'Residential Bills_Yr 1_avg'!AA17-'Residential Bills_Yr 1_avg'!AA18-'Residential Bills_Yr 1_avg'!AA19)&gt;Input!L84,Input!L84,('Residential Bills_Yr 1_avg'!$B$7-'Residential Bills_Yr 1_avg'!AA17-'Residential Bills_Yr 1_avg'!AA18-'Residential Bills_Yr 1_avg'!AA19))," "))</f>
        <v xml:space="preserve"> </v>
      </c>
      <c r="AB20" s="15" t="str">
        <f>IFERROR(Z20*AA20," ")</f>
        <v xml:space="preserve"> </v>
      </c>
      <c r="AD20" s="19">
        <f>INDEX(Input!$B$22:$AK$26,MATCH('Residential Bills_Yr 1_avg'!$A20,Input!$A$22:$A$26,0),MATCH('Residential Bills_Yr 1_avg'!AD$13,Input!$B$21:$AK$21,0))</f>
        <v>0</v>
      </c>
      <c r="AE20" s="3" t="str">
        <f>IF(Input!M79="Tier 4",($B$7-AE17-AE18-AE19),IF(Input!M79="Tier 5",IF(('Residential Bills_Yr 1_avg'!$B$7-'Residential Bills_Yr 1_avg'!AE17-'Residential Bills_Yr 1_avg'!AE18-'Residential Bills_Yr 1_avg'!AE19)&gt;Input!M84,Input!M84,('Residential Bills_Yr 1_avg'!$B$7-'Residential Bills_Yr 1_avg'!AE17-'Residential Bills_Yr 1_avg'!AE18-'Residential Bills_Yr 1_avg'!AE19))," "))</f>
        <v xml:space="preserve"> </v>
      </c>
      <c r="AF20" s="15" t="str">
        <f>IFERROR(AD20*AE20," ")</f>
        <v xml:space="preserve"> </v>
      </c>
      <c r="AH20" s="19">
        <f>INDEX(Input!$B$22:$AK$26,MATCH('Residential Bills_Yr 1_avg'!$A20,Input!$A$22:$A$26,0),MATCH('Residential Bills_Yr 1_avg'!AH$13,Input!$B$21:$AK$21,0))</f>
        <v>0</v>
      </c>
      <c r="AI20" s="3" t="str">
        <f>IF(Input!N79="Tier 4",($B$7-AI17-AI18-AI19),IF(Input!N79="Tier 5",IF(('Residential Bills_Yr 1_avg'!$B$7-'Residential Bills_Yr 1_avg'!AI17-'Residential Bills_Yr 1_avg'!AI18-'Residential Bills_Yr 1_avg'!AI19)&gt;Input!N84,Input!N84,('Residential Bills_Yr 1_avg'!$B$7-'Residential Bills_Yr 1_avg'!AI17-'Residential Bills_Yr 1_avg'!AI18-'Residential Bills_Yr 1_avg'!AI19))," "))</f>
        <v xml:space="preserve"> </v>
      </c>
      <c r="AJ20" s="15" t="str">
        <f>IFERROR(AH20*AI20," ")</f>
        <v xml:space="preserve"> </v>
      </c>
      <c r="AL20" s="19">
        <f>INDEX(Input!$B$22:$AK$26,MATCH('Residential Bills_Yr 1_avg'!$A20,Input!$A$22:$A$26,0),MATCH('Residential Bills_Yr 1_avg'!AL$13,Input!$B$21:$AK$21,0))</f>
        <v>0</v>
      </c>
      <c r="AM20" s="3" t="str">
        <f>IF(Input!O79="Tier 4",($B$7-AM17-AM18-AM19),IF(Input!O79="Tier 5",IF(('Residential Bills_Yr 1_avg'!$B$7-'Residential Bills_Yr 1_avg'!AM17-'Residential Bills_Yr 1_avg'!AM18-'Residential Bills_Yr 1_avg'!AM19)&gt;Input!O84,Input!O84,('Residential Bills_Yr 1_avg'!$B$7-'Residential Bills_Yr 1_avg'!AM17-'Residential Bills_Yr 1_avg'!AM18-'Residential Bills_Yr 1_avg'!AM19))," "))</f>
        <v xml:space="preserve"> </v>
      </c>
      <c r="AN20" s="15" t="str">
        <f>IFERROR(AL20*AM20," ")</f>
        <v xml:space="preserve"> </v>
      </c>
      <c r="AP20" s="19">
        <f>INDEX(Input!$B$22:$AK$26,MATCH('Residential Bills_Yr 1_avg'!$A20,Input!$A$22:$A$26,0),MATCH('Residential Bills_Yr 1_avg'!AP$13,Input!$B$21:$AK$21,0))</f>
        <v>0</v>
      </c>
      <c r="AQ20" s="3" t="str">
        <f>IF(Input!P79="Tier 4",($B$7-AQ17-AQ18-AQ19),IF(Input!P79="Tier 5",IF(('Residential Bills_Yr 1_avg'!$B$7-'Residential Bills_Yr 1_avg'!AQ17-'Residential Bills_Yr 1_avg'!AQ18-'Residential Bills_Yr 1_avg'!AQ19)&gt;Input!P84,Input!P84,('Residential Bills_Yr 1_avg'!$B$7-'Residential Bills_Yr 1_avg'!AQ17-'Residential Bills_Yr 1_avg'!AQ18-'Residential Bills_Yr 1_avg'!AQ19))," "))</f>
        <v xml:space="preserve"> </v>
      </c>
      <c r="AR20" s="15" t="str">
        <f>IFERROR(AP20*AQ20," ")</f>
        <v xml:space="preserve"> </v>
      </c>
      <c r="AS20" s="7"/>
      <c r="AT20" s="19">
        <f>INDEX(Input!$B$22:$AK$26,MATCH('Residential Bills_Yr 1_avg'!$A20,Input!$A$22:$A$26,0),MATCH('Residential Bills_Yr 1_avg'!AT$13,Input!$B$21:$AK$21,0))</f>
        <v>0</v>
      </c>
      <c r="AU20" s="3" t="str">
        <f>IF(Input!Q79="Tier 4",($B$7-AU17-AU18-AU19),IF(Input!Q79="Tier 5",IF(('Residential Bills_Yr 1_avg'!$B$7-'Residential Bills_Yr 1_avg'!AU17-'Residential Bills_Yr 1_avg'!AU18-'Residential Bills_Yr 1_avg'!AU19)&gt;Input!Q84,Input!Q84,('Residential Bills_Yr 1_avg'!$B$7-'Residential Bills_Yr 1_avg'!AU17-'Residential Bills_Yr 1_avg'!AU18-'Residential Bills_Yr 1_avg'!AU19))," "))</f>
        <v xml:space="preserve"> </v>
      </c>
      <c r="AV20" s="15" t="str">
        <f>IFERROR(AT20*AU20," ")</f>
        <v xml:space="preserve"> </v>
      </c>
    </row>
    <row r="21" spans="1:48" ht="14.4" hidden="1" customHeight="1" x14ac:dyDescent="0.3">
      <c r="A21" t="str">
        <f>Input!A26</f>
        <v>Tier 5</v>
      </c>
      <c r="B21" s="19">
        <f>INDEX(Input!$B$22:$AK$26,MATCH('Residential Bills_Yr 1_avg'!$A21,Input!$A$22:$A$26,0),MATCH('Residential Bills_Yr 1_avg'!B$13,Input!$B$21:$AK$21,0))</f>
        <v>0</v>
      </c>
      <c r="C21" s="3" t="str">
        <f>IF(Input!F79="Tier 5",('Residential Bills_Yr 1_avg'!$B$7-'Residential Bills_Yr 1_avg'!C17-'Residential Bills_Yr 1_avg'!C18-'Residential Bills_Yr 1_avg'!C19-'Residential Bills_Yr 1_avg'!C20)," ")</f>
        <v xml:space="preserve"> </v>
      </c>
      <c r="D21" s="15" t="str">
        <f t="shared" ref="D21" si="0">IFERROR(B21*C21," ")</f>
        <v xml:space="preserve"> </v>
      </c>
      <c r="F21" s="19">
        <f>INDEX(Input!$B$22:$AK$26,MATCH('Residential Bills_Yr 1_avg'!$A21,Input!$A$22:$A$26,0),MATCH('Residential Bills_Yr 1_avg'!F$13,Input!$B$21:$AK$21,0))</f>
        <v>0</v>
      </c>
      <c r="G21" s="3" t="str">
        <f>IF(Input!G79="Tier 5",('Residential Bills_Yr 1_avg'!$B$7-'Residential Bills_Yr 1_avg'!G17-'Residential Bills_Yr 1_avg'!G18-'Residential Bills_Yr 1_avg'!G19-'Residential Bills_Yr 1_avg'!G20)," ")</f>
        <v xml:space="preserve"> </v>
      </c>
      <c r="H21" s="15" t="str">
        <f t="shared" ref="H21" si="1">IFERROR(F21*G21," ")</f>
        <v xml:space="preserve"> </v>
      </c>
      <c r="J21" s="19">
        <f>INDEX(Input!$B$22:$AK$26,MATCH('Residential Bills_Yr 1_avg'!$A21,Input!$A$22:$A$26,0),MATCH('Residential Bills_Yr 1_avg'!J$13,Input!$B$21:$AK$21,0))</f>
        <v>0</v>
      </c>
      <c r="K21" s="3" t="str">
        <f>IF(Input!H79="Tier 5",('Residential Bills_Yr 1_avg'!$B$7-'Residential Bills_Yr 1_avg'!K$17-'Residential Bills_Yr 1_avg'!K$18-'Residential Bills_Yr 1_avg'!K$19-'Residential Bills_Yr 1_avg'!K$20)," ")</f>
        <v xml:space="preserve"> </v>
      </c>
      <c r="L21" s="15" t="str">
        <f t="shared" ref="L21" si="2">IFERROR(J21*K21," ")</f>
        <v xml:space="preserve"> </v>
      </c>
      <c r="N21" s="19">
        <f>INDEX(Input!$B$22:$AK$26,MATCH('Residential Bills_Yr 1_avg'!$A21,Input!$A$22:$A$26,0),MATCH('Residential Bills_Yr 1_avg'!N$13,Input!$B$21:$AK$21,0))</f>
        <v>0</v>
      </c>
      <c r="O21" s="3" t="str">
        <f>IF(Input!I79="Tier 5",('Residential Bills_Yr 1_avg'!$B$7-'Residential Bills_Yr 1_avg'!O$17-'Residential Bills_Yr 1_avg'!O$18-'Residential Bills_Yr 1_avg'!O$19-'Residential Bills_Yr 1_avg'!O$20)," ")</f>
        <v xml:space="preserve"> </v>
      </c>
      <c r="P21" s="15" t="str">
        <f t="shared" ref="P21" si="3">IFERROR(N21*O21," ")</f>
        <v xml:space="preserve"> </v>
      </c>
      <c r="R21" s="19">
        <f>INDEX(Input!$B$22:$AK$26,MATCH('Residential Bills_Yr 1_avg'!$A21,Input!$A$22:$A$26,0),MATCH('Residential Bills_Yr 1_avg'!R$13,Input!$B$21:$AK$21,0))</f>
        <v>0</v>
      </c>
      <c r="S21" s="3" t="str">
        <f>IF(Input!J79="Tier 5",('Residential Bills_Yr 1_avg'!$B$7-'Residential Bills_Yr 1_avg'!S$17-'Residential Bills_Yr 1_avg'!S$18-'Residential Bills_Yr 1_avg'!S$19-'Residential Bills_Yr 1_avg'!S$20)," ")</f>
        <v xml:space="preserve"> </v>
      </c>
      <c r="T21" s="15" t="str">
        <f t="shared" ref="T21" si="4">IFERROR(R21*S21," ")</f>
        <v xml:space="preserve"> </v>
      </c>
      <c r="V21" s="19">
        <f>INDEX(Input!$B$22:$AK$26,MATCH('Residential Bills_Yr 1_avg'!$A21,Input!$A$22:$A$26,0),MATCH('Residential Bills_Yr 1_avg'!V$13,Input!$B$21:$AK$21,0))</f>
        <v>0</v>
      </c>
      <c r="W21" s="3" t="str">
        <f>IF(Input!K79="Tier 5",('Residential Bills_Yr 1_avg'!$B$7-'Residential Bills_Yr 1_avg'!W$17-'Residential Bills_Yr 1_avg'!W$18-'Residential Bills_Yr 1_avg'!W$19-'Residential Bills_Yr 1_avg'!W$20)," ")</f>
        <v xml:space="preserve"> </v>
      </c>
      <c r="X21" s="15" t="str">
        <f t="shared" ref="X21" si="5">IFERROR(V21*W21," ")</f>
        <v xml:space="preserve"> </v>
      </c>
      <c r="Z21" s="19">
        <f>INDEX(Input!$B$22:$AK$26,MATCH('Residential Bills_Yr 1_avg'!$A21,Input!$A$22:$A$26,0),MATCH('Residential Bills_Yr 1_avg'!Z$13,Input!$B$21:$AK$21,0))</f>
        <v>0</v>
      </c>
      <c r="AA21" s="3" t="str">
        <f>IF(Input!L79="Tier 5",('Residential Bills_Yr 1_avg'!$B$7-'Residential Bills_Yr 1_avg'!AA$17-'Residential Bills_Yr 1_avg'!AA$18-'Residential Bills_Yr 1_avg'!AA$19-'Residential Bills_Yr 1_avg'!AA$20)," ")</f>
        <v xml:space="preserve"> </v>
      </c>
      <c r="AB21" s="15" t="str">
        <f t="shared" ref="AB21" si="6">IFERROR(Z21*AA21," ")</f>
        <v xml:space="preserve"> </v>
      </c>
      <c r="AD21" s="19">
        <f>INDEX(Input!$B$22:$AK$26,MATCH('Residential Bills_Yr 1_avg'!$A21,Input!$A$22:$A$26,0),MATCH('Residential Bills_Yr 1_avg'!AD$13,Input!$B$21:$AK$21,0))</f>
        <v>0</v>
      </c>
      <c r="AE21" s="3" t="str">
        <f>IF(Input!M79="Tier 5",('Residential Bills_Yr 1_avg'!$B$7-'Residential Bills_Yr 1_avg'!AE$17-'Residential Bills_Yr 1_avg'!AE$18-'Residential Bills_Yr 1_avg'!AE$19-'Residential Bills_Yr 1_avg'!AE$20)," ")</f>
        <v xml:space="preserve"> </v>
      </c>
      <c r="AF21" s="15" t="str">
        <f t="shared" ref="AF21" si="7">IFERROR(AD21*AE21," ")</f>
        <v xml:space="preserve"> </v>
      </c>
      <c r="AH21" s="19">
        <f>INDEX(Input!$B$22:$AK$26,MATCH('Residential Bills_Yr 1_avg'!$A21,Input!$A$22:$A$26,0),MATCH('Residential Bills_Yr 1_avg'!AH$13,Input!$B$21:$AK$21,0))</f>
        <v>0</v>
      </c>
      <c r="AI21" s="3" t="str">
        <f>IF(Input!N79="Tier 5",('Residential Bills_Yr 1_avg'!$B$7-'Residential Bills_Yr 1_avg'!AI$17-'Residential Bills_Yr 1_avg'!AI$18-'Residential Bills_Yr 1_avg'!AI$19-'Residential Bills_Yr 1_avg'!AI$20)," ")</f>
        <v xml:space="preserve"> </v>
      </c>
      <c r="AJ21" s="15" t="str">
        <f t="shared" ref="AJ21" si="8">IFERROR(AH21*AI21," ")</f>
        <v xml:space="preserve"> </v>
      </c>
      <c r="AL21" s="19">
        <f>INDEX(Input!$B$22:$AK$26,MATCH('Residential Bills_Yr 1_avg'!$A21,Input!$A$22:$A$26,0),MATCH('Residential Bills_Yr 1_avg'!AL$13,Input!$B$21:$AK$21,0))</f>
        <v>0</v>
      </c>
      <c r="AM21" s="3" t="str">
        <f>IF(Input!O79="Tier 5",('Residential Bills_Yr 1_avg'!$B$7-'Residential Bills_Yr 1_avg'!AM$17-'Residential Bills_Yr 1_avg'!AM$18-'Residential Bills_Yr 1_avg'!AM$19-'Residential Bills_Yr 1_avg'!AM$20)," ")</f>
        <v xml:space="preserve"> </v>
      </c>
      <c r="AN21" s="15" t="str">
        <f t="shared" ref="AN21" si="9">IFERROR(AL21*AM21," ")</f>
        <v xml:space="preserve"> </v>
      </c>
      <c r="AP21" s="19">
        <f>INDEX(Input!$B$22:$AK$26,MATCH('Residential Bills_Yr 1_avg'!$A21,Input!$A$22:$A$26,0),MATCH('Residential Bills_Yr 1_avg'!AP$13,Input!$B$21:$AK$21,0))</f>
        <v>0</v>
      </c>
      <c r="AQ21" s="3" t="str">
        <f>IF(Input!P79="Tier 5",('Residential Bills_Yr 1_avg'!$B$7-'Residential Bills_Yr 1_avg'!AQ$17-'Residential Bills_Yr 1_avg'!AQ$18-'Residential Bills_Yr 1_avg'!AQ$19-'Residential Bills_Yr 1_avg'!AQ$20)," ")</f>
        <v xml:space="preserve"> </v>
      </c>
      <c r="AR21" s="15" t="str">
        <f t="shared" ref="AR21" si="10">IFERROR(AP21*AQ21," ")</f>
        <v xml:space="preserve"> </v>
      </c>
      <c r="AS21" s="7"/>
      <c r="AT21" s="19">
        <f>INDEX(Input!$B$22:$AK$26,MATCH('Residential Bills_Yr 1_avg'!$A21,Input!$A$22:$A$26,0),MATCH('Residential Bills_Yr 1_avg'!AT$13,Input!$B$21:$AK$21,0))</f>
        <v>0</v>
      </c>
      <c r="AU21" s="3" t="str">
        <f>IF(Input!Q79="Tier 5",('Residential Bills_Yr 1_avg'!$B$7-'Residential Bills_Yr 1_avg'!AU$17-'Residential Bills_Yr 1_avg'!AU$18-'Residential Bills_Yr 1_avg'!AU$19-'Residential Bills_Yr 1_avg'!AU$20)," ")</f>
        <v xml:space="preserve"> </v>
      </c>
      <c r="AV21" s="15" t="str">
        <f t="shared" ref="AV21" si="11">IFERROR(AT21*AU21," ")</f>
        <v xml:space="preserve"> </v>
      </c>
    </row>
    <row r="22" spans="1:48" x14ac:dyDescent="0.3">
      <c r="A22" t="s">
        <v>27</v>
      </c>
      <c r="B22" s="14"/>
      <c r="C22" s="3">
        <f>SUM(C17:C21)</f>
        <v>10</v>
      </c>
      <c r="D22" s="20">
        <f>SUM(D17:D21)+D14</f>
        <v>61.31</v>
      </c>
      <c r="F22" s="14"/>
      <c r="G22" s="3">
        <f>SUM(G17:G21)</f>
        <v>10</v>
      </c>
      <c r="H22" s="20">
        <f>SUM(H17:H21)+H14</f>
        <v>61.31</v>
      </c>
      <c r="J22" s="14"/>
      <c r="K22" s="3">
        <f>SUM(K17:K21)</f>
        <v>10</v>
      </c>
      <c r="L22" s="20">
        <f>SUM(L17:L21)+L14</f>
        <v>61.31</v>
      </c>
      <c r="N22" s="14"/>
      <c r="O22" s="3">
        <f>SUM(O17:O21)</f>
        <v>10</v>
      </c>
      <c r="P22" s="20">
        <f>SUM(P17:P21)+P14</f>
        <v>61.31</v>
      </c>
      <c r="R22" s="14"/>
      <c r="S22" s="3">
        <f>SUM(S17:S21)</f>
        <v>10</v>
      </c>
      <c r="T22" s="20">
        <f>SUM(T17:T21)+T14</f>
        <v>61.31</v>
      </c>
      <c r="V22" s="14"/>
      <c r="W22" s="3">
        <f>SUM(W17:W21)</f>
        <v>10</v>
      </c>
      <c r="X22" s="20">
        <f>SUM(X17:X21)+X14</f>
        <v>61.31</v>
      </c>
      <c r="Z22" s="14"/>
      <c r="AA22" s="3">
        <f>SUM(AA17:AA21)</f>
        <v>10</v>
      </c>
      <c r="AB22" s="20">
        <f>SUM(AB17:AB21)+AB14</f>
        <v>55.76</v>
      </c>
      <c r="AD22" s="14"/>
      <c r="AE22" s="3">
        <f>SUM(AE17:AE21)</f>
        <v>10</v>
      </c>
      <c r="AF22" s="20">
        <f>SUM(AF17:AF21)+AF14</f>
        <v>55.76</v>
      </c>
      <c r="AH22" s="14"/>
      <c r="AI22" s="3">
        <f>SUM(AI17:AI21)</f>
        <v>10</v>
      </c>
      <c r="AJ22" s="20">
        <f>SUM(AJ17:AJ21)+AJ14</f>
        <v>55.76</v>
      </c>
      <c r="AL22" s="14"/>
      <c r="AM22" s="3">
        <f>SUM(AM17:AM21)</f>
        <v>10</v>
      </c>
      <c r="AN22" s="20">
        <f>SUM(AN17:AN21)+AN14</f>
        <v>55.76</v>
      </c>
      <c r="AP22" s="14"/>
      <c r="AQ22" s="3">
        <f>SUM(AQ17:AQ21)</f>
        <v>10</v>
      </c>
      <c r="AR22" s="20">
        <f>SUM(AR17:AR21)+AR14</f>
        <v>55.76</v>
      </c>
      <c r="AS22" s="46"/>
      <c r="AT22" s="14"/>
      <c r="AU22" s="3">
        <f>SUM(AU17:AU21)</f>
        <v>10</v>
      </c>
      <c r="AV22" s="20">
        <f>SUM(AV17:AV21)+AV14</f>
        <v>55.76</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0.13700000000000001</v>
      </c>
      <c r="C25" s="24">
        <f>IF(VLOOKUP($A25,Input!$A$33:$B$45,2,FALSE)="Percentage",D$22,IF(VLOOKUP($A25,Input!$A$33:$B$45,2,FALSE)="Fixed","Fixed",(C$22)))</f>
        <v>10</v>
      </c>
      <c r="D25" s="15">
        <f t="shared" ref="D25:D37" si="12">ROUND(IF(C25="Fixed",B25,(B25*C25)),2)</f>
        <v>1.37</v>
      </c>
      <c r="F25" s="104">
        <f>INDEX(Input!$C$33:$AL$45,MATCH($A25,Input!$A$33:$A$45,0),MATCH(F$13,Input!$C$32:$AL$32,0))</f>
        <v>0.13700000000000001</v>
      </c>
      <c r="G25" s="24">
        <f>IF(VLOOKUP($A25,Input!$A$33:$B$45,2,FALSE)="Percentage",H$22,IF(VLOOKUP($A25,Input!$A$33:$B$45,2,FALSE)="Fixed","Fixed",(G$22)))</f>
        <v>10</v>
      </c>
      <c r="H25" s="15">
        <f t="shared" ref="H25:H37" si="13">ROUND(IF(G25="Fixed",F25,(F25*G25)),2)</f>
        <v>1.37</v>
      </c>
      <c r="J25" s="104">
        <f>INDEX(Input!$C$33:$AL$45,MATCH($A25,Input!$A$33:$A$45,0),MATCH(J$13,Input!$C$32:$AL$32,0))</f>
        <v>0.13700000000000001</v>
      </c>
      <c r="K25" s="24">
        <f>IF(VLOOKUP($A25,Input!$A$33:$B$45,2,FALSE)="Percentage",L$22,IF(VLOOKUP($A25,Input!$A$33:$B$45,2,FALSE)="Fixed","Fixed",(K$22)))</f>
        <v>10</v>
      </c>
      <c r="L25" s="15">
        <f t="shared" ref="L25:L37" si="14">ROUND(IF(K25="Fixed",J25,(J25*K25)),2)</f>
        <v>1.37</v>
      </c>
      <c r="N25" s="104">
        <f>INDEX(Input!$C$33:$AL$45,MATCH($A25,Input!$A$33:$A$45,0),MATCH(N$13,Input!$C$32:$AL$32,0))</f>
        <v>0.13700000000000001</v>
      </c>
      <c r="O25" s="24">
        <f>IF(VLOOKUP($A25,Input!$A$33:$B$45,2,FALSE)="Percentage",P$22,IF(VLOOKUP($A25,Input!$A$33:$B$45,2,FALSE)="Fixed","Fixed",(O$22)))</f>
        <v>10</v>
      </c>
      <c r="P25" s="15">
        <f t="shared" ref="P25:P37" si="15">ROUND(IF(O25="Fixed",N25,(N25*O25)),2)</f>
        <v>1.37</v>
      </c>
      <c r="R25" s="104">
        <f>INDEX(Input!$C$33:$AL$45,MATCH($A25,Input!$A$33:$A$45,0),MATCH(R$13,Input!$C$32:$AL$32,0))</f>
        <v>0.13700000000000001</v>
      </c>
      <c r="S25" s="24">
        <f>IF(VLOOKUP($A25,Input!$A$33:$B$45,2,FALSE)="Percentage",T$22,IF(VLOOKUP($A25,Input!$A$33:$B$45,2,FALSE)="Fixed","Fixed",(S$22)))</f>
        <v>10</v>
      </c>
      <c r="T25" s="15">
        <f t="shared" ref="T25:T37" si="16">ROUND(IF(S25="Fixed",R25,(R25*S25)),2)</f>
        <v>1.37</v>
      </c>
      <c r="V25" s="104">
        <f>INDEX(Input!$C$33:$AL$45,MATCH($A25,Input!$A$33:$A$45,0),MATCH(V$13,Input!$C$32:$AL$32,0))</f>
        <v>0.13700000000000001</v>
      </c>
      <c r="W25" s="24">
        <f>IF(VLOOKUP($A25,Input!$A$33:$B$45,2,FALSE)="Percentage",X$22,IF(VLOOKUP($A25,Input!$A$33:$B$45,2,FALSE)="Fixed","Fixed",(W$22)))</f>
        <v>10</v>
      </c>
      <c r="X25" s="15">
        <f t="shared" ref="X25:X37" si="17">ROUND(IF(W25="Fixed",V25,(V25*W25)),2)</f>
        <v>1.37</v>
      </c>
      <c r="Z25" s="104">
        <f>INDEX(Input!$C$33:$AL$45,MATCH($A25,Input!$A$33:$A$45,0),MATCH(Z$13,Input!$C$32:$AL$32,0))</f>
        <v>0.13700000000000001</v>
      </c>
      <c r="AA25" s="24">
        <f>IF(VLOOKUP($A25,Input!$A$33:$B$45,2,FALSE)="Percentage",AB$22,IF(VLOOKUP($A25,Input!$A$33:$B$45,2,FALSE)="Fixed","Fixed",(AA$22)))</f>
        <v>10</v>
      </c>
      <c r="AB25" s="15">
        <f t="shared" ref="AB25:AB37" si="18">ROUND(IF(AA25="Fixed",Z25,(Z25*AA25)),2)</f>
        <v>1.37</v>
      </c>
      <c r="AD25" s="104">
        <f>INDEX(Input!$C$33:$AL$45,MATCH($A25,Input!$A$33:$A$45,0),MATCH(AD$13,Input!$C$32:$AL$32,0))</f>
        <v>0.13700000000000001</v>
      </c>
      <c r="AE25" s="24">
        <f>IF(VLOOKUP($A25,Input!$A$33:$B$45,2,FALSE)="Percentage",AF$22,IF(VLOOKUP($A25,Input!$A$33:$B$45,2,FALSE)="Fixed","Fixed",(AE$22)))</f>
        <v>10</v>
      </c>
      <c r="AF25" s="15">
        <f t="shared" ref="AF25:AF37" si="19">ROUND(IF(AE25="Fixed",AD25,(AD25*AE25)),2)</f>
        <v>1.37</v>
      </c>
      <c r="AH25" s="104">
        <f>INDEX(Input!$C$33:$AL$45,MATCH($A25,Input!$A$33:$A$45,0),MATCH(AH$13,Input!$C$32:$AL$32,0))</f>
        <v>0.13700000000000001</v>
      </c>
      <c r="AI25" s="24">
        <f>IF(VLOOKUP($A25,Input!$A$33:$B$45,2,FALSE)="Percentage",AJ$22,IF(VLOOKUP($A25,Input!$A$33:$B$45,2,FALSE)="Fixed","Fixed",(AI$22)))</f>
        <v>10</v>
      </c>
      <c r="AJ25" s="15">
        <f t="shared" ref="AJ25:AJ37" si="20">ROUND(IF(AI25="Fixed",AH25,(AH25*AI25)),2)</f>
        <v>1.37</v>
      </c>
      <c r="AL25" s="104">
        <f>INDEX(Input!$C$33:$AL$45,MATCH($A25,Input!$A$33:$A$45,0),MATCH(AL$13,Input!$C$32:$AL$32,0))</f>
        <v>0.13700000000000001</v>
      </c>
      <c r="AM25" s="24">
        <f>IF(VLOOKUP($A25,Input!$A$33:$B$45,2,FALSE)="Percentage",AN$22,IF(VLOOKUP($A25,Input!$A$33:$B$45,2,FALSE)="Fixed","Fixed",(AM$22)))</f>
        <v>10</v>
      </c>
      <c r="AN25" s="15">
        <f t="shared" ref="AN25:AN37" si="21">ROUND(IF(AM25="Fixed",AL25,(AL25*AM25)),2)</f>
        <v>1.37</v>
      </c>
      <c r="AP25" s="104">
        <f>INDEX(Input!$C$33:$AL$45,MATCH($A25,Input!$A$33:$A$45,0),MATCH(AP$13,Input!$C$32:$AL$32,0))</f>
        <v>0.13700000000000001</v>
      </c>
      <c r="AQ25" s="24">
        <f>IF(VLOOKUP($A25,Input!$A$33:$B$45,2,FALSE)="Percentage",AR$22,IF(VLOOKUP($A25,Input!$A$33:$B$45,2,FALSE)="Fixed","Fixed",(AQ$22)))</f>
        <v>10</v>
      </c>
      <c r="AR25" s="15">
        <f t="shared" ref="AR25:AR37" si="22">ROUND(IF(AQ25="Fixed",AP25,(AP25*AQ25)),2)</f>
        <v>1.37</v>
      </c>
      <c r="AT25" s="104">
        <f>INDEX(Input!$C$33:$AL$45,MATCH($A25,Input!$A$33:$A$45,0),MATCH(AT$13,Input!$C$32:$AL$32,0))</f>
        <v>0.13700000000000001</v>
      </c>
      <c r="AU25" s="24">
        <f>IF(VLOOKUP($A25,Input!$A$33:$B$45,2,FALSE)="Percentage",AV$22,IF(VLOOKUP($A25,Input!$A$33:$B$45,2,FALSE)="Fixed","Fixed",(AU$22)))</f>
        <v>10</v>
      </c>
      <c r="AV25" s="15">
        <f t="shared" ref="AV25:AV37" si="23">ROUND(IF(AU25="Fixed",AT25,(AT25*AU25)),2)</f>
        <v>1.37</v>
      </c>
    </row>
    <row r="26" spans="1:48" x14ac:dyDescent="0.3">
      <c r="A26" t="str">
        <f>Input!A34</f>
        <v>WRAM/MCBA</v>
      </c>
      <c r="B26" s="104">
        <f>INDEX(Input!$C$33:$AL$45,MATCH($A26,Input!$A$33:$A$45,0),MATCH(B$13,Input!$C$32:$AL$32,0))</f>
        <v>0</v>
      </c>
      <c r="C26" s="24">
        <f>IF(VLOOKUP($A26,Input!$A$33:$B$45,2,FALSE)="Percentage",D$22,IF(VLOOKUP($A26,Input!$A$33:$B$45,2,FALSE)="Fixed","Fixed",(C$22)))</f>
        <v>61.31</v>
      </c>
      <c r="D26" s="15">
        <f t="shared" si="12"/>
        <v>0</v>
      </c>
      <c r="F26" s="104">
        <f>INDEX(Input!$C$33:$AL$45,MATCH($A26,Input!$A$33:$A$45,0),MATCH(F$13,Input!$C$32:$AL$32,0))</f>
        <v>0</v>
      </c>
      <c r="G26" s="24">
        <f>IF(VLOOKUP($A26,Input!$A$33:$B$45,2,FALSE)="Percentage",H$22,IF(VLOOKUP($A26,Input!$A$33:$B$45,2,FALSE)="Fixed","Fixed",(G$22)))</f>
        <v>61.31</v>
      </c>
      <c r="H26" s="15">
        <f t="shared" si="13"/>
        <v>0</v>
      </c>
      <c r="J26" s="104">
        <f>INDEX(Input!$C$33:$AL$45,MATCH($A26,Input!$A$33:$A$45,0),MATCH(J$13,Input!$C$32:$AL$32,0))</f>
        <v>0</v>
      </c>
      <c r="K26" s="24">
        <f>IF(VLOOKUP($A26,Input!$A$33:$B$45,2,FALSE)="Percentage",L$22,IF(VLOOKUP($A26,Input!$A$33:$B$45,2,FALSE)="Fixed","Fixed",(K$22)))</f>
        <v>61.31</v>
      </c>
      <c r="L26" s="15">
        <f t="shared" si="14"/>
        <v>0</v>
      </c>
      <c r="N26" s="104">
        <f>INDEX(Input!$C$33:$AL$45,MATCH($A26,Input!$A$33:$A$45,0),MATCH(N$13,Input!$C$32:$AL$32,0))</f>
        <v>0</v>
      </c>
      <c r="O26" s="24">
        <f>IF(VLOOKUP($A26,Input!$A$33:$B$45,2,FALSE)="Percentage",P$22,IF(VLOOKUP($A26,Input!$A$33:$B$45,2,FALSE)="Fixed","Fixed",(O$22)))</f>
        <v>61.31</v>
      </c>
      <c r="P26" s="15">
        <f t="shared" si="15"/>
        <v>0</v>
      </c>
      <c r="R26" s="104">
        <f>INDEX(Input!$C$33:$AL$45,MATCH($A26,Input!$A$33:$A$45,0),MATCH(R$13,Input!$C$32:$AL$32,0))</f>
        <v>0</v>
      </c>
      <c r="S26" s="24">
        <f>IF(VLOOKUP($A26,Input!$A$33:$B$45,2,FALSE)="Percentage",T$22,IF(VLOOKUP($A26,Input!$A$33:$B$45,2,FALSE)="Fixed","Fixed",(S$22)))</f>
        <v>61.31</v>
      </c>
      <c r="T26" s="15">
        <f t="shared" si="16"/>
        <v>0</v>
      </c>
      <c r="V26" s="104">
        <f>INDEX(Input!$C$33:$AL$45,MATCH($A26,Input!$A$33:$A$45,0),MATCH(V$13,Input!$C$32:$AL$32,0))</f>
        <v>0</v>
      </c>
      <c r="W26" s="24">
        <f>IF(VLOOKUP($A26,Input!$A$33:$B$45,2,FALSE)="Percentage",X$22,IF(VLOOKUP($A26,Input!$A$33:$B$45,2,FALSE)="Fixed","Fixed",(W$22)))</f>
        <v>61.31</v>
      </c>
      <c r="X26" s="15">
        <f t="shared" si="17"/>
        <v>0</v>
      </c>
      <c r="Z26" s="104">
        <f>INDEX(Input!$C$33:$AL$45,MATCH($A26,Input!$A$33:$A$45,0),MATCH(Z$13,Input!$C$32:$AL$32,0))</f>
        <v>0</v>
      </c>
      <c r="AA26" s="24">
        <f>IF(VLOOKUP($A26,Input!$A$33:$B$45,2,FALSE)="Percentage",AB$22,IF(VLOOKUP($A26,Input!$A$33:$B$45,2,FALSE)="Fixed","Fixed",(AA$22)))</f>
        <v>55.76</v>
      </c>
      <c r="AB26" s="15">
        <f t="shared" si="18"/>
        <v>0</v>
      </c>
      <c r="AD26" s="104">
        <f>INDEX(Input!$C$33:$AL$45,MATCH($A26,Input!$A$33:$A$45,0),MATCH(AD$13,Input!$C$32:$AL$32,0))</f>
        <v>0</v>
      </c>
      <c r="AE26" s="24">
        <f>IF(VLOOKUP($A26,Input!$A$33:$B$45,2,FALSE)="Percentage",AF$22,IF(VLOOKUP($A26,Input!$A$33:$B$45,2,FALSE)="Fixed","Fixed",(AE$22)))</f>
        <v>55.76</v>
      </c>
      <c r="AF26" s="15">
        <f t="shared" si="19"/>
        <v>0</v>
      </c>
      <c r="AH26" s="104">
        <f>INDEX(Input!$C$33:$AL$45,MATCH($A26,Input!$A$33:$A$45,0),MATCH(AH$13,Input!$C$32:$AL$32,0))</f>
        <v>0</v>
      </c>
      <c r="AI26" s="24">
        <f>IF(VLOOKUP($A26,Input!$A$33:$B$45,2,FALSE)="Percentage",AJ$22,IF(VLOOKUP($A26,Input!$A$33:$B$45,2,FALSE)="Fixed","Fixed",(AI$22)))</f>
        <v>55.76</v>
      </c>
      <c r="AJ26" s="15">
        <f t="shared" si="20"/>
        <v>0</v>
      </c>
      <c r="AL26" s="104">
        <f>INDEX(Input!$C$33:$AL$45,MATCH($A26,Input!$A$33:$A$45,0),MATCH(AL$13,Input!$C$32:$AL$32,0))</f>
        <v>0</v>
      </c>
      <c r="AM26" s="24">
        <f>IF(VLOOKUP($A26,Input!$A$33:$B$45,2,FALSE)="Percentage",AN$22,IF(VLOOKUP($A26,Input!$A$33:$B$45,2,FALSE)="Fixed","Fixed",(AM$22)))</f>
        <v>55.76</v>
      </c>
      <c r="AN26" s="15">
        <f t="shared" si="21"/>
        <v>0</v>
      </c>
      <c r="AP26" s="104">
        <f>INDEX(Input!$C$33:$AL$45,MATCH($A26,Input!$A$33:$A$45,0),MATCH(AP$13,Input!$C$32:$AL$32,0))</f>
        <v>0</v>
      </c>
      <c r="AQ26" s="24">
        <f>IF(VLOOKUP($A26,Input!$A$33:$B$45,2,FALSE)="Percentage",AR$22,IF(VLOOKUP($A26,Input!$A$33:$B$45,2,FALSE)="Fixed","Fixed",(AQ$22)))</f>
        <v>55.76</v>
      </c>
      <c r="AR26" s="15">
        <f t="shared" si="22"/>
        <v>0</v>
      </c>
      <c r="AT26" s="104">
        <f>INDEX(Input!$C$33:$AL$45,MATCH($A26,Input!$A$33:$A$45,0),MATCH(AT$13,Input!$C$32:$AL$32,0))</f>
        <v>0</v>
      </c>
      <c r="AU26" s="24">
        <f>IF(VLOOKUP($A26,Input!$A$33:$B$45,2,FALSE)="Percentage",AV$22,IF(VLOOKUP($A26,Input!$A$33:$B$45,2,FALSE)="Fixed","Fixed",(AU$22)))</f>
        <v>55.76</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61.31</v>
      </c>
      <c r="D29" s="15">
        <f t="shared" si="12"/>
        <v>0</v>
      </c>
      <c r="F29" s="104">
        <f>INDEX(Input!$C$33:$AL$45,MATCH($A29,Input!$A$33:$A$45,0),MATCH(F$13,Input!$C$32:$AL$32,0))</f>
        <v>0</v>
      </c>
      <c r="G29" s="24">
        <f>IF(VLOOKUP($A29,Input!$A$33:$B$45,2,FALSE)="Percentage",H$22,IF(VLOOKUP($A29,Input!$A$33:$B$45,2,FALSE)="Fixed","Fixed",(G$22)))</f>
        <v>61.31</v>
      </c>
      <c r="H29" s="15">
        <f t="shared" si="13"/>
        <v>0</v>
      </c>
      <c r="J29" s="104">
        <f>INDEX(Input!$C$33:$AL$45,MATCH($A29,Input!$A$33:$A$45,0),MATCH(J$13,Input!$C$32:$AL$32,0))</f>
        <v>0</v>
      </c>
      <c r="K29" s="24">
        <f>IF(VLOOKUP($A29,Input!$A$33:$B$45,2,FALSE)="Percentage",L$22,IF(VLOOKUP($A29,Input!$A$33:$B$45,2,FALSE)="Fixed","Fixed",(K$22)))</f>
        <v>61.31</v>
      </c>
      <c r="L29" s="15">
        <f t="shared" si="14"/>
        <v>0</v>
      </c>
      <c r="N29" s="104">
        <f>INDEX(Input!$C$33:$AL$45,MATCH($A29,Input!$A$33:$A$45,0),MATCH(N$13,Input!$C$32:$AL$32,0))</f>
        <v>0</v>
      </c>
      <c r="O29" s="24">
        <f>IF(VLOOKUP($A29,Input!$A$33:$B$45,2,FALSE)="Percentage",P$22,IF(VLOOKUP($A29,Input!$A$33:$B$45,2,FALSE)="Fixed","Fixed",(O$22)))</f>
        <v>61.31</v>
      </c>
      <c r="P29" s="15">
        <f t="shared" si="15"/>
        <v>0</v>
      </c>
      <c r="R29" s="104">
        <f>INDEX(Input!$C$33:$AL$45,MATCH($A29,Input!$A$33:$A$45,0),MATCH(R$13,Input!$C$32:$AL$32,0))</f>
        <v>0</v>
      </c>
      <c r="S29" s="24">
        <f>IF(VLOOKUP($A29,Input!$A$33:$B$45,2,FALSE)="Percentage",T$22,IF(VLOOKUP($A29,Input!$A$33:$B$45,2,FALSE)="Fixed","Fixed",(S$22)))</f>
        <v>61.31</v>
      </c>
      <c r="T29" s="15">
        <f t="shared" si="16"/>
        <v>0</v>
      </c>
      <c r="V29" s="104">
        <f>INDEX(Input!$C$33:$AL$45,MATCH($A29,Input!$A$33:$A$45,0),MATCH(V$13,Input!$C$32:$AL$32,0))</f>
        <v>0</v>
      </c>
      <c r="W29" s="24">
        <f>IF(VLOOKUP($A29,Input!$A$33:$B$45,2,FALSE)="Percentage",X$22,IF(VLOOKUP($A29,Input!$A$33:$B$45,2,FALSE)="Fixed","Fixed",(W$22)))</f>
        <v>61.31</v>
      </c>
      <c r="X29" s="15">
        <f t="shared" si="17"/>
        <v>0</v>
      </c>
      <c r="Z29" s="104">
        <f>INDEX(Input!$C$33:$AL$45,MATCH($A29,Input!$A$33:$A$45,0),MATCH(Z$13,Input!$C$32:$AL$32,0))</f>
        <v>0</v>
      </c>
      <c r="AA29" s="24">
        <f>IF(VLOOKUP($A29,Input!$A$33:$B$45,2,FALSE)="Percentage",AB$22,IF(VLOOKUP($A29,Input!$A$33:$B$45,2,FALSE)="Fixed","Fixed",(AA$22)))</f>
        <v>55.76</v>
      </c>
      <c r="AB29" s="15">
        <f t="shared" si="18"/>
        <v>0</v>
      </c>
      <c r="AD29" s="104">
        <f>INDEX(Input!$C$33:$AL$45,MATCH($A29,Input!$A$33:$A$45,0),MATCH(AD$13,Input!$C$32:$AL$32,0))</f>
        <v>0</v>
      </c>
      <c r="AE29" s="24">
        <f>IF(VLOOKUP($A29,Input!$A$33:$B$45,2,FALSE)="Percentage",AF$22,IF(VLOOKUP($A29,Input!$A$33:$B$45,2,FALSE)="Fixed","Fixed",(AE$22)))</f>
        <v>55.76</v>
      </c>
      <c r="AF29" s="15">
        <f t="shared" si="19"/>
        <v>0</v>
      </c>
      <c r="AH29" s="104">
        <f>INDEX(Input!$C$33:$AL$45,MATCH($A29,Input!$A$33:$A$45,0),MATCH(AH$13,Input!$C$32:$AL$32,0))</f>
        <v>0</v>
      </c>
      <c r="AI29" s="24">
        <f>IF(VLOOKUP($A29,Input!$A$33:$B$45,2,FALSE)="Percentage",AJ$22,IF(VLOOKUP($A29,Input!$A$33:$B$45,2,FALSE)="Fixed","Fixed",(AI$22)))</f>
        <v>55.76</v>
      </c>
      <c r="AJ29" s="15">
        <f t="shared" si="20"/>
        <v>0</v>
      </c>
      <c r="AL29" s="104">
        <f>INDEX(Input!$C$33:$AL$45,MATCH($A29,Input!$A$33:$A$45,0),MATCH(AL$13,Input!$C$32:$AL$32,0))</f>
        <v>0</v>
      </c>
      <c r="AM29" s="24">
        <f>IF(VLOOKUP($A29,Input!$A$33:$B$45,2,FALSE)="Percentage",AN$22,IF(VLOOKUP($A29,Input!$A$33:$B$45,2,FALSE)="Fixed","Fixed",(AM$22)))</f>
        <v>55.76</v>
      </c>
      <c r="AN29" s="15">
        <f t="shared" si="21"/>
        <v>0</v>
      </c>
      <c r="AP29" s="104">
        <f>INDEX(Input!$C$33:$AL$45,MATCH($A29,Input!$A$33:$A$45,0),MATCH(AP$13,Input!$C$32:$AL$32,0))</f>
        <v>0</v>
      </c>
      <c r="AQ29" s="24">
        <f>IF(VLOOKUP($A29,Input!$A$33:$B$45,2,FALSE)="Percentage",AR$22,IF(VLOOKUP($A29,Input!$A$33:$B$45,2,FALSE)="Fixed","Fixed",(AQ$22)))</f>
        <v>55.76</v>
      </c>
      <c r="AR29" s="15">
        <f t="shared" si="22"/>
        <v>0</v>
      </c>
      <c r="AT29" s="104">
        <f>INDEX(Input!$C$33:$AL$45,MATCH($A29,Input!$A$33:$A$45,0),MATCH(AT$13,Input!$C$32:$AL$32,0))</f>
        <v>0</v>
      </c>
      <c r="AU29" s="24">
        <f>IF(VLOOKUP($A29,Input!$A$33:$B$45,2,FALSE)="Percentage",AV$22,IF(VLOOKUP($A29,Input!$A$33:$B$45,2,FALSE)="Fixed","Fixed",(AU$22)))</f>
        <v>55.76</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-7.12</v>
      </c>
      <c r="C31" s="24" t="str">
        <f>IF(VLOOKUP($A31,Input!$A$33:$B$45,2,FALSE)="Percentage",D$22,IF(VLOOKUP($A31,Input!$A$33:$B$45,2,FALSE)="Fixed","Fixed",(C$22)))</f>
        <v>Fixed</v>
      </c>
      <c r="D31" s="15">
        <f t="shared" si="12"/>
        <v>-7.12</v>
      </c>
      <c r="F31" s="104">
        <f>INDEX(Input!$C$33:$AL$45,MATCH($A31,Input!$A$33:$A$45,0),MATCH(F$13,Input!$C$32:$AL$32,0))</f>
        <v>-7.12</v>
      </c>
      <c r="G31" s="24" t="str">
        <f>IF(VLOOKUP($A31,Input!$A$33:$B$45,2,FALSE)="Percentage",H$22,IF(VLOOKUP($A31,Input!$A$33:$B$45,2,FALSE)="Fixed","Fixed",(G$22)))</f>
        <v>Fixed</v>
      </c>
      <c r="H31" s="15">
        <f t="shared" si="13"/>
        <v>-7.12</v>
      </c>
      <c r="J31" s="104">
        <f>INDEX(Input!$C$33:$AL$45,MATCH($A31,Input!$A$33:$A$45,0),MATCH(J$13,Input!$C$32:$AL$32,0))</f>
        <v>-7.12</v>
      </c>
      <c r="K31" s="24" t="str">
        <f>IF(VLOOKUP($A31,Input!$A$33:$B$45,2,FALSE)="Percentage",L$22,IF(VLOOKUP($A31,Input!$A$33:$B$45,2,FALSE)="Fixed","Fixed",(K$22)))</f>
        <v>Fixed</v>
      </c>
      <c r="L31" s="15">
        <f t="shared" si="14"/>
        <v>-7.12</v>
      </c>
      <c r="N31" s="104">
        <f>INDEX(Input!$C$33:$AL$45,MATCH($A31,Input!$A$33:$A$45,0),MATCH(N$13,Input!$C$32:$AL$32,0))</f>
        <v>-7.12</v>
      </c>
      <c r="O31" s="24" t="str">
        <f>IF(VLOOKUP($A31,Input!$A$33:$B$45,2,FALSE)="Percentage",P$22,IF(VLOOKUP($A31,Input!$A$33:$B$45,2,FALSE)="Fixed","Fixed",(O$22)))</f>
        <v>Fixed</v>
      </c>
      <c r="P31" s="15">
        <f t="shared" si="15"/>
        <v>-7.12</v>
      </c>
      <c r="R31" s="104">
        <f>INDEX(Input!$C$33:$AL$45,MATCH($A31,Input!$A$33:$A$45,0),MATCH(R$13,Input!$C$32:$AL$32,0))</f>
        <v>-7.12</v>
      </c>
      <c r="S31" s="24" t="str">
        <f>IF(VLOOKUP($A31,Input!$A$33:$B$45,2,FALSE)="Percentage",T$22,IF(VLOOKUP($A31,Input!$A$33:$B$45,2,FALSE)="Fixed","Fixed",(S$22)))</f>
        <v>Fixed</v>
      </c>
      <c r="T31" s="15">
        <f t="shared" si="16"/>
        <v>-7.12</v>
      </c>
      <c r="V31" s="104">
        <f>INDEX(Input!$C$33:$AL$45,MATCH($A31,Input!$A$33:$A$45,0),MATCH(V$13,Input!$C$32:$AL$32,0))</f>
        <v>-7.12</v>
      </c>
      <c r="W31" s="24" t="str">
        <f>IF(VLOOKUP($A31,Input!$A$33:$B$45,2,FALSE)="Percentage",X$22,IF(VLOOKUP($A31,Input!$A$33:$B$45,2,FALSE)="Fixed","Fixed",(W$22)))</f>
        <v>Fixed</v>
      </c>
      <c r="X31" s="15">
        <f t="shared" si="17"/>
        <v>-7.12</v>
      </c>
      <c r="Z31" s="104">
        <f>INDEX(Input!$C$33:$AL$45,MATCH($A31,Input!$A$33:$A$45,0),MATCH(Z$13,Input!$C$32:$AL$32,0))</f>
        <v>-9.49</v>
      </c>
      <c r="AA31" s="24" t="str">
        <f>IF(VLOOKUP($A31,Input!$A$33:$B$45,2,FALSE)="Percentage",AB$22,IF(VLOOKUP($A31,Input!$A$33:$B$45,2,FALSE)="Fixed","Fixed",(AA$22)))</f>
        <v>Fixed</v>
      </c>
      <c r="AB31" s="15">
        <f t="shared" si="18"/>
        <v>-9.49</v>
      </c>
      <c r="AD31" s="104">
        <f>INDEX(Input!$C$33:$AL$45,MATCH($A31,Input!$A$33:$A$45,0),MATCH(AD$13,Input!$C$32:$AL$32,0))</f>
        <v>-9.49</v>
      </c>
      <c r="AE31" s="24" t="str">
        <f>IF(VLOOKUP($A31,Input!$A$33:$B$45,2,FALSE)="Percentage",AF$22,IF(VLOOKUP($A31,Input!$A$33:$B$45,2,FALSE)="Fixed","Fixed",(AE$22)))</f>
        <v>Fixed</v>
      </c>
      <c r="AF31" s="15">
        <f t="shared" si="19"/>
        <v>-9.49</v>
      </c>
      <c r="AH31" s="104">
        <f>INDEX(Input!$C$33:$AL$45,MATCH($A31,Input!$A$33:$A$45,0),MATCH(AH$13,Input!$C$32:$AL$32,0))</f>
        <v>-9.49</v>
      </c>
      <c r="AI31" s="24" t="str">
        <f>IF(VLOOKUP($A31,Input!$A$33:$B$45,2,FALSE)="Percentage",AJ$22,IF(VLOOKUP($A31,Input!$A$33:$B$45,2,FALSE)="Fixed","Fixed",(AI$22)))</f>
        <v>Fixed</v>
      </c>
      <c r="AJ31" s="15">
        <f t="shared" si="20"/>
        <v>-9.49</v>
      </c>
      <c r="AL31" s="104">
        <f>INDEX(Input!$C$33:$AL$45,MATCH($A31,Input!$A$33:$A$45,0),MATCH(AL$13,Input!$C$32:$AL$32,0))</f>
        <v>-9.49</v>
      </c>
      <c r="AM31" s="24" t="str">
        <f>IF(VLOOKUP($A31,Input!$A$33:$B$45,2,FALSE)="Percentage",AN$22,IF(VLOOKUP($A31,Input!$A$33:$B$45,2,FALSE)="Fixed","Fixed",(AM$22)))</f>
        <v>Fixed</v>
      </c>
      <c r="AN31" s="15">
        <f t="shared" si="21"/>
        <v>-9.49</v>
      </c>
      <c r="AP31" s="104">
        <f>INDEX(Input!$C$33:$AL$45,MATCH($A31,Input!$A$33:$A$45,0),MATCH(AP$13,Input!$C$32:$AL$32,0))</f>
        <v>-9.49</v>
      </c>
      <c r="AQ31" s="24" t="str">
        <f>IF(VLOOKUP($A31,Input!$A$33:$B$45,2,FALSE)="Percentage",AR$22,IF(VLOOKUP($A31,Input!$A$33:$B$45,2,FALSE)="Fixed","Fixed",(AQ$22)))</f>
        <v>Fixed</v>
      </c>
      <c r="AR31" s="15">
        <f t="shared" si="22"/>
        <v>-9.49</v>
      </c>
      <c r="AT31" s="104">
        <f>INDEX(Input!$C$33:$AL$45,MATCH($A31,Input!$A$33:$A$45,0),MATCH(AT$13,Input!$C$32:$AL$32,0))</f>
        <v>-9.49</v>
      </c>
      <c r="AU31" s="24" t="str">
        <f>IF(VLOOKUP($A31,Input!$A$33:$B$45,2,FALSE)="Percentage",AV$22,IF(VLOOKUP($A31,Input!$A$33:$B$45,2,FALSE)="Fixed","Fixed",(AU$22)))</f>
        <v>Fixed</v>
      </c>
      <c r="AV31" s="15">
        <f t="shared" si="23"/>
        <v>-9.49</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si="12"/>
        <v>0</v>
      </c>
      <c r="F37" s="104">
        <f>INDEX(Input!$C$33:$AL$45,MATCH($A37,Input!$A$33:$A$45,0),MATCH(F$13,Input!$C$32:$AL$32,0))</f>
        <v>0</v>
      </c>
      <c r="G37" s="24">
        <f>IF(VLOOKUP($A37,Input!$A$33:$B$45,2,FALSE)="Percentage",H$22,IF(VLOOKUP($A37,Input!$A$33:$B$45,2,FALSE)="Fixed","Fixed",(G$22)))</f>
        <v>10</v>
      </c>
      <c r="H37" s="15">
        <f t="shared" si="13"/>
        <v>0</v>
      </c>
      <c r="J37" s="104">
        <f>INDEX(Input!$C$33:$AL$45,MATCH($A37,Input!$A$33:$A$45,0),MATCH(J$13,Input!$C$32:$AL$32,0))</f>
        <v>0</v>
      </c>
      <c r="K37" s="24">
        <f>IF(VLOOKUP($A37,Input!$A$33:$B$45,2,FALSE)="Percentage",L$22,IF(VLOOKUP($A37,Input!$A$33:$B$45,2,FALSE)="Fixed","Fixed",(K$22)))</f>
        <v>10</v>
      </c>
      <c r="L37" s="15">
        <f t="shared" si="14"/>
        <v>0</v>
      </c>
      <c r="N37" s="104">
        <f>INDEX(Input!$C$33:$AL$45,MATCH($A37,Input!$A$33:$A$45,0),MATCH(N$13,Input!$C$32:$AL$32,0))</f>
        <v>0</v>
      </c>
      <c r="O37" s="24">
        <f>IF(VLOOKUP($A37,Input!$A$33:$B$45,2,FALSE)="Percentage",P$22,IF(VLOOKUP($A37,Input!$A$33:$B$45,2,FALSE)="Fixed","Fixed",(O$22)))</f>
        <v>10</v>
      </c>
      <c r="P37" s="15">
        <f t="shared" si="15"/>
        <v>0</v>
      </c>
      <c r="R37" s="104">
        <f>INDEX(Input!$C$33:$AL$45,MATCH($A37,Input!$A$33:$A$45,0),MATCH(R$13,Input!$C$32:$AL$32,0))</f>
        <v>0</v>
      </c>
      <c r="S37" s="24">
        <f>IF(VLOOKUP($A37,Input!$A$33:$B$45,2,FALSE)="Percentage",T$22,IF(VLOOKUP($A37,Input!$A$33:$B$45,2,FALSE)="Fixed","Fixed",(S$22)))</f>
        <v>10</v>
      </c>
      <c r="T37" s="15">
        <f t="shared" si="16"/>
        <v>0</v>
      </c>
      <c r="V37" s="104">
        <f>INDEX(Input!$C$33:$AL$45,MATCH($A37,Input!$A$33:$A$45,0),MATCH(V$13,Input!$C$32:$AL$32,0))</f>
        <v>0</v>
      </c>
      <c r="W37" s="24">
        <f>IF(VLOOKUP($A37,Input!$A$33:$B$45,2,FALSE)="Percentage",X$22,IF(VLOOKUP($A37,Input!$A$33:$B$45,2,FALSE)="Fixed","Fixed",(W$22)))</f>
        <v>10</v>
      </c>
      <c r="X37" s="15">
        <f t="shared" si="17"/>
        <v>0</v>
      </c>
      <c r="Z37" s="104">
        <f>INDEX(Input!$C$33:$AL$45,MATCH($A37,Input!$A$33:$A$45,0),MATCH(Z$13,Input!$C$32:$AL$32,0))</f>
        <v>0</v>
      </c>
      <c r="AA37" s="24">
        <f>IF(VLOOKUP($A37,Input!$A$33:$B$45,2,FALSE)="Percentage",AB$22,IF(VLOOKUP($A37,Input!$A$33:$B$45,2,FALSE)="Fixed","Fixed",(AA$22)))</f>
        <v>10</v>
      </c>
      <c r="AB37" s="15">
        <f t="shared" si="18"/>
        <v>0</v>
      </c>
      <c r="AD37" s="104">
        <f>INDEX(Input!$C$33:$AL$45,MATCH($A37,Input!$A$33:$A$45,0),MATCH(AD$13,Input!$C$32:$AL$32,0))</f>
        <v>0</v>
      </c>
      <c r="AE37" s="24">
        <f>IF(VLOOKUP($A37,Input!$A$33:$B$45,2,FALSE)="Percentage",AF$22,IF(VLOOKUP($A37,Input!$A$33:$B$45,2,FALSE)="Fixed","Fixed",(AE$22)))</f>
        <v>10</v>
      </c>
      <c r="AF37" s="15">
        <f t="shared" si="19"/>
        <v>0</v>
      </c>
      <c r="AH37" s="104">
        <f>INDEX(Input!$C$33:$AL$45,MATCH($A37,Input!$A$33:$A$45,0),MATCH(AH$13,Input!$C$32:$AL$32,0))</f>
        <v>0</v>
      </c>
      <c r="AI37" s="24">
        <f>IF(VLOOKUP($A37,Input!$A$33:$B$45,2,FALSE)="Percentage",AJ$22,IF(VLOOKUP($A37,Input!$A$33:$B$45,2,FALSE)="Fixed","Fixed",(AI$22)))</f>
        <v>10</v>
      </c>
      <c r="AJ37" s="15">
        <f t="shared" si="20"/>
        <v>0</v>
      </c>
      <c r="AL37" s="104">
        <f>INDEX(Input!$C$33:$AL$45,MATCH($A37,Input!$A$33:$A$45,0),MATCH(AL$13,Input!$C$32:$AL$32,0))</f>
        <v>0</v>
      </c>
      <c r="AM37" s="24">
        <f>IF(VLOOKUP($A37,Input!$A$33:$B$45,2,FALSE)="Percentage",AN$22,IF(VLOOKUP($A37,Input!$A$33:$B$45,2,FALSE)="Fixed","Fixed",(AM$22)))</f>
        <v>10</v>
      </c>
      <c r="AN37" s="15">
        <f t="shared" si="21"/>
        <v>0</v>
      </c>
      <c r="AP37" s="104">
        <f>INDEX(Input!$C$33:$AL$45,MATCH($A37,Input!$A$33:$A$45,0),MATCH(AP$13,Input!$C$32:$AL$32,0))</f>
        <v>0</v>
      </c>
      <c r="AQ37" s="24">
        <f>IF(VLOOKUP($A37,Input!$A$33:$B$45,2,FALSE)="Percentage",AR$22,IF(VLOOKUP($A37,Input!$A$33:$B$45,2,FALSE)="Fixed","Fixed",(AQ$22)))</f>
        <v>10</v>
      </c>
      <c r="AR37" s="15">
        <f t="shared" si="22"/>
        <v>0</v>
      </c>
      <c r="AT37" s="104">
        <f>INDEX(Input!$C$33:$AL$45,MATCH($A37,Input!$A$33:$A$45,0),MATCH(AT$13,Input!$C$32:$AL$32,0))</f>
        <v>0</v>
      </c>
      <c r="AU37" s="24">
        <f>IF(VLOOKUP($A37,Input!$A$33:$B$45,2,FALSE)="Percentage",AV$22,IF(VLOOKUP($A37,Input!$A$33:$B$45,2,FALSE)="Fixed","Fixed",(AU$22)))</f>
        <v>10</v>
      </c>
      <c r="AV37" s="15">
        <f t="shared" si="23"/>
        <v>0</v>
      </c>
    </row>
    <row r="38" spans="1:48" x14ac:dyDescent="0.3">
      <c r="A38" t="s">
        <v>27</v>
      </c>
      <c r="B38" s="14"/>
      <c r="D38" s="20">
        <f>SUM(D25:D37)</f>
        <v>-5.75</v>
      </c>
      <c r="F38" s="14"/>
      <c r="H38" s="20">
        <f>SUM(H25:H37)</f>
        <v>-5.75</v>
      </c>
      <c r="J38" s="14"/>
      <c r="L38" s="20">
        <f>SUM(L25:L37)</f>
        <v>-5.75</v>
      </c>
      <c r="N38" s="14"/>
      <c r="P38" s="20">
        <f>SUM(P25:P37)</f>
        <v>-5.75</v>
      </c>
      <c r="R38" s="14"/>
      <c r="T38" s="20">
        <f>SUM(T25:T37)</f>
        <v>-5.75</v>
      </c>
      <c r="V38" s="14"/>
      <c r="X38" s="20">
        <f>SUM(X25:X37)</f>
        <v>-5.75</v>
      </c>
      <c r="Z38" s="14"/>
      <c r="AB38" s="20">
        <f>SUM(AB25:AB37)</f>
        <v>-8.120000000000001</v>
      </c>
      <c r="AD38" s="14"/>
      <c r="AF38" s="20">
        <f>SUM(AF25:AF37)</f>
        <v>-8.120000000000001</v>
      </c>
      <c r="AH38" s="14"/>
      <c r="AJ38" s="20">
        <f>SUM(AJ25:AJ37)</f>
        <v>-8.120000000000001</v>
      </c>
      <c r="AL38" s="14"/>
      <c r="AN38" s="20">
        <f>SUM(AN25:AN37)</f>
        <v>-8.120000000000001</v>
      </c>
      <c r="AP38" s="14"/>
      <c r="AR38" s="20">
        <f>SUM(AR25:AR37)</f>
        <v>-8.120000000000001</v>
      </c>
      <c r="AS38" s="46"/>
      <c r="AT38" s="14"/>
      <c r="AV38" s="20">
        <f>SUM(AV25:AV37)</f>
        <v>-8.120000000000001</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55.56</v>
      </c>
      <c r="D41" s="15">
        <f>ROUND(B41*C41,2)</f>
        <v>0.38</v>
      </c>
      <c r="F41" s="23" cm="1">
        <f t="array" ref="F41">SUMPRODUCT(($A41=Input!$A$64:$A$69)*(F$13=Input!$B$63:$BI$63)*(Input!$B$64:$BI$69))</f>
        <v>6.7999999999999996E-3</v>
      </c>
      <c r="G41" s="7">
        <f>H38+H22</f>
        <v>55.56</v>
      </c>
      <c r="H41" s="15">
        <f>ROUND(F41*G41,2)</f>
        <v>0.38</v>
      </c>
      <c r="J41" s="23" cm="1">
        <f t="array" ref="J41">SUMPRODUCT(($A41=Input!$A$64:$A$69)*(J$13=Input!$B$63:$BI$63)*(Input!$B$64:$BI$69))</f>
        <v>6.7999999999999996E-3</v>
      </c>
      <c r="K41" s="7">
        <f>L38+L22</f>
        <v>55.56</v>
      </c>
      <c r="L41" s="15">
        <f>ROUND(J41*K41,2)</f>
        <v>0.38</v>
      </c>
      <c r="N41" s="23" cm="1">
        <f t="array" ref="N41">SUMPRODUCT(($A41=Input!$A$64:$A$69)*(N$13=Input!$B$63:$BI$63)*(Input!$B$64:$BI$69))</f>
        <v>6.7999999999999996E-3</v>
      </c>
      <c r="O41" s="7">
        <f>P38+P22</f>
        <v>55.56</v>
      </c>
      <c r="P41" s="15">
        <f>ROUND(N41*O41,2)</f>
        <v>0.38</v>
      </c>
      <c r="R41" s="23" cm="1">
        <f t="array" ref="R41">SUMPRODUCT(($A41=Input!$A$64:$A$69)*(R$13=Input!$B$63:$BI$63)*(Input!$B$64:$BI$69))</f>
        <v>6.7999999999999996E-3</v>
      </c>
      <c r="S41" s="7">
        <f>T38+T22</f>
        <v>55.56</v>
      </c>
      <c r="T41" s="15">
        <f>ROUND(R41*S41,2)</f>
        <v>0.38</v>
      </c>
      <c r="V41" s="23" cm="1">
        <f t="array" ref="V41">SUMPRODUCT(($A41=Input!$A$64:$A$69)*(V$13=Input!$B$63:$BI$63)*(Input!$B$64:$BI$69))</f>
        <v>6.7999999999999996E-3</v>
      </c>
      <c r="W41" s="7">
        <f>X38+X22</f>
        <v>55.56</v>
      </c>
      <c r="X41" s="15">
        <f>ROUND(V41*W41,2)</f>
        <v>0.38</v>
      </c>
      <c r="Z41" s="23" cm="1">
        <f t="array" ref="Z41">SUMPRODUCT(($A41=Input!$A$64:$A$69)*(Z$13=Input!$B$63:$BI$63)*(Input!$B$64:$BI$69))</f>
        <v>6.7999999999999996E-3</v>
      </c>
      <c r="AA41" s="7">
        <f>AB38+AB22</f>
        <v>47.64</v>
      </c>
      <c r="AB41" s="15">
        <f>ROUND(Z41*AA41,2)</f>
        <v>0.32</v>
      </c>
      <c r="AD41" s="23" cm="1">
        <f t="array" ref="AD41">SUMPRODUCT(($A41=Input!$A$64:$A$69)*(AD$13=Input!$B$63:$BI$63)*(Input!$B$64:$BI$69))</f>
        <v>6.7999999999999996E-3</v>
      </c>
      <c r="AE41" s="7">
        <f>AF38+AF22</f>
        <v>47.64</v>
      </c>
      <c r="AF41" s="15">
        <f>ROUND(AD41*AE41,2)</f>
        <v>0.32</v>
      </c>
      <c r="AH41" s="23" cm="1">
        <f t="array" ref="AH41">SUMPRODUCT(($A41=Input!$A$64:$A$69)*(AH$13=Input!$B$63:$BI$63)*(Input!$B$64:$BI$69))</f>
        <v>6.7999999999999996E-3</v>
      </c>
      <c r="AI41" s="7">
        <f>AJ38+AJ22</f>
        <v>47.64</v>
      </c>
      <c r="AJ41" s="15">
        <f>ROUND(AH41*AI41,2)</f>
        <v>0.32</v>
      </c>
      <c r="AL41" s="23" cm="1">
        <f t="array" ref="AL41">SUMPRODUCT(($A41=Input!$A$64:$A$69)*(AL$13=Input!$B$63:$BI$63)*(Input!$B$64:$BI$69))</f>
        <v>6.7999999999999996E-3</v>
      </c>
      <c r="AM41" s="7">
        <f>AN38+AN22</f>
        <v>47.64</v>
      </c>
      <c r="AN41" s="15">
        <f>ROUND(AL41*AM41,2)</f>
        <v>0.32</v>
      </c>
      <c r="AP41" s="23" cm="1">
        <f t="array" ref="AP41">SUMPRODUCT(($A41=Input!$A$64:$A$69)*(AP$13=Input!$B$63:$BI$63)*(Input!$B$64:$BI$69))</f>
        <v>6.7999999999999996E-3</v>
      </c>
      <c r="AQ41" s="7">
        <f>AR38+AR22</f>
        <v>47.64</v>
      </c>
      <c r="AR41" s="15">
        <f>ROUND(AP41*AQ41,2)</f>
        <v>0.32</v>
      </c>
      <c r="AS41" s="7"/>
      <c r="AT41" s="23" cm="1">
        <f t="array" ref="AT41">SUMPRODUCT(($A41=Input!$A$64:$A$69)*(AT$13=Input!$B$63:$BI$63)*(Input!$B$64:$BI$69))</f>
        <v>6.7999999999999996E-3</v>
      </c>
      <c r="AU41" s="7">
        <f>AV38+AV22</f>
        <v>47.64</v>
      </c>
      <c r="AV41" s="15">
        <f>ROUND(AT41*AU41,2)</f>
        <v>0.32</v>
      </c>
    </row>
    <row r="42" spans="1:48" ht="14.4" hidden="1" customHeight="1" x14ac:dyDescent="0.3">
      <c r="A42" t="str">
        <f>+Input!A65</f>
        <v>Reserved</v>
      </c>
      <c r="B42" s="23" cm="1">
        <f t="array" ref="B42">SUMPRODUCT(($A42=Input!$A$64:$A$69)*(B$13=Input!$B$63:$BI$63)*(Input!$B$64:$BI$69))</f>
        <v>0</v>
      </c>
      <c r="C42" s="7">
        <f>C41</f>
        <v>55.56</v>
      </c>
      <c r="D42" s="15">
        <f t="shared" ref="D42:D46" si="24">ROUND(B42*C42,2)</f>
        <v>0</v>
      </c>
      <c r="F42" s="23" cm="1">
        <f t="array" ref="F42">SUMPRODUCT(($A42=Input!$A$64:$A$69)*(F$13=Input!$B$63:$BI$63)*(Input!$B$64:$BI$69))</f>
        <v>0</v>
      </c>
      <c r="G42" s="7">
        <f>G41</f>
        <v>55.56</v>
      </c>
      <c r="H42" s="15">
        <f t="shared" ref="H42:H46" si="25">ROUND(F42*G42,2)</f>
        <v>0</v>
      </c>
      <c r="J42" s="23" cm="1">
        <f t="array" ref="J42">SUMPRODUCT(($A42=Input!$A$64:$A$69)*(J$13=Input!$B$63:$BI$63)*(Input!$B$64:$BI$69))</f>
        <v>0</v>
      </c>
      <c r="K42" s="7">
        <f>K41</f>
        <v>55.56</v>
      </c>
      <c r="L42" s="15">
        <f t="shared" ref="L42:L46" si="26">ROUND(J42*K42,2)</f>
        <v>0</v>
      </c>
      <c r="N42" s="23" cm="1">
        <f t="array" ref="N42">SUMPRODUCT(($A42=Input!$A$64:$A$69)*(N$13=Input!$B$63:$BI$63)*(Input!$B$64:$BI$69))</f>
        <v>0</v>
      </c>
      <c r="O42" s="7">
        <f>O41</f>
        <v>55.56</v>
      </c>
      <c r="P42" s="15">
        <f t="shared" ref="P42:P46" si="27">ROUND(N42*O42,2)</f>
        <v>0</v>
      </c>
      <c r="R42" s="23" cm="1">
        <f t="array" ref="R42">SUMPRODUCT(($A42=Input!$A$64:$A$69)*(R$13=Input!$B$63:$BI$63)*(Input!$B$64:$BI$69))</f>
        <v>0</v>
      </c>
      <c r="S42" s="7">
        <f>S41</f>
        <v>55.56</v>
      </c>
      <c r="T42" s="15">
        <f t="shared" ref="T42:T46" si="28">ROUND(R42*S42,2)</f>
        <v>0</v>
      </c>
      <c r="V42" s="23" cm="1">
        <f t="array" ref="V42">SUMPRODUCT(($A42=Input!$A$64:$A$69)*(V$13=Input!$B$63:$BI$63)*(Input!$B$64:$BI$69))</f>
        <v>0</v>
      </c>
      <c r="W42" s="7">
        <f>W41</f>
        <v>55.56</v>
      </c>
      <c r="X42" s="15">
        <f t="shared" ref="X42:X46" si="29">ROUND(V42*W42,2)</f>
        <v>0</v>
      </c>
      <c r="Z42" s="23" cm="1">
        <f t="array" ref="Z42">SUMPRODUCT(($A42=Input!$A$64:$A$69)*(Z$13=Input!$B$63:$BI$63)*(Input!$B$64:$BI$69))</f>
        <v>0</v>
      </c>
      <c r="AA42" s="7">
        <f>AA41</f>
        <v>47.64</v>
      </c>
      <c r="AB42" s="15">
        <f t="shared" ref="AB42:AB46" si="30">ROUND(Z42*AA42,2)</f>
        <v>0</v>
      </c>
      <c r="AD42" s="23" cm="1">
        <f t="array" ref="AD42">SUMPRODUCT(($A42=Input!$A$64:$A$69)*(AD$13=Input!$B$63:$BI$63)*(Input!$B$64:$BI$69))</f>
        <v>0</v>
      </c>
      <c r="AE42" s="7">
        <f>AE41</f>
        <v>47.64</v>
      </c>
      <c r="AF42" s="15">
        <f t="shared" ref="AF42:AF46" si="31">ROUND(AD42*AE42,2)</f>
        <v>0</v>
      </c>
      <c r="AH42" s="23" cm="1">
        <f t="array" ref="AH42">SUMPRODUCT(($A42=Input!$A$64:$A$69)*(AH$13=Input!$B$63:$BI$63)*(Input!$B$64:$BI$69))</f>
        <v>0</v>
      </c>
      <c r="AI42" s="7">
        <f>AI41</f>
        <v>47.64</v>
      </c>
      <c r="AJ42" s="15">
        <f t="shared" ref="AJ42:AJ46" si="32">ROUND(AH42*AI42,2)</f>
        <v>0</v>
      </c>
      <c r="AL42" s="23" cm="1">
        <f t="array" ref="AL42">SUMPRODUCT(($A42=Input!$A$64:$A$69)*(AL$13=Input!$B$63:$BI$63)*(Input!$B$64:$BI$69))</f>
        <v>0</v>
      </c>
      <c r="AM42" s="7">
        <f>AM41</f>
        <v>47.64</v>
      </c>
      <c r="AN42" s="15">
        <f t="shared" ref="AN42:AN46" si="33">ROUND(AL42*AM42,2)</f>
        <v>0</v>
      </c>
      <c r="AP42" s="23" cm="1">
        <f t="array" ref="AP42">SUMPRODUCT(($A42=Input!$A$64:$A$69)*(AP$13=Input!$B$63:$BI$63)*(Input!$B$64:$BI$69))</f>
        <v>0</v>
      </c>
      <c r="AQ42" s="7">
        <f>AQ41</f>
        <v>47.64</v>
      </c>
      <c r="AR42" s="15">
        <f t="shared" ref="AR42:AR46" si="34">ROUND(AP42*AQ42,2)</f>
        <v>0</v>
      </c>
      <c r="AT42" s="23" cm="1">
        <f t="array" ref="AT42">SUMPRODUCT(($A42=Input!$A$64:$A$69)*(AT$13=Input!$B$63:$BI$63)*(Input!$B$64:$BI$69))</f>
        <v>0</v>
      </c>
      <c r="AU42" s="7">
        <f>AU41</f>
        <v>47.64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55.56</v>
      </c>
      <c r="D43" s="15">
        <f t="shared" si="24"/>
        <v>0</v>
      </c>
      <c r="F43" s="23" cm="1">
        <f t="array" ref="F43">SUMPRODUCT(($A43=Input!$A$64:$A$69)*(F$13=Input!$B$63:$BI$63)*(Input!$B$64:$BI$69))</f>
        <v>0</v>
      </c>
      <c r="G43" s="7">
        <f t="shared" ref="G43:G46" si="37">G42</f>
        <v>55.56</v>
      </c>
      <c r="H43" s="15">
        <f t="shared" si="25"/>
        <v>0</v>
      </c>
      <c r="J43" s="23" cm="1">
        <f t="array" ref="J43">SUMPRODUCT(($A43=Input!$A$64:$A$69)*(J$13=Input!$B$63:$BI$63)*(Input!$B$64:$BI$69))</f>
        <v>0</v>
      </c>
      <c r="K43" s="7">
        <f t="shared" ref="K43:K46" si="38">K42</f>
        <v>55.56</v>
      </c>
      <c r="L43" s="15">
        <f t="shared" si="26"/>
        <v>0</v>
      </c>
      <c r="N43" s="23" cm="1">
        <f t="array" ref="N43">SUMPRODUCT(($A43=Input!$A$64:$A$69)*(N$13=Input!$B$63:$BI$63)*(Input!$B$64:$BI$69))</f>
        <v>0</v>
      </c>
      <c r="O43" s="7">
        <f t="shared" ref="O43:O46" si="39">O42</f>
        <v>55.56</v>
      </c>
      <c r="P43" s="15">
        <f t="shared" si="27"/>
        <v>0</v>
      </c>
      <c r="R43" s="23" cm="1">
        <f t="array" ref="R43">SUMPRODUCT(($A43=Input!$A$64:$A$69)*(R$13=Input!$B$63:$BI$63)*(Input!$B$64:$BI$69))</f>
        <v>0</v>
      </c>
      <c r="S43" s="7">
        <f t="shared" ref="S43:S46" si="40">S42</f>
        <v>55.56</v>
      </c>
      <c r="T43" s="15">
        <f t="shared" si="28"/>
        <v>0</v>
      </c>
      <c r="V43" s="23" cm="1">
        <f t="array" ref="V43">SUMPRODUCT(($A43=Input!$A$64:$A$69)*(V$13=Input!$B$63:$BI$63)*(Input!$B$64:$BI$69))</f>
        <v>0</v>
      </c>
      <c r="W43" s="7">
        <f t="shared" ref="W43:W46" si="41">W42</f>
        <v>55.56</v>
      </c>
      <c r="X43" s="15">
        <f t="shared" si="29"/>
        <v>0</v>
      </c>
      <c r="Z43" s="23" cm="1">
        <f t="array" ref="Z43">SUMPRODUCT(($A43=Input!$A$64:$A$69)*(Z$13=Input!$B$63:$BI$63)*(Input!$B$64:$BI$69))</f>
        <v>0</v>
      </c>
      <c r="AA43" s="7">
        <f t="shared" ref="AA43:AA46" si="42">AA42</f>
        <v>47.64</v>
      </c>
      <c r="AB43" s="15">
        <f t="shared" si="30"/>
        <v>0</v>
      </c>
      <c r="AD43" s="23" cm="1">
        <f t="array" ref="AD43">SUMPRODUCT(($A43=Input!$A$64:$A$69)*(AD$13=Input!$B$63:$BI$63)*(Input!$B$64:$BI$69))</f>
        <v>0</v>
      </c>
      <c r="AE43" s="7">
        <f t="shared" ref="AE43:AE46" si="43">AE42</f>
        <v>47.64</v>
      </c>
      <c r="AF43" s="15">
        <f t="shared" si="31"/>
        <v>0</v>
      </c>
      <c r="AH43" s="23" cm="1">
        <f t="array" ref="AH43">SUMPRODUCT(($A43=Input!$A$64:$A$69)*(AH$13=Input!$B$63:$BI$63)*(Input!$B$64:$BI$69))</f>
        <v>0</v>
      </c>
      <c r="AI43" s="7">
        <f t="shared" ref="AI43:AI46" si="44">AI42</f>
        <v>47.64</v>
      </c>
      <c r="AJ43" s="15">
        <f t="shared" si="32"/>
        <v>0</v>
      </c>
      <c r="AL43" s="23" cm="1">
        <f t="array" ref="AL43">SUMPRODUCT(($A43=Input!$A$64:$A$69)*(AL$13=Input!$B$63:$BI$63)*(Input!$B$64:$BI$69))</f>
        <v>0</v>
      </c>
      <c r="AM43" s="7">
        <f t="shared" ref="AM43:AM46" si="45">AM42</f>
        <v>47.64</v>
      </c>
      <c r="AN43" s="15">
        <f t="shared" si="33"/>
        <v>0</v>
      </c>
      <c r="AP43" s="23" cm="1">
        <f t="array" ref="AP43">SUMPRODUCT(($A43=Input!$A$64:$A$69)*(AP$13=Input!$B$63:$BI$63)*(Input!$B$64:$BI$69))</f>
        <v>0</v>
      </c>
      <c r="AQ43" s="7">
        <f t="shared" ref="AQ43:AQ46" si="46">AQ42</f>
        <v>47.64</v>
      </c>
      <c r="AR43" s="15">
        <f t="shared" si="34"/>
        <v>0</v>
      </c>
      <c r="AT43" s="23" cm="1">
        <f t="array" ref="AT43">SUMPRODUCT(($A43=Input!$A$64:$A$69)*(AT$13=Input!$B$63:$BI$63)*(Input!$B$64:$BI$69))</f>
        <v>0</v>
      </c>
      <c r="AU43" s="7">
        <f t="shared" ref="AU43:AU46" si="47">AU42</f>
        <v>47.64</v>
      </c>
      <c r="AV43" s="15">
        <f t="shared" si="35"/>
        <v>0</v>
      </c>
    </row>
    <row r="44" spans="1:48" ht="14.4" hidden="1" customHeight="1" x14ac:dyDescent="0.3">
      <c r="A44" t="str">
        <f>+Input!A67</f>
        <v>Reserved</v>
      </c>
      <c r="B44" s="23" cm="1">
        <f t="array" ref="B44">SUMPRODUCT(($A44=Input!$A$64:$A$69)*(B$13=Input!$B$63:$BI$63)*(Input!$B$64:$BI$69))</f>
        <v>0</v>
      </c>
      <c r="C44" s="7">
        <f t="shared" si="36"/>
        <v>55.56</v>
      </c>
      <c r="D44" s="15">
        <f t="shared" si="24"/>
        <v>0</v>
      </c>
      <c r="F44" s="23" cm="1">
        <f t="array" ref="F44">SUMPRODUCT(($A44=Input!$A$64:$A$69)*(F$13=Input!$B$63:$BI$63)*(Input!$B$64:$BI$69))</f>
        <v>0</v>
      </c>
      <c r="G44" s="7">
        <f t="shared" si="37"/>
        <v>55.56</v>
      </c>
      <c r="H44" s="15">
        <f t="shared" si="25"/>
        <v>0</v>
      </c>
      <c r="J44" s="23" cm="1">
        <f t="array" ref="J44">SUMPRODUCT(($A44=Input!$A$64:$A$69)*(J$13=Input!$B$63:$BI$63)*(Input!$B$64:$BI$69))</f>
        <v>0</v>
      </c>
      <c r="K44" s="7">
        <f t="shared" si="38"/>
        <v>55.56</v>
      </c>
      <c r="L44" s="15">
        <f t="shared" si="26"/>
        <v>0</v>
      </c>
      <c r="N44" s="23" cm="1">
        <f t="array" ref="N44">SUMPRODUCT(($A44=Input!$A$64:$A$69)*(N$13=Input!$B$63:$BI$63)*(Input!$B$64:$BI$69))</f>
        <v>0</v>
      </c>
      <c r="O44" s="7">
        <f t="shared" si="39"/>
        <v>55.56</v>
      </c>
      <c r="P44" s="15">
        <f t="shared" si="27"/>
        <v>0</v>
      </c>
      <c r="R44" s="23" cm="1">
        <f t="array" ref="R44">SUMPRODUCT(($A44=Input!$A$64:$A$69)*(R$13=Input!$B$63:$BI$63)*(Input!$B$64:$BI$69))</f>
        <v>0</v>
      </c>
      <c r="S44" s="7">
        <f t="shared" si="40"/>
        <v>55.56</v>
      </c>
      <c r="T44" s="15">
        <f t="shared" si="28"/>
        <v>0</v>
      </c>
      <c r="V44" s="23" cm="1">
        <f t="array" ref="V44">SUMPRODUCT(($A44=Input!$A$64:$A$69)*(V$13=Input!$B$63:$BI$63)*(Input!$B$64:$BI$69))</f>
        <v>0</v>
      </c>
      <c r="W44" s="7">
        <f t="shared" si="41"/>
        <v>55.56</v>
      </c>
      <c r="X44" s="15">
        <f t="shared" si="29"/>
        <v>0</v>
      </c>
      <c r="Z44" s="23" cm="1">
        <f t="array" ref="Z44">SUMPRODUCT(($A44=Input!$A$64:$A$69)*(Z$13=Input!$B$63:$BI$63)*(Input!$B$64:$BI$69))</f>
        <v>0</v>
      </c>
      <c r="AA44" s="7">
        <f t="shared" si="42"/>
        <v>47.64</v>
      </c>
      <c r="AB44" s="15">
        <f t="shared" si="30"/>
        <v>0</v>
      </c>
      <c r="AD44" s="23" cm="1">
        <f t="array" ref="AD44">SUMPRODUCT(($A44=Input!$A$64:$A$69)*(AD$13=Input!$B$63:$BI$63)*(Input!$B$64:$BI$69))</f>
        <v>0</v>
      </c>
      <c r="AE44" s="7">
        <f t="shared" si="43"/>
        <v>47.64</v>
      </c>
      <c r="AF44" s="15">
        <f t="shared" si="31"/>
        <v>0</v>
      </c>
      <c r="AH44" s="23" cm="1">
        <f t="array" ref="AH44">SUMPRODUCT(($A44=Input!$A$64:$A$69)*(AH$13=Input!$B$63:$BI$63)*(Input!$B$64:$BI$69))</f>
        <v>0</v>
      </c>
      <c r="AI44" s="7">
        <f t="shared" si="44"/>
        <v>47.64</v>
      </c>
      <c r="AJ44" s="15">
        <f t="shared" si="32"/>
        <v>0</v>
      </c>
      <c r="AL44" s="23" cm="1">
        <f t="array" ref="AL44">SUMPRODUCT(($A44=Input!$A$64:$A$69)*(AL$13=Input!$B$63:$BI$63)*(Input!$B$64:$BI$69))</f>
        <v>0</v>
      </c>
      <c r="AM44" s="7">
        <f t="shared" si="45"/>
        <v>47.64</v>
      </c>
      <c r="AN44" s="15">
        <f t="shared" si="33"/>
        <v>0</v>
      </c>
      <c r="AP44" s="23" cm="1">
        <f t="array" ref="AP44">SUMPRODUCT(($A44=Input!$A$64:$A$69)*(AP$13=Input!$B$63:$BI$63)*(Input!$B$64:$BI$69))</f>
        <v>0</v>
      </c>
      <c r="AQ44" s="7">
        <f t="shared" si="46"/>
        <v>47.64</v>
      </c>
      <c r="AR44" s="15">
        <f t="shared" si="34"/>
        <v>0</v>
      </c>
      <c r="AT44" s="23" cm="1">
        <f t="array" ref="AT44">SUMPRODUCT(($A44=Input!$A$64:$A$69)*(AT$13=Input!$B$63:$BI$63)*(Input!$B$64:$BI$69))</f>
        <v>0</v>
      </c>
      <c r="AU44" s="7">
        <f t="shared" si="47"/>
        <v>47.64</v>
      </c>
      <c r="AV44" s="15">
        <f t="shared" si="35"/>
        <v>0</v>
      </c>
    </row>
    <row r="45" spans="1:48" ht="14.4" hidden="1" customHeight="1" x14ac:dyDescent="0.3">
      <c r="A45" t="str">
        <f>+Input!A68</f>
        <v>Reserved</v>
      </c>
      <c r="B45" s="23" cm="1">
        <f t="array" ref="B45">SUMPRODUCT(($A45=Input!$A$64:$A$69)*(B$13=Input!$B$63:$BI$63)*(Input!$B$64:$BI$69))</f>
        <v>0</v>
      </c>
      <c r="C45" s="7">
        <f t="shared" si="36"/>
        <v>55.56</v>
      </c>
      <c r="D45" s="15">
        <f t="shared" si="24"/>
        <v>0</v>
      </c>
      <c r="F45" s="23" cm="1">
        <f t="array" ref="F45">SUMPRODUCT(($A45=Input!$A$64:$A$69)*(F$13=Input!$B$63:$BI$63)*(Input!$B$64:$BI$69))</f>
        <v>0</v>
      </c>
      <c r="G45" s="7">
        <f t="shared" si="37"/>
        <v>55.56</v>
      </c>
      <c r="H45" s="15">
        <f t="shared" si="25"/>
        <v>0</v>
      </c>
      <c r="J45" s="23" cm="1">
        <f t="array" ref="J45">SUMPRODUCT(($A45=Input!$A$64:$A$69)*(J$13=Input!$B$63:$BI$63)*(Input!$B$64:$BI$69))</f>
        <v>0</v>
      </c>
      <c r="K45" s="7">
        <f t="shared" si="38"/>
        <v>55.56</v>
      </c>
      <c r="L45" s="15">
        <f t="shared" si="26"/>
        <v>0</v>
      </c>
      <c r="N45" s="23" cm="1">
        <f t="array" ref="N45">SUMPRODUCT(($A45=Input!$A$64:$A$69)*(N$13=Input!$B$63:$BI$63)*(Input!$B$64:$BI$69))</f>
        <v>0</v>
      </c>
      <c r="O45" s="7">
        <f t="shared" si="39"/>
        <v>55.56</v>
      </c>
      <c r="P45" s="15">
        <f t="shared" si="27"/>
        <v>0</v>
      </c>
      <c r="R45" s="23" cm="1">
        <f t="array" ref="R45">SUMPRODUCT(($A45=Input!$A$64:$A$69)*(R$13=Input!$B$63:$BI$63)*(Input!$B$64:$BI$69))</f>
        <v>0</v>
      </c>
      <c r="S45" s="7">
        <f t="shared" si="40"/>
        <v>55.56</v>
      </c>
      <c r="T45" s="15">
        <f t="shared" si="28"/>
        <v>0</v>
      </c>
      <c r="V45" s="23" cm="1">
        <f t="array" ref="V45">SUMPRODUCT(($A45=Input!$A$64:$A$69)*(V$13=Input!$B$63:$BI$63)*(Input!$B$64:$BI$69))</f>
        <v>0</v>
      </c>
      <c r="W45" s="7">
        <f t="shared" si="41"/>
        <v>55.56</v>
      </c>
      <c r="X45" s="15">
        <f t="shared" si="29"/>
        <v>0</v>
      </c>
      <c r="Z45" s="23" cm="1">
        <f t="array" ref="Z45">SUMPRODUCT(($A45=Input!$A$64:$A$69)*(Z$13=Input!$B$63:$BI$63)*(Input!$B$64:$BI$69))</f>
        <v>0</v>
      </c>
      <c r="AA45" s="7">
        <f t="shared" si="42"/>
        <v>47.64</v>
      </c>
      <c r="AB45" s="15">
        <f t="shared" si="30"/>
        <v>0</v>
      </c>
      <c r="AD45" s="23" cm="1">
        <f t="array" ref="AD45">SUMPRODUCT(($A45=Input!$A$64:$A$69)*(AD$13=Input!$B$63:$BI$63)*(Input!$B$64:$BI$69))</f>
        <v>0</v>
      </c>
      <c r="AE45" s="7">
        <f t="shared" si="43"/>
        <v>47.64</v>
      </c>
      <c r="AF45" s="15">
        <f t="shared" si="31"/>
        <v>0</v>
      </c>
      <c r="AH45" s="23" cm="1">
        <f t="array" ref="AH45">SUMPRODUCT(($A45=Input!$A$64:$A$69)*(AH$13=Input!$B$63:$BI$63)*(Input!$B$64:$BI$69))</f>
        <v>0</v>
      </c>
      <c r="AI45" s="7">
        <f t="shared" si="44"/>
        <v>47.64</v>
      </c>
      <c r="AJ45" s="15">
        <f t="shared" si="32"/>
        <v>0</v>
      </c>
      <c r="AL45" s="23" cm="1">
        <f t="array" ref="AL45">SUMPRODUCT(($A45=Input!$A$64:$A$69)*(AL$13=Input!$B$63:$BI$63)*(Input!$B$64:$BI$69))</f>
        <v>0</v>
      </c>
      <c r="AM45" s="7">
        <f t="shared" si="45"/>
        <v>47.64</v>
      </c>
      <c r="AN45" s="15">
        <f t="shared" si="33"/>
        <v>0</v>
      </c>
      <c r="AP45" s="23" cm="1">
        <f t="array" ref="AP45">SUMPRODUCT(($A45=Input!$A$64:$A$69)*(AP$13=Input!$B$63:$BI$63)*(Input!$B$64:$BI$69))</f>
        <v>0</v>
      </c>
      <c r="AQ45" s="7">
        <f t="shared" si="46"/>
        <v>47.64</v>
      </c>
      <c r="AR45" s="15">
        <f t="shared" si="34"/>
        <v>0</v>
      </c>
      <c r="AT45" s="23" cm="1">
        <f t="array" ref="AT45">SUMPRODUCT(($A45=Input!$A$64:$A$69)*(AT$13=Input!$B$63:$BI$63)*(Input!$B$64:$BI$69))</f>
        <v>0</v>
      </c>
      <c r="AU45" s="7">
        <f t="shared" si="47"/>
        <v>47.64</v>
      </c>
      <c r="AV45" s="15">
        <f t="shared" si="35"/>
        <v>0</v>
      </c>
    </row>
    <row r="46" spans="1:48" ht="14.4" hidden="1" customHeight="1" x14ac:dyDescent="0.3">
      <c r="A46" t="str">
        <f>+Input!A69</f>
        <v>Reserved</v>
      </c>
      <c r="B46" s="23" cm="1">
        <f t="array" ref="B46">SUMPRODUCT(($A46=Input!$A$64:$A$69)*(B$13=Input!$B$63:$BI$63)*(Input!$B$64:$BI$69))</f>
        <v>0</v>
      </c>
      <c r="C46" s="7">
        <f t="shared" si="36"/>
        <v>55.56</v>
      </c>
      <c r="D46" s="15">
        <f t="shared" si="24"/>
        <v>0</v>
      </c>
      <c r="F46" s="23" cm="1">
        <f t="array" ref="F46">SUMPRODUCT(($A46=Input!$A$64:$A$69)*(F$13=Input!$B$63:$BI$63)*(Input!$B$64:$BI$69))</f>
        <v>0</v>
      </c>
      <c r="G46" s="7">
        <f t="shared" si="37"/>
        <v>55.56</v>
      </c>
      <c r="H46" s="15">
        <f t="shared" si="25"/>
        <v>0</v>
      </c>
      <c r="J46" s="23" cm="1">
        <f t="array" ref="J46">SUMPRODUCT(($A46=Input!$A$64:$A$69)*(J$13=Input!$B$63:$BI$63)*(Input!$B$64:$BI$69))</f>
        <v>0</v>
      </c>
      <c r="K46" s="7">
        <f t="shared" si="38"/>
        <v>55.56</v>
      </c>
      <c r="L46" s="15">
        <f t="shared" si="26"/>
        <v>0</v>
      </c>
      <c r="N46" s="23" cm="1">
        <f t="array" ref="N46">SUMPRODUCT(($A46=Input!$A$64:$A$69)*(N$13=Input!$B$63:$BI$63)*(Input!$B$64:$BI$69))</f>
        <v>0</v>
      </c>
      <c r="O46" s="7">
        <f t="shared" si="39"/>
        <v>55.56</v>
      </c>
      <c r="P46" s="15">
        <f t="shared" si="27"/>
        <v>0</v>
      </c>
      <c r="R46" s="23" cm="1">
        <f t="array" ref="R46">SUMPRODUCT(($A46=Input!$A$64:$A$69)*(R$13=Input!$B$63:$BI$63)*(Input!$B$64:$BI$69))</f>
        <v>0</v>
      </c>
      <c r="S46" s="7">
        <f t="shared" si="40"/>
        <v>55.56</v>
      </c>
      <c r="T46" s="15">
        <f t="shared" si="28"/>
        <v>0</v>
      </c>
      <c r="V46" s="23" cm="1">
        <f t="array" ref="V46">SUMPRODUCT(($A46=Input!$A$64:$A$69)*(V$13=Input!$B$63:$BI$63)*(Input!$B$64:$BI$69))</f>
        <v>0</v>
      </c>
      <c r="W46" s="7">
        <f t="shared" si="41"/>
        <v>55.56</v>
      </c>
      <c r="X46" s="15">
        <f t="shared" si="29"/>
        <v>0</v>
      </c>
      <c r="Z46" s="23" cm="1">
        <f t="array" ref="Z46">SUMPRODUCT(($A46=Input!$A$64:$A$69)*(Z$13=Input!$B$63:$BI$63)*(Input!$B$64:$BI$69))</f>
        <v>0</v>
      </c>
      <c r="AA46" s="7">
        <f t="shared" si="42"/>
        <v>47.64</v>
      </c>
      <c r="AB46" s="15">
        <f t="shared" si="30"/>
        <v>0</v>
      </c>
      <c r="AD46" s="23" cm="1">
        <f t="array" ref="AD46">SUMPRODUCT(($A46=Input!$A$64:$A$69)*(AD$13=Input!$B$63:$BI$63)*(Input!$B$64:$BI$69))</f>
        <v>0</v>
      </c>
      <c r="AE46" s="7">
        <f t="shared" si="43"/>
        <v>47.64</v>
      </c>
      <c r="AF46" s="15">
        <f t="shared" si="31"/>
        <v>0</v>
      </c>
      <c r="AH46" s="23" cm="1">
        <f t="array" ref="AH46">SUMPRODUCT(($A46=Input!$A$64:$A$69)*(AH$13=Input!$B$63:$BI$63)*(Input!$B$64:$BI$69))</f>
        <v>0</v>
      </c>
      <c r="AI46" s="7">
        <f t="shared" si="44"/>
        <v>47.64</v>
      </c>
      <c r="AJ46" s="15">
        <f t="shared" si="32"/>
        <v>0</v>
      </c>
      <c r="AL46" s="23" cm="1">
        <f t="array" ref="AL46">SUMPRODUCT(($A46=Input!$A$64:$A$69)*(AL$13=Input!$B$63:$BI$63)*(Input!$B$64:$BI$69))</f>
        <v>0</v>
      </c>
      <c r="AM46" s="7">
        <f t="shared" si="45"/>
        <v>47.64</v>
      </c>
      <c r="AN46" s="15">
        <f t="shared" si="33"/>
        <v>0</v>
      </c>
      <c r="AP46" s="23" cm="1">
        <f t="array" ref="AP46">SUMPRODUCT(($A46=Input!$A$64:$A$69)*(AP$13=Input!$B$63:$BI$63)*(Input!$B$64:$BI$69))</f>
        <v>0</v>
      </c>
      <c r="AQ46" s="7">
        <f t="shared" si="46"/>
        <v>47.64</v>
      </c>
      <c r="AR46" s="15">
        <f t="shared" si="34"/>
        <v>0</v>
      </c>
      <c r="AT46" s="23" cm="1">
        <f t="array" ref="AT46">SUMPRODUCT(($A46=Input!$A$64:$A$69)*(AT$13=Input!$B$63:$BI$63)*(Input!$B$64:$BI$69))</f>
        <v>0</v>
      </c>
      <c r="AU46" s="7">
        <f t="shared" si="47"/>
        <v>47.64</v>
      </c>
      <c r="AV46" s="15">
        <f t="shared" si="35"/>
        <v>0</v>
      </c>
    </row>
    <row r="47" spans="1:48" x14ac:dyDescent="0.3">
      <c r="A47" t="s">
        <v>27</v>
      </c>
      <c r="B47" s="14"/>
      <c r="D47" s="20">
        <f>SUM(D41:D46)</f>
        <v>0.38</v>
      </c>
      <c r="F47" s="14"/>
      <c r="H47" s="20">
        <f>SUM(H41:H46)</f>
        <v>0.38</v>
      </c>
      <c r="J47" s="14"/>
      <c r="L47" s="20">
        <f>SUM(L41:L46)</f>
        <v>0.38</v>
      </c>
      <c r="N47" s="14"/>
      <c r="P47" s="20">
        <f>SUM(P41:P46)</f>
        <v>0.38</v>
      </c>
      <c r="R47" s="14"/>
      <c r="T47" s="20">
        <f>SUM(T41:T46)</f>
        <v>0.38</v>
      </c>
      <c r="V47" s="14"/>
      <c r="X47" s="20">
        <f>SUM(X41:X46)</f>
        <v>0.38</v>
      </c>
      <c r="Z47" s="14"/>
      <c r="AB47" s="20">
        <f>SUM(AB41:AB46)</f>
        <v>0.32</v>
      </c>
      <c r="AD47" s="14"/>
      <c r="AF47" s="20">
        <f>SUM(AF41:AF46)</f>
        <v>0.32</v>
      </c>
      <c r="AH47" s="14"/>
      <c r="AJ47" s="20">
        <f>SUM(AJ41:AJ46)</f>
        <v>0.32</v>
      </c>
      <c r="AL47" s="14"/>
      <c r="AN47" s="20">
        <f>SUM(AN41:AN46)</f>
        <v>0.32</v>
      </c>
      <c r="AP47" s="14"/>
      <c r="AR47" s="20">
        <f>SUM(AR41:AR46)</f>
        <v>0.32</v>
      </c>
      <c r="AT47" s="14"/>
      <c r="AV47" s="20">
        <f>SUM(AV41:AV46)</f>
        <v>0.32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55.940000000000005</v>
      </c>
      <c r="F49" s="21"/>
      <c r="G49" s="22"/>
      <c r="H49" s="25">
        <f>H22+H38+H41</f>
        <v>55.940000000000005</v>
      </c>
      <c r="J49" s="21"/>
      <c r="K49" s="22"/>
      <c r="L49" s="25">
        <f>L22+L38+L41</f>
        <v>55.940000000000005</v>
      </c>
      <c r="N49" s="21"/>
      <c r="O49" s="22"/>
      <c r="P49" s="25">
        <f>P22+P38+P41</f>
        <v>55.940000000000005</v>
      </c>
      <c r="R49" s="21"/>
      <c r="S49" s="22"/>
      <c r="T49" s="25">
        <f>T22+T38+T41</f>
        <v>55.940000000000005</v>
      </c>
      <c r="V49" s="21"/>
      <c r="W49" s="22"/>
      <c r="X49" s="25">
        <f>X22+X38+X41</f>
        <v>55.940000000000005</v>
      </c>
      <c r="Z49" s="21"/>
      <c r="AA49" s="22"/>
      <c r="AB49" s="25">
        <f>AB22+AB38+AB41</f>
        <v>47.96</v>
      </c>
      <c r="AD49" s="21"/>
      <c r="AE49" s="22"/>
      <c r="AF49" s="25">
        <f>AF22+AF38+AF41</f>
        <v>47.96</v>
      </c>
      <c r="AH49" s="21"/>
      <c r="AI49" s="22"/>
      <c r="AJ49" s="25">
        <f>AJ22+AJ38+AJ41</f>
        <v>47.96</v>
      </c>
      <c r="AL49" s="21"/>
      <c r="AM49" s="22"/>
      <c r="AN49" s="25">
        <f>AN22+AN38+AN41</f>
        <v>47.96</v>
      </c>
      <c r="AP49" s="21"/>
      <c r="AQ49" s="22"/>
      <c r="AR49" s="25">
        <f>AR22+AR38+AR41</f>
        <v>47.96</v>
      </c>
      <c r="AS49" s="106"/>
      <c r="AT49" s="21"/>
      <c r="AU49" s="22"/>
      <c r="AV49" s="25">
        <f>AV22+AV38+AV41</f>
        <v>47.96</v>
      </c>
    </row>
    <row r="52" spans="1:48" ht="15" thickBot="1" x14ac:dyDescent="0.35"/>
    <row r="53" spans="1:48" x14ac:dyDescent="0.3">
      <c r="A53" s="9" t="s">
        <v>64</v>
      </c>
      <c r="B53" s="10">
        <f>Input!$B$8</f>
        <v>2025</v>
      </c>
    </row>
    <row r="54" spans="1:48" x14ac:dyDescent="0.3">
      <c r="A54" s="11" t="s">
        <v>5</v>
      </c>
      <c r="B54" s="12" t="str">
        <f>B6</f>
        <v>5/8"</v>
      </c>
    </row>
    <row r="55" spans="1:48" x14ac:dyDescent="0.3">
      <c r="A55" s="11" t="s">
        <v>29</v>
      </c>
      <c r="B55" s="12">
        <f>Input!D8</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2025</v>
      </c>
      <c r="C61" s="143"/>
      <c r="D61" s="144"/>
      <c r="F61" s="142" t="str">
        <f>CONCATENATE("February"," ",$B$5)</f>
        <v>February 2025</v>
      </c>
      <c r="G61" s="143"/>
      <c r="H61" s="144"/>
      <c r="J61" s="142" t="str">
        <f>CONCATENATE("March"," ",$B$5)</f>
        <v>March 2025</v>
      </c>
      <c r="K61" s="143"/>
      <c r="L61" s="144"/>
      <c r="N61" s="142" t="str">
        <f>CONCATENATE("April"," ",$B$5)</f>
        <v>April 2025</v>
      </c>
      <c r="O61" s="143"/>
      <c r="P61" s="144"/>
      <c r="R61" s="142" t="str">
        <f>CONCATENATE("May"," ",$B$5)</f>
        <v>May 2025</v>
      </c>
      <c r="S61" s="143"/>
      <c r="T61" s="144"/>
      <c r="V61" s="142" t="str">
        <f>CONCATENATE("June"," ",$B$5)</f>
        <v>June 2025</v>
      </c>
      <c r="W61" s="143"/>
      <c r="X61" s="144"/>
      <c r="Z61" s="142" t="str">
        <f>CONCATENATE("July"," ",$B$5)</f>
        <v>July 2025</v>
      </c>
      <c r="AA61" s="143"/>
      <c r="AB61" s="144"/>
      <c r="AD61" s="142" t="str">
        <f>CONCATENATE("August"," ",$B$5)</f>
        <v>August 2025</v>
      </c>
      <c r="AE61" s="143"/>
      <c r="AF61" s="144"/>
      <c r="AH61" s="142" t="str">
        <f>CONCATENATE("September"," ",$B$5)</f>
        <v>September 2025</v>
      </c>
      <c r="AI61" s="143"/>
      <c r="AJ61" s="144"/>
      <c r="AL61" s="142" t="str">
        <f>CONCATENATE("October"," ",$B$5)</f>
        <v>October 2025</v>
      </c>
      <c r="AM61" s="143"/>
      <c r="AN61" s="144"/>
      <c r="AP61" s="142" t="str">
        <f>CONCATENATE("November"," ",$B$5)</f>
        <v>November 2025</v>
      </c>
      <c r="AQ61" s="143"/>
      <c r="AR61" s="144"/>
      <c r="AS61" s="102"/>
      <c r="AT61" s="142" t="str">
        <f>CONCATENATE("December"," ",$B$5)</f>
        <v>December 2025</v>
      </c>
      <c r="AU61" s="143"/>
      <c r="AV61" s="144"/>
    </row>
    <row r="62" spans="1:48" x14ac:dyDescent="0.3">
      <c r="A62" s="1" t="s">
        <v>4</v>
      </c>
      <c r="B62" s="14"/>
      <c r="D62" s="15">
        <f>INDEX(Input!$B$29:$AK$29,MATCH('Residential Bills_Yr 1_avg'!$B$54,Input!$A$29:$A$29,0),MATCH('Residential Bills_Yr 1_avg'!B$61,Input!$B$28:$AK$28,0))</f>
        <v>15.39</v>
      </c>
      <c r="F62" s="14"/>
      <c r="H62" s="15">
        <f>INDEX(Input!$B$29:$AK$29,MATCH('Residential Bills_Yr 1_avg'!$B$54,Input!$A$29:$A$29,0),MATCH('Residential Bills_Yr 1_avg'!F$61,Input!$B$28:$AK$28,0))</f>
        <v>15.39</v>
      </c>
      <c r="J62" s="14"/>
      <c r="L62" s="15">
        <f>INDEX(Input!$B$29:$AK$29,MATCH('Residential Bills_Yr 1_avg'!$B$54,Input!$A$29:$A$29,0),MATCH('Residential Bills_Yr 1_avg'!J$61,Input!$B$28:$AK$28,0))</f>
        <v>15.39</v>
      </c>
      <c r="N62" s="14"/>
      <c r="P62" s="15">
        <f>INDEX(Input!$B$29:$AK$29,MATCH('Residential Bills_Yr 1_avg'!$B$54,Input!$A$29:$A$29,0),MATCH('Residential Bills_Yr 1_avg'!N$61,Input!$B$28:$AK$28,0))</f>
        <v>15.39</v>
      </c>
      <c r="R62" s="14"/>
      <c r="T62" s="15">
        <f>INDEX(Input!$B$29:$AK$29,MATCH('Residential Bills_Yr 1_avg'!$B$54,Input!$A$29:$A$29,0),MATCH('Residential Bills_Yr 1_avg'!R$61,Input!$B$28:$AK$28,0))</f>
        <v>15.39</v>
      </c>
      <c r="V62" s="14"/>
      <c r="X62" s="15">
        <f>INDEX(Input!$B$29:$AK$29,MATCH('Residential Bills_Yr 1_avg'!$B$54,Input!$A$29:$A$29,0),MATCH('Residential Bills_Yr 1_avg'!V$61,Input!$B$28:$AK$28,0))</f>
        <v>15.39</v>
      </c>
      <c r="Z62" s="14"/>
      <c r="AB62" s="15">
        <f>INDEX(Input!$B$29:$AK$29,MATCH('Residential Bills_Yr 1_avg'!$B$54,Input!$A$29:$A$29,0),MATCH('Residential Bills_Yr 1_avg'!Z$61,Input!$B$28:$AK$28,0))</f>
        <v>20.68</v>
      </c>
      <c r="AD62" s="14"/>
      <c r="AF62" s="15">
        <f>INDEX(Input!$B$29:$AK$29,MATCH('Residential Bills_Yr 1_avg'!$B$54,Input!$A$29:$A$29,0),MATCH('Residential Bills_Yr 1_avg'!AD$61,Input!$B$28:$AK$28,0))</f>
        <v>20.68</v>
      </c>
      <c r="AH62" s="14"/>
      <c r="AJ62" s="15">
        <f>INDEX(Input!$B$29:$AK$29,MATCH('Residential Bills_Yr 1_avg'!$B$54,Input!$A$29:$A$29,0),MATCH('Residential Bills_Yr 1_avg'!AH$61,Input!$B$28:$AK$28,0))</f>
        <v>20.68</v>
      </c>
      <c r="AL62" s="14"/>
      <c r="AN62" s="15">
        <f>INDEX(Input!$B$29:$AK$29,MATCH('Residential Bills_Yr 1_avg'!$B$54,Input!$A$29:$A$29,0),MATCH('Residential Bills_Yr 1_avg'!AL$61,Input!$B$28:$AK$28,0))</f>
        <v>20.68</v>
      </c>
      <c r="AP62" s="14"/>
      <c r="AR62" s="15">
        <f>INDEX(Input!$B$29:$AK$29,MATCH('Residential Bills_Yr 1_avg'!$B$54,Input!$A$29:$A$29,0),MATCH('Residential Bills_Yr 1_avg'!AP$61,Input!$B$28:$AK$28,0))</f>
        <v>20.68</v>
      </c>
      <c r="AS62" s="7"/>
      <c r="AT62" s="14"/>
      <c r="AV62" s="15">
        <f>INDEX(Input!$B$29:$AK$29,MATCH('Residential Bills_Yr 1_avg'!$B$54,Input!$A$29:$A$29,0),MATCH('Residential Bills_Yr 1_avg'!AT$61,Input!$B$28:$AK$28,0))</f>
        <v>20.68</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1_avg'!$A65,Input!$A$22:$A$26,0),MATCH('Residential Bills_Yr 1_avg'!B$61,Input!$B$21:$AK$21,0))</f>
        <v>3.5588000000000002</v>
      </c>
      <c r="C65" s="3">
        <f>IF($B$55&gt;Input!F81,Input!F81,'Residential Bills_Yr 1_avg'!$B$55)</f>
        <v>6</v>
      </c>
      <c r="D65" s="15">
        <f>ROUND(IFERROR(B65*C65," "),2)</f>
        <v>21.35</v>
      </c>
      <c r="F65" s="19">
        <f>INDEX(Input!$B$22:$AK$26,MATCH('Residential Bills_Yr 1_avg'!$A65,Input!$A$22:$A$26,0),MATCH('Residential Bills_Yr 1_avg'!F$61,Input!$B$21:$AK$21,0))</f>
        <v>3.5588000000000002</v>
      </c>
      <c r="G65" s="3">
        <f>IF($B$55&gt;Input!G81,Input!G81,'Residential Bills_Yr 1_avg'!$B$55)</f>
        <v>6</v>
      </c>
      <c r="H65" s="15">
        <f>ROUND(IFERROR(F65*G65," "),2)</f>
        <v>21.35</v>
      </c>
      <c r="J65" s="19">
        <f>INDEX(Input!$B$22:$AK$26,MATCH('Residential Bills_Yr 1_avg'!$A65,Input!$A$22:$A$26,0),MATCH('Residential Bills_Yr 1_avg'!J$61,Input!$B$21:$AK$21,0))</f>
        <v>3.5588000000000002</v>
      </c>
      <c r="K65" s="3">
        <f>IF($B$55&gt;Input!H81,Input!H81,'Residential Bills_Yr 1_avg'!$B$55)</f>
        <v>6</v>
      </c>
      <c r="L65" s="15">
        <f>ROUND(IFERROR(J65*K65," "),2)</f>
        <v>21.35</v>
      </c>
      <c r="N65" s="19">
        <f>INDEX(Input!$B$22:$AK$26,MATCH('Residential Bills_Yr 1_avg'!$A65,Input!$A$22:$A$26,0),MATCH('Residential Bills_Yr 1_avg'!N$61,Input!$B$21:$AK$21,0))</f>
        <v>3.5588000000000002</v>
      </c>
      <c r="O65" s="3">
        <f>IF($B$55&gt;Input!I81,Input!I81,'Residential Bills_Yr 1_avg'!$B$55)</f>
        <v>6</v>
      </c>
      <c r="P65" s="15">
        <f>ROUND(IFERROR(N65*O65," "),2)</f>
        <v>21.35</v>
      </c>
      <c r="R65" s="19">
        <f>INDEX(Input!$B$22:$AK$26,MATCH('Residential Bills_Yr 1_avg'!$A65,Input!$A$22:$A$26,0),MATCH('Residential Bills_Yr 1_avg'!R$61,Input!$B$21:$AK$21,0))</f>
        <v>3.5588000000000002</v>
      </c>
      <c r="S65" s="3">
        <f>IF($B$55&gt;Input!J81,Input!J81,'Residential Bills_Yr 1_avg'!$B$55)</f>
        <v>6</v>
      </c>
      <c r="T65" s="15">
        <f>ROUND(IFERROR(R65*S65," "),2)</f>
        <v>21.35</v>
      </c>
      <c r="V65" s="19">
        <f>INDEX(Input!$B$22:$AK$26,MATCH('Residential Bills_Yr 1_avg'!$A65,Input!$A$22:$A$26,0),MATCH('Residential Bills_Yr 1_avg'!V$61,Input!$B$21:$AK$21,0))</f>
        <v>3.5588000000000002</v>
      </c>
      <c r="W65" s="3">
        <f>IF($B$55&gt;Input!K81,Input!K81,'Residential Bills_Yr 1_avg'!$B$55)</f>
        <v>6</v>
      </c>
      <c r="X65" s="15">
        <f>ROUND(IFERROR(V65*W65," "),2)</f>
        <v>21.35</v>
      </c>
      <c r="Z65" s="19">
        <f>INDEX(Input!$B$22:$AK$26,MATCH('Residential Bills_Yr 1_avg'!$A65,Input!$A$22:$A$26,0),MATCH('Residential Bills_Yr 1_avg'!Z$61,Input!$B$21:$AK$21,0))</f>
        <v>2.7187000000000001</v>
      </c>
      <c r="AA65" s="3">
        <f>IF($B$55&gt;Input!L81,Input!L81,'Residential Bills_Yr 1_avg'!$B$55)</f>
        <v>6</v>
      </c>
      <c r="AB65" s="15">
        <f>ROUND(IFERROR(Z65*AA65," "),2)</f>
        <v>16.309999999999999</v>
      </c>
      <c r="AD65" s="19">
        <f>INDEX(Input!$B$22:$AK$26,MATCH('Residential Bills_Yr 1_avg'!$A65,Input!$A$22:$A$26,0),MATCH('Residential Bills_Yr 1_avg'!AD$61,Input!$B$21:$AK$21,0))</f>
        <v>2.7187000000000001</v>
      </c>
      <c r="AE65" s="3">
        <f>IF($B$55&gt;Input!M81,Input!M81,'Residential Bills_Yr 1_avg'!$B$55)</f>
        <v>6</v>
      </c>
      <c r="AF65" s="15">
        <f>ROUND(IFERROR(AD65*AE65," "),2)</f>
        <v>16.309999999999999</v>
      </c>
      <c r="AH65" s="19">
        <f>INDEX(Input!$B$22:$AK$26,MATCH('Residential Bills_Yr 1_avg'!$A65,Input!$A$22:$A$26,0),MATCH('Residential Bills_Yr 1_avg'!AH$61,Input!$B$21:$AK$21,0))</f>
        <v>2.7187000000000001</v>
      </c>
      <c r="AI65" s="3">
        <f>IF($B$55&gt;Input!N81,Input!N81,'Residential Bills_Yr 1_avg'!$B$55)</f>
        <v>6</v>
      </c>
      <c r="AJ65" s="15">
        <f>ROUND(IFERROR(AH65*AI65," "),2)</f>
        <v>16.309999999999999</v>
      </c>
      <c r="AL65" s="19">
        <f>INDEX(Input!$B$22:$AK$26,MATCH('Residential Bills_Yr 1_avg'!$A65,Input!$A$22:$A$26,0),MATCH('Residential Bills_Yr 1_avg'!AL$61,Input!$B$21:$AK$21,0))</f>
        <v>2.7187000000000001</v>
      </c>
      <c r="AM65" s="3">
        <f>IF($B$55&gt;Input!O81,Input!O81,'Residential Bills_Yr 1_avg'!$B$55)</f>
        <v>6</v>
      </c>
      <c r="AN65" s="15">
        <f>ROUND(IFERROR(AL65*AM65," "),2)</f>
        <v>16.309999999999999</v>
      </c>
      <c r="AP65" s="19">
        <f>INDEX(Input!$B$22:$AK$26,MATCH('Residential Bills_Yr 1_avg'!$A65,Input!$A$22:$A$26,0),MATCH('Residential Bills_Yr 1_avg'!AP$61,Input!$B$21:$AK$21,0))</f>
        <v>2.7187000000000001</v>
      </c>
      <c r="AQ65" s="3">
        <f>IF($B$55&gt;Input!P81,Input!P81,'Residential Bills_Yr 1_avg'!$B$55)</f>
        <v>6</v>
      </c>
      <c r="AR65" s="15">
        <f>ROUND(IFERROR(AP65*AQ65," "),2)</f>
        <v>16.309999999999999</v>
      </c>
      <c r="AS65" s="7"/>
      <c r="AT65" s="19">
        <f>INDEX(Input!$B$22:$AK$26,MATCH('Residential Bills_Yr 1_avg'!$A65,Input!$A$22:$A$26,0),MATCH('Residential Bills_Yr 1_avg'!AT$61,Input!$B$21:$AK$21,0))</f>
        <v>2.7187000000000001</v>
      </c>
      <c r="AU65" s="3">
        <f>IF($B$55&gt;Input!Q81,Input!Q81,'Residential Bills_Yr 1_avg'!$B$55)</f>
        <v>6</v>
      </c>
      <c r="AV65" s="15">
        <f>ROUND(IFERROR(AT65*AU65," "),2)</f>
        <v>16.309999999999999</v>
      </c>
    </row>
    <row r="66" spans="1:48" x14ac:dyDescent="0.3">
      <c r="A66" t="str">
        <f>A18</f>
        <v>Tier 2</v>
      </c>
      <c r="B66" s="19">
        <f>INDEX(Input!$B$22:$AK$26,MATCH('Residential Bills_Yr 1_avg'!$A66,Input!$A$22:$A$26,0),MATCH('Residential Bills_Yr 1_avg'!B$61,Input!$B$21:$AK$21,0))</f>
        <v>6.1416000000000004</v>
      </c>
      <c r="C66" s="3">
        <f>IF(($B$55-C65)&gt;Input!F82,Input!F82,($B$55-C65))</f>
        <v>4</v>
      </c>
      <c r="D66" s="15">
        <f>ROUND(IFERROR(B66*C66," "),2)</f>
        <v>24.57</v>
      </c>
      <c r="F66" s="19">
        <f>INDEX(Input!$B$22:$AK$26,MATCH('Residential Bills_Yr 1_avg'!$A66,Input!$A$22:$A$26,0),MATCH('Residential Bills_Yr 1_avg'!F$61,Input!$B$21:$AK$21,0))</f>
        <v>6.1416000000000004</v>
      </c>
      <c r="G66" s="3">
        <f>IF(($B$55-G65)&gt;Input!G82,Input!G82,($B$55-G65))</f>
        <v>4</v>
      </c>
      <c r="H66" s="15">
        <f>ROUND(IFERROR(F66*G66," "),2)</f>
        <v>24.57</v>
      </c>
      <c r="J66" s="19">
        <f>INDEX(Input!$B$22:$AK$26,MATCH('Residential Bills_Yr 1_avg'!$A66,Input!$A$22:$A$26,0),MATCH('Residential Bills_Yr 1_avg'!J$61,Input!$B$21:$AK$21,0))</f>
        <v>6.1416000000000004</v>
      </c>
      <c r="K66" s="3">
        <f>IF(($B$55-K65)&gt;Input!H82,Input!H82,($B$55-K65))</f>
        <v>4</v>
      </c>
      <c r="L66" s="15">
        <f>ROUND(IFERROR(J66*K66," "),2)</f>
        <v>24.57</v>
      </c>
      <c r="N66" s="19">
        <f>INDEX(Input!$B$22:$AK$26,MATCH('Residential Bills_Yr 1_avg'!$A66,Input!$A$22:$A$26,0),MATCH('Residential Bills_Yr 1_avg'!N$61,Input!$B$21:$AK$21,0))</f>
        <v>6.1416000000000004</v>
      </c>
      <c r="O66" s="3">
        <f>IF(($B$55-O65)&gt;Input!I82,Input!I82,($B$55-O65))</f>
        <v>4</v>
      </c>
      <c r="P66" s="15">
        <f>ROUND(IFERROR(N66*O66," "),2)</f>
        <v>24.57</v>
      </c>
      <c r="R66" s="19">
        <f>INDEX(Input!$B$22:$AK$26,MATCH('Residential Bills_Yr 1_avg'!$A66,Input!$A$22:$A$26,0),MATCH('Residential Bills_Yr 1_avg'!R$61,Input!$B$21:$AK$21,0))</f>
        <v>6.1416000000000004</v>
      </c>
      <c r="S66" s="3">
        <f>IF(($B$55-S65)&gt;Input!J82,Input!J82,($B$55-S65))</f>
        <v>4</v>
      </c>
      <c r="T66" s="15">
        <f>ROUND(IFERROR(R66*S66," "),2)</f>
        <v>24.57</v>
      </c>
      <c r="V66" s="19">
        <f>INDEX(Input!$B$22:$AK$26,MATCH('Residential Bills_Yr 1_avg'!$A66,Input!$A$22:$A$26,0),MATCH('Residential Bills_Yr 1_avg'!V$61,Input!$B$21:$AK$21,0))</f>
        <v>6.1416000000000004</v>
      </c>
      <c r="W66" s="3">
        <f>IF(($B$55-W65)&gt;Input!K82,Input!K82,($B$55-S65))</f>
        <v>4</v>
      </c>
      <c r="X66" s="15">
        <f>ROUND(IFERROR(V66*W66," "),2)</f>
        <v>24.57</v>
      </c>
      <c r="Z66" s="19">
        <f>INDEX(Input!$B$22:$AK$26,MATCH('Residential Bills_Yr 1_avg'!$A66,Input!$A$22:$A$26,0),MATCH('Residential Bills_Yr 1_avg'!Z$61,Input!$B$21:$AK$21,0))</f>
        <v>4.6917999999999997</v>
      </c>
      <c r="AA66" s="3">
        <f>IF(($B$55-AA65)&gt;Input!L82,Input!L82,($B$55-AA65))</f>
        <v>4</v>
      </c>
      <c r="AB66" s="15">
        <f>ROUND(IFERROR(Z66*AA66," "),2)</f>
        <v>18.77</v>
      </c>
      <c r="AD66" s="19">
        <f>INDEX(Input!$B$22:$AK$26,MATCH('Residential Bills_Yr 1_avg'!$A66,Input!$A$22:$A$26,0),MATCH('Residential Bills_Yr 1_avg'!AD$61,Input!$B$21:$AK$21,0))</f>
        <v>4.6917999999999997</v>
      </c>
      <c r="AE66" s="3">
        <f>IF(($B$55-AE65)&gt;Input!M82,Input!M82,($B$55-AE65))</f>
        <v>4</v>
      </c>
      <c r="AF66" s="15">
        <f>ROUND(IFERROR(AD66*AE66," "),2)</f>
        <v>18.77</v>
      </c>
      <c r="AH66" s="19">
        <f>INDEX(Input!$B$22:$AK$26,MATCH('Residential Bills_Yr 1_avg'!$A66,Input!$A$22:$A$26,0),MATCH('Residential Bills_Yr 1_avg'!AH$61,Input!$B$21:$AK$21,0))</f>
        <v>4.6917999999999997</v>
      </c>
      <c r="AI66" s="3">
        <f>IF(($B$55-AI65)&gt;Input!N82,Input!N82,($B$55-AI65))</f>
        <v>4</v>
      </c>
      <c r="AJ66" s="15">
        <f>ROUND(IFERROR(AH66*AI66," "),2)</f>
        <v>18.77</v>
      </c>
      <c r="AL66" s="19">
        <f>INDEX(Input!$B$22:$AK$26,MATCH('Residential Bills_Yr 1_avg'!$A66,Input!$A$22:$A$26,0),MATCH('Residential Bills_Yr 1_avg'!AL$61,Input!$B$21:$AK$21,0))</f>
        <v>4.6917999999999997</v>
      </c>
      <c r="AM66" s="3">
        <f>IF(($B$55-AM65)&gt;Input!O82,Input!O82,($B$55-AM65))</f>
        <v>4</v>
      </c>
      <c r="AN66" s="15">
        <f>ROUND(IFERROR(AL66*AM66," "),2)</f>
        <v>18.77</v>
      </c>
      <c r="AP66" s="19">
        <f>INDEX(Input!$B$22:$AK$26,MATCH('Residential Bills_Yr 1_avg'!$A66,Input!$A$22:$A$26,0),MATCH('Residential Bills_Yr 1_avg'!AP$61,Input!$B$21:$AK$21,0))</f>
        <v>4.6917999999999997</v>
      </c>
      <c r="AQ66" s="3">
        <f>IF(($B$55-AQ65)&gt;Input!P82,Input!P82,($B$55-AQ65))</f>
        <v>4</v>
      </c>
      <c r="AR66" s="15">
        <f>ROUND(IFERROR(AP66*AQ66," "),2)</f>
        <v>18.77</v>
      </c>
      <c r="AS66" s="7"/>
      <c r="AT66" s="19">
        <f>INDEX(Input!$B$22:$AK$26,MATCH('Residential Bills_Yr 1_avg'!$A66,Input!$A$22:$A$26,0),MATCH('Residential Bills_Yr 1_avg'!AT$61,Input!$B$21:$AK$21,0))</f>
        <v>4.6917999999999997</v>
      </c>
      <c r="AU66" s="3">
        <f>IF(($B$55-AU65)&gt;Input!Q82,Input!Q82,($B$55-AU65))</f>
        <v>4</v>
      </c>
      <c r="AV66" s="15">
        <f>ROUND(IFERROR(AT66*AU66," "),2)</f>
        <v>18.77</v>
      </c>
    </row>
    <row r="67" spans="1:48" x14ac:dyDescent="0.3">
      <c r="A67" t="str">
        <f>A19</f>
        <v>Tier 3</v>
      </c>
      <c r="B67" s="19">
        <f>INDEX(Input!$B$22:$AK$26,MATCH('Residential Bills_Yr 1_avg'!$A67,Input!$A$22:$A$26,0),MATCH('Residential Bills_Yr 1_avg'!B$61,Input!$B$21:$AK$21,0))</f>
        <v>7.2929000000000004</v>
      </c>
      <c r="C67" s="3">
        <f>IF(OR(Input!F79="Tier 4",Input!F79="Tier 5"),IF(('Residential Bills_Yr 1_avg'!$B$55-'Residential Bills_Yr 1_avg'!C65-'Residential Bills_Yr 1_avg'!C66)&gt;Input!F79,Input!F79,('Residential Bills_Yr 1_avg'!$B$55-'Residential Bills_Yr 1_avg'!C65-'Residential Bills_Yr 1_avg'!C66)),('Residential Bills_Yr 1_avg'!$B$55-'Residential Bills_Yr 1_avg'!C65-'Residential Bills_Yr 1_avg'!C66))</f>
        <v>0</v>
      </c>
      <c r="D67" s="15">
        <f>ROUND(IFERROR(B67*C67," "),2)</f>
        <v>0</v>
      </c>
      <c r="F67" s="19">
        <f>INDEX(Input!$B$22:$AK$26,MATCH('Residential Bills_Yr 1_avg'!$A67,Input!$A$22:$A$26,0),MATCH('Residential Bills_Yr 1_avg'!F$61,Input!$B$21:$AK$21,0))</f>
        <v>7.2929000000000004</v>
      </c>
      <c r="G67" s="3">
        <f>IF(OR(Input!G79="Tier 4",Input!G79="Tier 5"),IF(('Residential Bills_Yr 1_avg'!$B$55-'Residential Bills_Yr 1_avg'!G65-'Residential Bills_Yr 1_avg'!G66)&gt;Input!G79,Input!G79,('Residential Bills_Yr 1_avg'!$B$55-'Residential Bills_Yr 1_avg'!G65-'Residential Bills_Yr 1_avg'!G66)),('Residential Bills_Yr 1_avg'!$B$55-'Residential Bills_Yr 1_avg'!G65-'Residential Bills_Yr 1_avg'!G66))</f>
        <v>0</v>
      </c>
      <c r="H67" s="15">
        <f>ROUND(IFERROR(F67*G67," "),2)</f>
        <v>0</v>
      </c>
      <c r="J67" s="19">
        <f>INDEX(Input!$B$22:$AK$26,MATCH('Residential Bills_Yr 1_avg'!$A67,Input!$A$22:$A$26,0),MATCH('Residential Bills_Yr 1_avg'!J$61,Input!$B$21:$AK$21,0))</f>
        <v>7.2929000000000004</v>
      </c>
      <c r="K67" s="3">
        <f>IF(OR(Input!H79="Tier 4",Input!H79="Tier 5"),IF(('Residential Bills_Yr 1_avg'!$B$55-'Residential Bills_Yr 1_avg'!K65-'Residential Bills_Yr 1_avg'!K66)&gt;Input!H79,Input!H79,('Residential Bills_Yr 1_avg'!$B$55-'Residential Bills_Yr 1_avg'!K65-'Residential Bills_Yr 1_avg'!K66)),('Residential Bills_Yr 1_avg'!$B$55-'Residential Bills_Yr 1_avg'!K65-'Residential Bills_Yr 1_avg'!K66))</f>
        <v>0</v>
      </c>
      <c r="L67" s="15">
        <f>ROUND(IFERROR(J67*K67," "),2)</f>
        <v>0</v>
      </c>
      <c r="N67" s="19">
        <f>INDEX(Input!$B$22:$AK$26,MATCH('Residential Bills_Yr 1_avg'!$A67,Input!$A$22:$A$26,0),MATCH('Residential Bills_Yr 1_avg'!N$61,Input!$B$21:$AK$21,0))</f>
        <v>7.2929000000000004</v>
      </c>
      <c r="O67" s="3">
        <f>IF(OR(Input!I79="Tier 4",Input!I79="Tier 5"),IF(('Residential Bills_Yr 1_avg'!$B$55-'Residential Bills_Yr 1_avg'!O65-'Residential Bills_Yr 1_avg'!O66)&gt;Input!I79,Input!I79,('Residential Bills_Yr 1_avg'!$B$55-'Residential Bills_Yr 1_avg'!O65-'Residential Bills_Yr 1_avg'!O66)),('Residential Bills_Yr 1_avg'!$B$55-'Residential Bills_Yr 1_avg'!O65-'Residential Bills_Yr 1_avg'!O66))</f>
        <v>0</v>
      </c>
      <c r="P67" s="15">
        <f>ROUND(IFERROR(N67*O67," "),2)</f>
        <v>0</v>
      </c>
      <c r="R67" s="19">
        <f>INDEX(Input!$B$22:$AK$26,MATCH('Residential Bills_Yr 1_avg'!$A67,Input!$A$22:$A$26,0),MATCH('Residential Bills_Yr 1_avg'!R$61,Input!$B$21:$AK$21,0))</f>
        <v>7.2929000000000004</v>
      </c>
      <c r="S67" s="3">
        <f>IF(OR(Input!J79="Tier 4",Input!J79="Tier 5"),IF(('Residential Bills_Yr 1_avg'!$B$55-'Residential Bills_Yr 1_avg'!S65-'Residential Bills_Yr 1_avg'!S66)&gt;Input!J79,Input!J79,('Residential Bills_Yr 1_avg'!$B$55-'Residential Bills_Yr 1_avg'!S65-'Residential Bills_Yr 1_avg'!S66)),('Residential Bills_Yr 1_avg'!$B$55-'Residential Bills_Yr 1_avg'!S65-'Residential Bills_Yr 1_avg'!S66))</f>
        <v>0</v>
      </c>
      <c r="T67" s="15">
        <f>ROUND(IFERROR(R67*S67," "),2)</f>
        <v>0</v>
      </c>
      <c r="V67" s="19">
        <f>INDEX(Input!$B$22:$AK$26,MATCH('Residential Bills_Yr 1_avg'!$A67,Input!$A$22:$A$26,0),MATCH('Residential Bills_Yr 1_avg'!V$61,Input!$B$21:$AK$21,0))</f>
        <v>7.2929000000000004</v>
      </c>
      <c r="W67" s="3">
        <f>IF(OR(Input!K79="Tier 4",Input!K79="Tier 5"),IF(('Residential Bills_Yr 1_avg'!$B$55-'Residential Bills_Yr 1_avg'!W65-'Residential Bills_Yr 1_avg'!W66)&gt;Input!K79,Input!K79,('Residential Bills_Yr 1_avg'!$B$55-'Residential Bills_Yr 1_avg'!W65-'Residential Bills_Yr 1_avg'!W66)),('Residential Bills_Yr 1_avg'!$B$55-'Residential Bills_Yr 1_avg'!W65-'Residential Bills_Yr 1_avg'!W66))</f>
        <v>0</v>
      </c>
      <c r="X67" s="15">
        <f>ROUND(IFERROR(V67*W67," "),2)</f>
        <v>0</v>
      </c>
      <c r="Z67" s="19">
        <f>INDEX(Input!$B$22:$AK$26,MATCH('Residential Bills_Yr 1_avg'!$A67,Input!$A$22:$A$26,0),MATCH('Residential Bills_Yr 1_avg'!Z$61,Input!$B$21:$AK$21,0))</f>
        <v>6.4775</v>
      </c>
      <c r="AA67" s="3">
        <f>IF(OR(Input!L79="Tier 4",Input!L79="Tier 5"),IF(('Residential Bills_Yr 1_avg'!$B$55-'Residential Bills_Yr 1_avg'!AA65-'Residential Bills_Yr 1_avg'!AA66)&gt;Input!L79,Input!L79,('Residential Bills_Yr 1_avg'!$B$55-'Residential Bills_Yr 1_avg'!AA65-'Residential Bills_Yr 1_avg'!AA66)),('Residential Bills_Yr 1_avg'!$B$55-'Residential Bills_Yr 1_avg'!AA65-'Residential Bills_Yr 1_avg'!AA66))</f>
        <v>0</v>
      </c>
      <c r="AB67" s="15">
        <f>ROUND(IFERROR(Z67*AA67," "),2)</f>
        <v>0</v>
      </c>
      <c r="AD67" s="19">
        <f>INDEX(Input!$B$22:$AK$26,MATCH('Residential Bills_Yr 1_avg'!$A67,Input!$A$22:$A$26,0),MATCH('Residential Bills_Yr 1_avg'!AD$61,Input!$B$21:$AK$21,0))</f>
        <v>6.4775</v>
      </c>
      <c r="AE67" s="3">
        <f>IF(OR(Input!M79="Tier 4",Input!M79="Tier 5"),IF(('Residential Bills_Yr 1_avg'!$B$55-'Residential Bills_Yr 1_avg'!AE65-'Residential Bills_Yr 1_avg'!AE66)&gt;Input!M79,Input!M79,('Residential Bills_Yr 1_avg'!$B$55-'Residential Bills_Yr 1_avg'!AE65-'Residential Bills_Yr 1_avg'!AE66)),('Residential Bills_Yr 1_avg'!$B$55-'Residential Bills_Yr 1_avg'!AE65-'Residential Bills_Yr 1_avg'!AE66))</f>
        <v>0</v>
      </c>
      <c r="AF67" s="15">
        <f>ROUND(IFERROR(AD67*AE67," "),2)</f>
        <v>0</v>
      </c>
      <c r="AH67" s="19">
        <f>INDEX(Input!$B$22:$AK$26,MATCH('Residential Bills_Yr 1_avg'!$A67,Input!$A$22:$A$26,0),MATCH('Residential Bills_Yr 1_avg'!AH$61,Input!$B$21:$AK$21,0))</f>
        <v>6.4775</v>
      </c>
      <c r="AI67" s="3">
        <f>IF(OR(Input!N79="Tier 4",Input!N79="Tier 5"),IF(('Residential Bills_Yr 1_avg'!$B$55-'Residential Bills_Yr 1_avg'!AI65-'Residential Bills_Yr 1_avg'!AI66)&gt;Input!N79,Input!N79,('Residential Bills_Yr 1_avg'!$B$55-'Residential Bills_Yr 1_avg'!AI65-'Residential Bills_Yr 1_avg'!AI66)),('Residential Bills_Yr 1_avg'!$B$55-'Residential Bills_Yr 1_avg'!AI65-'Residential Bills_Yr 1_avg'!AI66))</f>
        <v>0</v>
      </c>
      <c r="AJ67" s="15">
        <f>ROUND(IFERROR(AH67*AI67," "),2)</f>
        <v>0</v>
      </c>
      <c r="AL67" s="19">
        <f>INDEX(Input!$B$22:$AK$26,MATCH('Residential Bills_Yr 1_avg'!$A67,Input!$A$22:$A$26,0),MATCH('Residential Bills_Yr 1_avg'!AL$61,Input!$B$21:$AK$21,0))</f>
        <v>6.4775</v>
      </c>
      <c r="AM67" s="3">
        <f>IF(OR(Input!O79="Tier 4",Input!O79="Tier 5"),IF(('Residential Bills_Yr 1_avg'!$B$55-'Residential Bills_Yr 1_avg'!AM65-'Residential Bills_Yr 1_avg'!AM66)&gt;Input!O79,Input!O79,('Residential Bills_Yr 1_avg'!$B$55-'Residential Bills_Yr 1_avg'!AM65-'Residential Bills_Yr 1_avg'!AM66)),('Residential Bills_Yr 1_avg'!$B$55-'Residential Bills_Yr 1_avg'!AM65-'Residential Bills_Yr 1_avg'!AM66))</f>
        <v>0</v>
      </c>
      <c r="AN67" s="15">
        <f>ROUND(IFERROR(AL67*AM67," "),2)</f>
        <v>0</v>
      </c>
      <c r="AP67" s="19">
        <f>INDEX(Input!$B$22:$AK$26,MATCH('Residential Bills_Yr 1_avg'!$A67,Input!$A$22:$A$26,0),MATCH('Residential Bills_Yr 1_avg'!AP$61,Input!$B$21:$AK$21,0))</f>
        <v>6.4775</v>
      </c>
      <c r="AQ67" s="3">
        <f>IF(OR(Input!P79="Tier 4",Input!P79="Tier 5"),IF(('Residential Bills_Yr 1_avg'!$B$55-'Residential Bills_Yr 1_avg'!AQ65-'Residential Bills_Yr 1_avg'!AQ66)&gt;Input!P79,Input!P79,('Residential Bills_Yr 1_avg'!$B$55-'Residential Bills_Yr 1_avg'!AQ65-'Residential Bills_Yr 1_avg'!AQ66)),('Residential Bills_Yr 1_avg'!$B$55-'Residential Bills_Yr 1_avg'!AQ65-'Residential Bills_Yr 1_avg'!AQ66))</f>
        <v>0</v>
      </c>
      <c r="AR67" s="15">
        <f>ROUND(IFERROR(AP67*AQ67," "),2)</f>
        <v>0</v>
      </c>
      <c r="AS67" s="7"/>
      <c r="AT67" s="19">
        <f>INDEX(Input!$B$22:$AK$26,MATCH('Residential Bills_Yr 1_avg'!$A67,Input!$A$22:$A$26,0),MATCH('Residential Bills_Yr 1_avg'!AT$61,Input!$B$21:$AK$21,0))</f>
        <v>6.4775</v>
      </c>
      <c r="AU67" s="3">
        <f>IF(OR(Input!Q79="Tier 4",Input!Q79="Tier 5"),IF(('Residential Bills_Yr 1_avg'!$B$55-'Residential Bills_Yr 1_avg'!AU65-'Residential Bills_Yr 1_avg'!AU66)&gt;Input!Q79,Input!Q79,('Residential Bills_Yr 1_avg'!$B$55-'Residential Bills_Yr 1_avg'!AU65-'Residential Bills_Yr 1_avg'!AU66)),('Residential Bills_Yr 1_avg'!$B$55-'Residential Bills_Yr 1_avg'!AU65-'Residential Bills_Yr 1_avg'!AU66))</f>
        <v>0</v>
      </c>
      <c r="AV67" s="15">
        <f>ROUND(IFERROR(AT67*AU67," "),2)</f>
        <v>0</v>
      </c>
    </row>
    <row r="68" spans="1:48" ht="14.4" hidden="1" customHeight="1" x14ac:dyDescent="0.3">
      <c r="A68" t="str">
        <f>A20</f>
        <v>Tier 4</v>
      </c>
      <c r="B68" s="19">
        <f>INDEX(Input!$B$22:$AK$26,MATCH('Residential Bills_Yr 1_avg'!$A68,Input!$A$22:$A$26,0),MATCH('Residential Bills_Yr 1_avg'!B$61,Input!$B$21:$AK$21,0))</f>
        <v>0</v>
      </c>
      <c r="C68" s="3" t="str">
        <f>IF(Input!F79="Tier 4",($B$55-C65-C66-C67),IF(Input!F79="Tier 5",IF(('Residential Bills_Yr 1_avg'!$B$55-'Residential Bills_Yr 1_avg'!C65-'Residential Bills_Yr 1_avg'!C66-'Residential Bills_Yr 1_avg'!C67)&gt;Input!F84,Input!F84,('Residential Bills_Yr 1_avg'!$B$55-'Residential Bills_Yr 1_avg'!C65-'Residential Bills_Yr 1_avg'!C66-'Residential Bills_Yr 1_avg'!C67))," "))</f>
        <v xml:space="preserve"> </v>
      </c>
      <c r="D68" s="15" t="str">
        <f t="shared" ref="D68:D69" si="48">IFERROR(B68*C68," ")</f>
        <v xml:space="preserve"> </v>
      </c>
      <c r="F68" s="19">
        <f>INDEX(Input!$B$22:$AK$26,MATCH('Residential Bills_Yr 1_avg'!$A68,Input!$A$22:$A$26,0),MATCH('Residential Bills_Yr 1_avg'!F$61,Input!$B$21:$AK$21,0))</f>
        <v>0</v>
      </c>
      <c r="G68" s="3" t="str">
        <f>IF(Input!G79="Tier 4",($B$55-G65-G66-G67),IF(Input!G79="Tier 5",IF(('Residential Bills_Yr 1_avg'!$B$55-'Residential Bills_Yr 1_avg'!G65-'Residential Bills_Yr 1_avg'!G66-'Residential Bills_Yr 1_avg'!G67)&gt;Input!G84,Input!G84,('Residential Bills_Yr 1_avg'!$B$55-'Residential Bills_Yr 1_avg'!G65-'Residential Bills_Yr 1_avg'!G66-'Residential Bills_Yr 1_avg'!G67))," "))</f>
        <v xml:space="preserve"> </v>
      </c>
      <c r="H68" s="15" t="str">
        <f t="shared" ref="H68:H69" si="49">IFERROR(F68*G68," ")</f>
        <v xml:space="preserve"> </v>
      </c>
      <c r="J68" s="19">
        <f>INDEX(Input!$B$22:$AK$26,MATCH('Residential Bills_Yr 1_avg'!$A68,Input!$A$22:$A$26,0),MATCH('Residential Bills_Yr 1_avg'!J$61,Input!$B$21:$AK$21,0))</f>
        <v>0</v>
      </c>
      <c r="K68" s="3" t="str">
        <f>IF(Input!H79="Tier 4",($B$55-K65-K66-K67),IF(Input!H79="Tier 5",IF(('Residential Bills_Yr 1_avg'!$B$55-'Residential Bills_Yr 1_avg'!K65-'Residential Bills_Yr 1_avg'!K66-'Residential Bills_Yr 1_avg'!K67)&gt;Input!H84,Input!H84,('Residential Bills_Yr 1_avg'!$B$55-'Residential Bills_Yr 1_avg'!K65-'Residential Bills_Yr 1_avg'!K66-'Residential Bills_Yr 1_avg'!K67))," "))</f>
        <v xml:space="preserve"> </v>
      </c>
      <c r="L68" s="15" t="str">
        <f t="shared" ref="L68:L69" si="50">IFERROR(J68*K68," ")</f>
        <v xml:space="preserve"> </v>
      </c>
      <c r="N68" s="19">
        <f>INDEX(Input!$B$22:$AK$26,MATCH('Residential Bills_Yr 1_avg'!$A68,Input!$A$22:$A$26,0),MATCH('Residential Bills_Yr 1_avg'!N$61,Input!$B$21:$AK$21,0))</f>
        <v>0</v>
      </c>
      <c r="O68" s="3" t="str">
        <f>IF(Input!I79="Tier 4",($B$55-O65-O66-O67),IF(Input!I79="Tier 5",IF(('Residential Bills_Yr 1_avg'!$B$55-'Residential Bills_Yr 1_avg'!O65-'Residential Bills_Yr 1_avg'!O66-'Residential Bills_Yr 1_avg'!O67)&gt;Input!I84,Input!I84,('Residential Bills_Yr 1_avg'!$B$55-'Residential Bills_Yr 1_avg'!O65-'Residential Bills_Yr 1_avg'!O66-'Residential Bills_Yr 1_avg'!O67))," "))</f>
        <v xml:space="preserve"> </v>
      </c>
      <c r="P68" s="15" t="str">
        <f t="shared" ref="P68:P69" si="51">IFERROR(N68*O68," ")</f>
        <v xml:space="preserve"> </v>
      </c>
      <c r="R68" s="19">
        <f>INDEX(Input!$B$22:$AK$26,MATCH('Residential Bills_Yr 1_avg'!$A68,Input!$A$22:$A$26,0),MATCH('Residential Bills_Yr 1_avg'!R$61,Input!$B$21:$AK$21,0))</f>
        <v>0</v>
      </c>
      <c r="S68" s="3" t="str">
        <f>IF(Input!J79="Tier 4",($B$55-S65-S66-S67),IF(Input!J79="Tier 5",IF(('Residential Bills_Yr 1_avg'!$B$55-'Residential Bills_Yr 1_avg'!S65-'Residential Bills_Yr 1_avg'!S66-'Residential Bills_Yr 1_avg'!S67)&gt;Input!J84,Input!J84,('Residential Bills_Yr 1_avg'!$B$55-'Residential Bills_Yr 1_avg'!S65-'Residential Bills_Yr 1_avg'!S66-'Residential Bills_Yr 1_avg'!S67))," "))</f>
        <v xml:space="preserve"> </v>
      </c>
      <c r="T68" s="15" t="str">
        <f t="shared" ref="T68:T69" si="52">IFERROR(R68*S68," ")</f>
        <v xml:space="preserve"> </v>
      </c>
      <c r="V68" s="19">
        <f>INDEX(Input!$B$22:$AK$26,MATCH('Residential Bills_Yr 1_avg'!$A68,Input!$A$22:$A$26,0),MATCH('Residential Bills_Yr 1_avg'!V$61,Input!$B$21:$AK$21,0))</f>
        <v>0</v>
      </c>
      <c r="W68" s="3" t="str">
        <f>IF(Input!K79="Tier 4",($B$55-W65-W66-W67),IF(Input!K79="Tier 5",IF(('Residential Bills_Yr 1_avg'!$B$55-'Residential Bills_Yr 1_avg'!W65-'Residential Bills_Yr 1_avg'!W66-'Residential Bills_Yr 1_avg'!W67)&gt;Input!K84,Input!K84,('Residential Bills_Yr 1_avg'!$B$55-'Residential Bills_Yr 1_avg'!W65-'Residential Bills_Yr 1_avg'!W66-'Residential Bills_Yr 1_avg'!W67))," "))</f>
        <v xml:space="preserve"> </v>
      </c>
      <c r="X68" s="15" t="str">
        <f t="shared" ref="X68:X69" si="53">IFERROR(V68*W68," ")</f>
        <v xml:space="preserve"> </v>
      </c>
      <c r="Z68" s="19">
        <f>INDEX(Input!$B$22:$AK$26,MATCH('Residential Bills_Yr 1_avg'!$A68,Input!$A$22:$A$26,0),MATCH('Residential Bills_Yr 1_avg'!Z$61,Input!$B$21:$AK$21,0))</f>
        <v>0</v>
      </c>
      <c r="AA68" s="3" t="str">
        <f>IF(Input!L79="Tier 4",($B$55-AA65-AA66-AA67),IF(Input!L79="Tier 5",IF(('Residential Bills_Yr 1_avg'!$B$55-'Residential Bills_Yr 1_avg'!AA65-'Residential Bills_Yr 1_avg'!AA66-'Residential Bills_Yr 1_avg'!AA67)&gt;Input!L84,Input!L84,('Residential Bills_Yr 1_avg'!$B$55-'Residential Bills_Yr 1_avg'!AA65-'Residential Bills_Yr 1_avg'!AA66-'Residential Bills_Yr 1_avg'!AA67))," "))</f>
        <v xml:space="preserve"> </v>
      </c>
      <c r="AB68" s="15" t="str">
        <f t="shared" ref="AB68:AB69" si="54">IFERROR(Z68*AA68," ")</f>
        <v xml:space="preserve"> </v>
      </c>
      <c r="AD68" s="19">
        <f>INDEX(Input!$B$22:$AK$26,MATCH('Residential Bills_Yr 1_avg'!$A68,Input!$A$22:$A$26,0),MATCH('Residential Bills_Yr 1_avg'!AD$61,Input!$B$21:$AK$21,0))</f>
        <v>0</v>
      </c>
      <c r="AE68" s="3" t="str">
        <f>IF(Input!M79="Tier 4",($B$55-AE65-AE66-AE67),IF(Input!M79="Tier 5",IF(('Residential Bills_Yr 1_avg'!$B$55-'Residential Bills_Yr 1_avg'!AE65-'Residential Bills_Yr 1_avg'!AE66-'Residential Bills_Yr 1_avg'!AE67)&gt;Input!M84,Input!M84,('Residential Bills_Yr 1_avg'!$B$55-'Residential Bills_Yr 1_avg'!AE65-'Residential Bills_Yr 1_avg'!AE66-'Residential Bills_Yr 1_avg'!AE67))," "))</f>
        <v xml:space="preserve"> </v>
      </c>
      <c r="AF68" s="15" t="str">
        <f t="shared" ref="AF68:AF69" si="55">IFERROR(AD68*AE68," ")</f>
        <v xml:space="preserve"> </v>
      </c>
      <c r="AH68" s="19">
        <f>INDEX(Input!$B$22:$AK$26,MATCH('Residential Bills_Yr 1_avg'!$A68,Input!$A$22:$A$26,0),MATCH('Residential Bills_Yr 1_avg'!AH$61,Input!$B$21:$AK$21,0))</f>
        <v>0</v>
      </c>
      <c r="AI68" s="3" t="str">
        <f>IF(Input!N79="Tier 4",($B$55-AI65-AI66-AI67),IF(Input!N79="Tier 5",IF(('Residential Bills_Yr 1_avg'!$B$55-'Residential Bills_Yr 1_avg'!AI65-'Residential Bills_Yr 1_avg'!AI66-'Residential Bills_Yr 1_avg'!AI67)&gt;Input!N84,Input!N84,('Residential Bills_Yr 1_avg'!$B$55-'Residential Bills_Yr 1_avg'!AI65-'Residential Bills_Yr 1_avg'!AI66-'Residential Bills_Yr 1_avg'!AI67))," "))</f>
        <v xml:space="preserve"> </v>
      </c>
      <c r="AJ68" s="15" t="str">
        <f t="shared" ref="AJ68:AJ69" si="56">IFERROR(AH68*AI68," ")</f>
        <v xml:space="preserve"> </v>
      </c>
      <c r="AL68" s="19">
        <f>INDEX(Input!$B$22:$AK$26,MATCH('Residential Bills_Yr 1_avg'!$A68,Input!$A$22:$A$26,0),MATCH('Residential Bills_Yr 1_avg'!AL$61,Input!$B$21:$AK$21,0))</f>
        <v>0</v>
      </c>
      <c r="AM68" s="3" t="str">
        <f>IF(Input!O79="Tier 4",($B$55-AM65-AM66-AM67),IF(Input!O79="Tier 5",IF(('Residential Bills_Yr 1_avg'!$B$55-'Residential Bills_Yr 1_avg'!AM65-'Residential Bills_Yr 1_avg'!AM66-'Residential Bills_Yr 1_avg'!AM67)&gt;Input!O84,Input!O84,('Residential Bills_Yr 1_avg'!$B$55-'Residential Bills_Yr 1_avg'!AM65-'Residential Bills_Yr 1_avg'!AM66-'Residential Bills_Yr 1_avg'!AM67))," "))</f>
        <v xml:space="preserve"> </v>
      </c>
      <c r="AN68" s="15" t="str">
        <f t="shared" ref="AN68:AN69" si="57">IFERROR(AL68*AM68," ")</f>
        <v xml:space="preserve"> </v>
      </c>
      <c r="AP68" s="19">
        <f>INDEX(Input!$B$22:$AK$26,MATCH('Residential Bills_Yr 1_avg'!$A68,Input!$A$22:$A$26,0),MATCH('Residential Bills_Yr 1_avg'!AP$61,Input!$B$21:$AK$21,0))</f>
        <v>0</v>
      </c>
      <c r="AQ68" s="3" t="str">
        <f>IF(Input!P79="Tier 4",($B$55-AQ65-AQ66-AQ67),IF(Input!P79="Tier 5",IF(('Residential Bills_Yr 1_avg'!$B$55-'Residential Bills_Yr 1_avg'!AQ65-'Residential Bills_Yr 1_avg'!AQ66-'Residential Bills_Yr 1_avg'!AQ67)&gt;Input!P84,Input!P84,('Residential Bills_Yr 1_avg'!$B$55-'Residential Bills_Yr 1_avg'!AQ65-'Residential Bills_Yr 1_avg'!AQ66-'Residential Bills_Yr 1_avg'!AQ67))," "))</f>
        <v xml:space="preserve"> </v>
      </c>
      <c r="AR68" s="15" t="str">
        <f t="shared" ref="AR68:AR69" si="58">IFERROR(AP68*AQ68," ")</f>
        <v xml:space="preserve"> </v>
      </c>
      <c r="AS68" s="7"/>
      <c r="AT68" s="19">
        <f>INDEX(Input!$B$22:$AK$26,MATCH('Residential Bills_Yr 1_avg'!$A68,Input!$A$22:$A$26,0),MATCH('Residential Bills_Yr 1_avg'!AT$61,Input!$B$21:$AK$21,0))</f>
        <v>0</v>
      </c>
      <c r="AU68" s="3" t="str">
        <f>IF(Input!Q79="Tier 4",($B$55-AU65-AU66-AU67),IF(Input!Q79="Tier 5",IF(('Residential Bills_Yr 1_avg'!$B$55-'Residential Bills_Yr 1_avg'!AU65-'Residential Bills_Yr 1_avg'!AU66-'Residential Bills_Yr 1_avg'!AU67)&gt;Input!Q84,Input!Q84,('Residential Bills_Yr 1_avg'!$B$55-'Residential Bills_Yr 1_avg'!AU65-'Residential Bills_Yr 1_avg'!AU66-'Residential Bills_Yr 1_avg'!AU67))," "))</f>
        <v xml:space="preserve"> </v>
      </c>
      <c r="AV68" s="15" t="str">
        <f t="shared" ref="AV68:AV69" si="59">IFERROR(AT68*AU68," ")</f>
        <v xml:space="preserve"> </v>
      </c>
    </row>
    <row r="69" spans="1:48" ht="14.4" hidden="1" customHeight="1" x14ac:dyDescent="0.3">
      <c r="A69" t="str">
        <f>A21</f>
        <v>Tier 5</v>
      </c>
      <c r="B69" s="19">
        <f>INDEX(Input!$B$22:$AK$26,MATCH('Residential Bills_Yr 1_avg'!$A69,Input!$A$22:$A$26,0),MATCH('Residential Bills_Yr 1_avg'!B$61,Input!$B$21:$AK$21,0))</f>
        <v>0</v>
      </c>
      <c r="C69" s="3" t="str">
        <f>IF(Input!F79="Tier 5",('Residential Bills_Yr 1_avg'!$B$55-'Residential Bills_Yr 1_avg'!C65-'Residential Bills_Yr 1_avg'!C66-'Residential Bills_Yr 1_avg'!C67-'Residential Bills_Yr 1_avg'!C68)," ")</f>
        <v xml:space="preserve"> </v>
      </c>
      <c r="D69" s="15" t="str">
        <f t="shared" si="48"/>
        <v xml:space="preserve"> </v>
      </c>
      <c r="F69" s="19">
        <f>INDEX(Input!$B$22:$AK$26,MATCH('Residential Bills_Yr 1_avg'!$A69,Input!$A$22:$A$26,0),MATCH('Residential Bills_Yr 1_avg'!F$61,Input!$B$21:$AK$21,0))</f>
        <v>0</v>
      </c>
      <c r="G69" s="3" t="str">
        <f>IF(Input!G79="Tier 5",('Residential Bills_Yr 1_avg'!$B$55-'Residential Bills_Yr 1_avg'!G65-'Residential Bills_Yr 1_avg'!G66-'Residential Bills_Yr 1_avg'!G67-'Residential Bills_Yr 1_avg'!G68)," ")</f>
        <v xml:space="preserve"> </v>
      </c>
      <c r="H69" s="15" t="str">
        <f t="shared" si="49"/>
        <v xml:space="preserve"> </v>
      </c>
      <c r="J69" s="19">
        <f>INDEX(Input!$B$22:$AK$26,MATCH('Residential Bills_Yr 1_avg'!$A69,Input!$A$22:$A$26,0),MATCH('Residential Bills_Yr 1_avg'!J$61,Input!$B$21:$AK$21,0))</f>
        <v>0</v>
      </c>
      <c r="K69" s="3" t="str">
        <f>IF(Input!H79="Tier 5",('Residential Bills_Yr 1_avg'!$B$55-'Residential Bills_Yr 1_avg'!K$17-'Residential Bills_Yr 1_avg'!K$18-'Residential Bills_Yr 1_avg'!K$19-'Residential Bills_Yr 1_avg'!K$20)," ")</f>
        <v xml:space="preserve"> </v>
      </c>
      <c r="L69" s="15" t="str">
        <f t="shared" si="50"/>
        <v xml:space="preserve"> </v>
      </c>
      <c r="N69" s="19">
        <f>INDEX(Input!$B$22:$AK$26,MATCH('Residential Bills_Yr 1_avg'!$A69,Input!$A$22:$A$26,0),MATCH('Residential Bills_Yr 1_avg'!N$61,Input!$B$21:$AK$21,0))</f>
        <v>0</v>
      </c>
      <c r="O69" s="3" t="str">
        <f>IF(Input!I79="Tier 5",('Residential Bills_Yr 1_avg'!$B$55-'Residential Bills_Yr 1_avg'!O$17-'Residential Bills_Yr 1_avg'!O$18-'Residential Bills_Yr 1_avg'!O$19-'Residential Bills_Yr 1_avg'!O$20)," ")</f>
        <v xml:space="preserve"> </v>
      </c>
      <c r="P69" s="15" t="str">
        <f t="shared" si="51"/>
        <v xml:space="preserve"> </v>
      </c>
      <c r="R69" s="19">
        <f>INDEX(Input!$B$22:$AK$26,MATCH('Residential Bills_Yr 1_avg'!$A69,Input!$A$22:$A$26,0),MATCH('Residential Bills_Yr 1_avg'!R$61,Input!$B$21:$AK$21,0))</f>
        <v>0</v>
      </c>
      <c r="S69" s="3" t="str">
        <f>IF(Input!J79="Tier 5",('Residential Bills_Yr 1_avg'!$B$55-'Residential Bills_Yr 1_avg'!S$17-'Residential Bills_Yr 1_avg'!S$18-'Residential Bills_Yr 1_avg'!S$19-'Residential Bills_Yr 1_avg'!S$20)," ")</f>
        <v xml:space="preserve"> </v>
      </c>
      <c r="T69" s="15" t="str">
        <f t="shared" si="52"/>
        <v xml:space="preserve"> </v>
      </c>
      <c r="V69" s="19">
        <f>INDEX(Input!$B$22:$AK$26,MATCH('Residential Bills_Yr 1_avg'!$A69,Input!$A$22:$A$26,0),MATCH('Residential Bills_Yr 1_avg'!V$61,Input!$B$21:$AK$21,0))</f>
        <v>0</v>
      </c>
      <c r="W69" s="3" t="str">
        <f>IF(Input!K79="Tier 5",('Residential Bills_Yr 1_avg'!$B$55-'Residential Bills_Yr 1_avg'!W$17-'Residential Bills_Yr 1_avg'!W$18-'Residential Bills_Yr 1_avg'!W$19-'Residential Bills_Yr 1_avg'!W$20)," ")</f>
        <v xml:space="preserve"> </v>
      </c>
      <c r="X69" s="15" t="str">
        <f t="shared" si="53"/>
        <v xml:space="preserve"> </v>
      </c>
      <c r="Z69" s="19">
        <f>INDEX(Input!$B$22:$AK$26,MATCH('Residential Bills_Yr 1_avg'!$A69,Input!$A$22:$A$26,0),MATCH('Residential Bills_Yr 1_avg'!Z$61,Input!$B$21:$AK$21,0))</f>
        <v>0</v>
      </c>
      <c r="AA69" s="3" t="str">
        <f>IF(Input!L79="Tier 5",('Residential Bills_Yr 1_avg'!$B$55-'Residential Bills_Yr 1_avg'!AA$17-'Residential Bills_Yr 1_avg'!AA$18-'Residential Bills_Yr 1_avg'!AA$19-'Residential Bills_Yr 1_avg'!AA$20)," ")</f>
        <v xml:space="preserve"> </v>
      </c>
      <c r="AB69" s="15" t="str">
        <f t="shared" si="54"/>
        <v xml:space="preserve"> </v>
      </c>
      <c r="AD69" s="19">
        <f>INDEX(Input!$B$22:$AK$26,MATCH('Residential Bills_Yr 1_avg'!$A69,Input!$A$22:$A$26,0),MATCH('Residential Bills_Yr 1_avg'!AD$61,Input!$B$21:$AK$21,0))</f>
        <v>0</v>
      </c>
      <c r="AE69" s="3" t="str">
        <f>IF(Input!M79="Tier 5",('Residential Bills_Yr 1_avg'!$B$55-'Residential Bills_Yr 1_avg'!AE$17-'Residential Bills_Yr 1_avg'!AE$18-'Residential Bills_Yr 1_avg'!AE$19-'Residential Bills_Yr 1_avg'!AE$20)," ")</f>
        <v xml:space="preserve"> </v>
      </c>
      <c r="AF69" s="15" t="str">
        <f t="shared" si="55"/>
        <v xml:space="preserve"> </v>
      </c>
      <c r="AH69" s="19">
        <f>INDEX(Input!$B$22:$AK$26,MATCH('Residential Bills_Yr 1_avg'!$A69,Input!$A$22:$A$26,0),MATCH('Residential Bills_Yr 1_avg'!AH$61,Input!$B$21:$AK$21,0))</f>
        <v>0</v>
      </c>
      <c r="AI69" s="3" t="str">
        <f>IF(Input!N79="Tier 5",('Residential Bills_Yr 1_avg'!$B$55-'Residential Bills_Yr 1_avg'!AI$17-'Residential Bills_Yr 1_avg'!AI$18-'Residential Bills_Yr 1_avg'!AI$19-'Residential Bills_Yr 1_avg'!AI$20)," ")</f>
        <v xml:space="preserve"> </v>
      </c>
      <c r="AJ69" s="15" t="str">
        <f t="shared" si="56"/>
        <v xml:space="preserve"> </v>
      </c>
      <c r="AL69" s="19">
        <f>INDEX(Input!$B$22:$AK$26,MATCH('Residential Bills_Yr 1_avg'!$A69,Input!$A$22:$A$26,0),MATCH('Residential Bills_Yr 1_avg'!AL$61,Input!$B$21:$AK$21,0))</f>
        <v>0</v>
      </c>
      <c r="AM69" s="3" t="str">
        <f>IF(Input!O79="Tier 5",('Residential Bills_Yr 1_avg'!$B$55-'Residential Bills_Yr 1_avg'!AM$17-'Residential Bills_Yr 1_avg'!AM$18-'Residential Bills_Yr 1_avg'!AM$19-'Residential Bills_Yr 1_avg'!AM$20)," ")</f>
        <v xml:space="preserve"> </v>
      </c>
      <c r="AN69" s="15" t="str">
        <f t="shared" si="57"/>
        <v xml:space="preserve"> </v>
      </c>
      <c r="AP69" s="19">
        <f>INDEX(Input!$B$22:$AK$26,MATCH('Residential Bills_Yr 1_avg'!$A69,Input!$A$22:$A$26,0),MATCH('Residential Bills_Yr 1_avg'!AP$61,Input!$B$21:$AK$21,0))</f>
        <v>0</v>
      </c>
      <c r="AQ69" s="3" t="str">
        <f>IF(Input!P79="Tier 5",('Residential Bills_Yr 1_avg'!$B$55-'Residential Bills_Yr 1_avg'!AQ$17-'Residential Bills_Yr 1_avg'!AQ$18-'Residential Bills_Yr 1_avg'!AQ$19-'Residential Bills_Yr 1_avg'!AQ$20)," ")</f>
        <v xml:space="preserve"> </v>
      </c>
      <c r="AR69" s="15" t="str">
        <f t="shared" si="58"/>
        <v xml:space="preserve"> </v>
      </c>
      <c r="AS69" s="7"/>
      <c r="AT69" s="19">
        <f>INDEX(Input!$B$22:$AK$26,MATCH('Residential Bills_Yr 1_avg'!$A69,Input!$A$22:$A$26,0),MATCH('Residential Bills_Yr 1_avg'!AT$61,Input!$B$21:$AK$21,0))</f>
        <v>0</v>
      </c>
      <c r="AU69" s="3" t="str">
        <f>IF(Input!Q79="Tier 5",('Residential Bills_Yr 1_avg'!$B$55-'Residential Bills_Yr 1_avg'!AU$17-'Residential Bills_Yr 1_avg'!AU$18-'Residential Bills_Yr 1_avg'!AU$19-'Residential Bills_Yr 1_avg'!AU$20)," ")</f>
        <v xml:space="preserve"> </v>
      </c>
      <c r="AV69" s="15" t="str">
        <f t="shared" si="59"/>
        <v xml:space="preserve"> </v>
      </c>
    </row>
    <row r="70" spans="1:48" x14ac:dyDescent="0.3">
      <c r="A70" t="s">
        <v>27</v>
      </c>
      <c r="B70" s="14"/>
      <c r="C70" s="3">
        <f>SUM(C65:C69)</f>
        <v>10</v>
      </c>
      <c r="D70" s="20">
        <f>SUM(D65:D69)+D62</f>
        <v>61.31</v>
      </c>
      <c r="F70" s="14"/>
      <c r="G70" s="3">
        <f>SUM(G65:G69)</f>
        <v>10</v>
      </c>
      <c r="H70" s="20">
        <f>SUM(H65:H69)+H62</f>
        <v>61.31</v>
      </c>
      <c r="J70" s="14"/>
      <c r="K70" s="3">
        <f>SUM(K65:K69)</f>
        <v>10</v>
      </c>
      <c r="L70" s="20">
        <f>SUM(L65:L69)+L62</f>
        <v>61.31</v>
      </c>
      <c r="N70" s="14"/>
      <c r="O70" s="3">
        <f>SUM(O65:O69)</f>
        <v>10</v>
      </c>
      <c r="P70" s="20">
        <f>SUM(P65:P69)+P62</f>
        <v>61.31</v>
      </c>
      <c r="R70" s="14"/>
      <c r="S70" s="3">
        <f>SUM(S65:S69)</f>
        <v>10</v>
      </c>
      <c r="T70" s="20">
        <f>SUM(T65:T69)+T62</f>
        <v>61.31</v>
      </c>
      <c r="V70" s="14"/>
      <c r="W70" s="3">
        <f>SUM(W65:W69)</f>
        <v>10</v>
      </c>
      <c r="X70" s="20">
        <f>SUM(X65:X69)+X62</f>
        <v>61.31</v>
      </c>
      <c r="Z70" s="14"/>
      <c r="AA70" s="3">
        <f>SUM(AA65:AA69)</f>
        <v>10</v>
      </c>
      <c r="AB70" s="20">
        <f>SUM(AB65:AB69)+AB62</f>
        <v>55.76</v>
      </c>
      <c r="AD70" s="14"/>
      <c r="AE70" s="3">
        <f>SUM(AE65:AE69)</f>
        <v>10</v>
      </c>
      <c r="AF70" s="20">
        <f>SUM(AF65:AF69)+AF62</f>
        <v>55.76</v>
      </c>
      <c r="AH70" s="14"/>
      <c r="AI70" s="3">
        <f>SUM(AI65:AI69)</f>
        <v>10</v>
      </c>
      <c r="AJ70" s="20">
        <f>SUM(AJ65:AJ69)+AJ62</f>
        <v>55.76</v>
      </c>
      <c r="AL70" s="14"/>
      <c r="AM70" s="3">
        <f>SUM(AM65:AM69)</f>
        <v>10</v>
      </c>
      <c r="AN70" s="20">
        <f>SUM(AN65:AN69)+AN62</f>
        <v>55.76</v>
      </c>
      <c r="AP70" s="14"/>
      <c r="AQ70" s="3">
        <f>SUM(AQ65:AQ69)</f>
        <v>10</v>
      </c>
      <c r="AR70" s="20">
        <f>SUM(AR65:AR69)+AR62</f>
        <v>55.76</v>
      </c>
      <c r="AS70" s="46"/>
      <c r="AT70" s="14"/>
      <c r="AU70" s="3">
        <f>SUM(AU65:AU69)</f>
        <v>10</v>
      </c>
      <c r="AV70" s="20">
        <f>SUM(AV65:AV69)+AV62</f>
        <v>55.76</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INDEX(Input!$C$49:$AL$61,MATCH($A73,Input!$A$49:$A$61,0),MATCH(B$61,Input!$C$48:$AL$48,0))</f>
        <v>-7.6950000000000003</v>
      </c>
      <c r="C73" s="24" t="str">
        <f>IF(VLOOKUP($A73,Input!$A$49:$B$61,2,FALSE)="Percentage",D$70,IF(VLOOKUP($A73,Input!$A$49:$B$61,2,FALSE)="Fixed","Fixed",(C$70)))</f>
        <v>Fixed</v>
      </c>
      <c r="D73" s="15">
        <f t="shared" ref="D73:D85" si="61">ROUND(IF(C73="Fixed",B73,(B73*C73)),2)</f>
        <v>-7.7</v>
      </c>
      <c r="F73" s="104">
        <f>INDEX(Input!$C$49:$AL$61,MATCH($A73,Input!$A$49:$A$61,0),MATCH(F$61,Input!$C$48:$AL$48,0))</f>
        <v>-7.6950000000000003</v>
      </c>
      <c r="G73" s="24" t="str">
        <f>IF(VLOOKUP($A73,Input!$A$49:$B$61,2,FALSE)="Percentage",H$70,IF(VLOOKUP($A73,Input!$A$49:$B$61,2,FALSE)="Fixed","Fixed",(G$70)))</f>
        <v>Fixed</v>
      </c>
      <c r="H73" s="15">
        <f t="shared" ref="H73:H85" si="62">ROUND(IF(G73="Fixed",F73,(F73*G73)),2)</f>
        <v>-7.7</v>
      </c>
      <c r="J73" s="104">
        <f>INDEX(Input!$C$49:$AL$61,MATCH($A73,Input!$A$49:$A$61,0),MATCH(J$61,Input!$C$48:$AL$48,0))</f>
        <v>-7.6950000000000003</v>
      </c>
      <c r="K73" s="24" t="str">
        <f>IF(VLOOKUP($A73,Input!$A$49:$B$61,2,FALSE)="Percentage",L$70,IF(VLOOKUP($A73,Input!$A$49:$B$61,2,FALSE)="Fixed","Fixed",(K$70)))</f>
        <v>Fixed</v>
      </c>
      <c r="L73" s="15">
        <f t="shared" ref="L73:L85" si="63">ROUND(IF(K73="Fixed",J73,(J73*K73)),2)</f>
        <v>-7.7</v>
      </c>
      <c r="N73" s="104">
        <f>INDEX(Input!$C$49:$AL$61,MATCH($A73,Input!$A$49:$A$61,0),MATCH(N$61,Input!$C$48:$AL$48,0))</f>
        <v>-7.6950000000000003</v>
      </c>
      <c r="O73" s="24" t="str">
        <f>IF(VLOOKUP($A73,Input!$A$49:$B$61,2,FALSE)="Percentage",P$70,IF(VLOOKUP($A73,Input!$A$49:$B$61,2,FALSE)="Fixed","Fixed",(O$70)))</f>
        <v>Fixed</v>
      </c>
      <c r="P73" s="15">
        <f t="shared" ref="P73:P85" si="64">ROUND(IF(O73="Fixed",N73,(N73*O73)),2)</f>
        <v>-7.7</v>
      </c>
      <c r="R73" s="104">
        <f>INDEX(Input!$C$49:$AL$61,MATCH($A73,Input!$A$49:$A$61,0),MATCH(R$61,Input!$C$48:$AL$48,0))</f>
        <v>-7.6950000000000003</v>
      </c>
      <c r="S73" s="24" t="str">
        <f>IF(VLOOKUP($A73,Input!$A$49:$B$61,2,FALSE)="Percentage",T$70,IF(VLOOKUP($A73,Input!$A$49:$B$61,2,FALSE)="Fixed","Fixed",(S$70)))</f>
        <v>Fixed</v>
      </c>
      <c r="T73" s="15">
        <f t="shared" ref="T73:T85" si="65">ROUND(IF(S73="Fixed",R73,(R73*S73)),2)</f>
        <v>-7.7</v>
      </c>
      <c r="V73" s="104">
        <f>INDEX(Input!$C$49:$AL$61,MATCH($A73,Input!$A$49:$A$61,0),MATCH(V$61,Input!$C$48:$AL$48,0))</f>
        <v>-7.6950000000000003</v>
      </c>
      <c r="W73" s="24" t="str">
        <f>IF(VLOOKUP($A73,Input!$A$49:$B$61,2,FALSE)="Percentage",X$70,IF(VLOOKUP($A73,Input!$A$49:$B$61,2,FALSE)="Fixed","Fixed",(W$70)))</f>
        <v>Fixed</v>
      </c>
      <c r="X73" s="15">
        <f t="shared" ref="X73:X85" si="66">ROUND(IF(W73="Fixed",V73,(V73*W73)),2)</f>
        <v>-7.7</v>
      </c>
      <c r="Z73" s="104">
        <f>INDEX(Input!$C$49:$AL$61,MATCH($A73,Input!$A$49:$A$61,0),MATCH(Z$61,Input!$C$48:$AL$48,0))</f>
        <v>-10.34</v>
      </c>
      <c r="AA73" s="24" t="str">
        <f>IF(VLOOKUP($A73,Input!$A$49:$B$61,2,FALSE)="Percentage",AB$70,IF(VLOOKUP($A73,Input!$A$49:$B$61,2,FALSE)="Fixed","Fixed",(AA$70)))</f>
        <v>Fixed</v>
      </c>
      <c r="AB73" s="15">
        <f t="shared" ref="AB73:AB85" si="67">ROUND(IF(AA73="Fixed",Z73,(Z73*AA73)),2)</f>
        <v>-10.34</v>
      </c>
      <c r="AD73" s="104">
        <f>INDEX(Input!$C$49:$AL$61,MATCH($A73,Input!$A$49:$A$61,0),MATCH(AD$61,Input!$C$48:$AL$48,0))</f>
        <v>-10.34</v>
      </c>
      <c r="AE73" s="24" t="str">
        <f>IF(VLOOKUP($A73,Input!$A$49:$B$61,2,FALSE)="Percentage",AF$70,IF(VLOOKUP($A73,Input!$A$49:$B$61,2,FALSE)="Fixed","Fixed",(AE$70)))</f>
        <v>Fixed</v>
      </c>
      <c r="AF73" s="15">
        <f t="shared" ref="AF73:AF85" si="68">ROUND(IF(AE73="Fixed",AD73,(AD73*AE73)),2)</f>
        <v>-10.34</v>
      </c>
      <c r="AH73" s="104">
        <f>INDEX(Input!$C$49:$AL$61,MATCH($A73,Input!$A$49:$A$61,0),MATCH(AH$61,Input!$C$48:$AL$48,0))</f>
        <v>-10.34</v>
      </c>
      <c r="AI73" s="24" t="str">
        <f>IF(VLOOKUP($A73,Input!$A$49:$B$61,2,FALSE)="Percentage",AJ$70,IF(VLOOKUP($A73,Input!$A$49:$B$61,2,FALSE)="Fixed","Fixed",(AI$70)))</f>
        <v>Fixed</v>
      </c>
      <c r="AJ73" s="15">
        <f t="shared" ref="AJ73:AJ85" si="69">ROUND(IF(AI73="Fixed",AH73,(AH73*AI73)),2)</f>
        <v>-10.34</v>
      </c>
      <c r="AL73" s="104">
        <f>INDEX(Input!$C$49:$AL$61,MATCH($A73,Input!$A$49:$A$61,0),MATCH(AL$61,Input!$C$48:$AL$48,0))</f>
        <v>-10.34</v>
      </c>
      <c r="AM73" s="24" t="str">
        <f>IF(VLOOKUP($A73,Input!$A$49:$B$61,2,FALSE)="Percentage",AN$70,IF(VLOOKUP($A73,Input!$A$49:$B$61,2,FALSE)="Fixed","Fixed",(AM$70)))</f>
        <v>Fixed</v>
      </c>
      <c r="AN73" s="15">
        <f t="shared" ref="AN73:AN85" si="70">ROUND(IF(AM73="Fixed",AL73,(AL73*AM73)),2)</f>
        <v>-10.34</v>
      </c>
      <c r="AP73" s="104">
        <f>INDEX(Input!$C$49:$AL$61,MATCH($A73,Input!$A$49:$A$61,0),MATCH(AP$61,Input!$C$48:$AL$48,0))</f>
        <v>-10.34</v>
      </c>
      <c r="AQ73" s="24" t="str">
        <f>IF(VLOOKUP($A73,Input!$A$49:$B$61,2,FALSE)="Percentage",AR$70,IF(VLOOKUP($A73,Input!$A$49:$B$61,2,FALSE)="Fixed","Fixed",(AQ$70)))</f>
        <v>Fixed</v>
      </c>
      <c r="AR73" s="15">
        <f t="shared" ref="AR73:AR85" si="71">ROUND(IF(AQ73="Fixed",AP73,(AP73*AQ73)),2)</f>
        <v>-10.34</v>
      </c>
      <c r="AS73" s="7"/>
      <c r="AT73" s="104">
        <f>INDEX(Input!$C$49:$AL$61,MATCH($A73,Input!$A$49:$A$61,0),MATCH(AT$61,Input!$C$48:$AL$48,0))</f>
        <v>-10.34</v>
      </c>
      <c r="AU73" s="24" t="str">
        <f>IF(VLOOKUP($A73,Input!$A$49:$B$61,2,FALSE)="Percentage",AV$70,IF(VLOOKUP($A73,Input!$A$49:$B$61,2,FALSE)="Fixed","Fixed",(AU$70)))</f>
        <v>Fixed</v>
      </c>
      <c r="AV73" s="15">
        <f t="shared" ref="AV73:AV85" si="72">ROUND(IF(AU73="Fixed",AT73,(AT73*AU73)),2)</f>
        <v>-10.34</v>
      </c>
    </row>
    <row r="74" spans="1:48" x14ac:dyDescent="0.3">
      <c r="A74" t="str">
        <f t="shared" si="60"/>
        <v>WRAM/MCBA</v>
      </c>
      <c r="B74" s="104">
        <f>INDEX(Input!$C$49:$AL$61,MATCH($A74,Input!$A$49:$A$61,0),MATCH(B$61,Input!$C$48:$AL$48,0))</f>
        <v>0</v>
      </c>
      <c r="C74" s="24">
        <f>IF(VLOOKUP($A74,Input!$A$49:$B$61,2,FALSE)="Percentage",D$70,IF(VLOOKUP($A74,Input!$A$49:$B$61,2,FALSE)="Fixed","Fixed",(C$70)))</f>
        <v>10</v>
      </c>
      <c r="D74" s="15">
        <f t="shared" si="61"/>
        <v>0</v>
      </c>
      <c r="F74" s="104">
        <f>INDEX(Input!$C$49:$AL$61,MATCH($A74,Input!$A$49:$A$61,0),MATCH(F$61,Input!$C$48:$AL$48,0))</f>
        <v>0</v>
      </c>
      <c r="G74" s="24">
        <f>IF(VLOOKUP($A74,Input!$A$49:$B$61,2,FALSE)="Percentage",H$70,IF(VLOOKUP($A74,Input!$A$49:$B$61,2,FALSE)="Fixed","Fixed",(G$70)))</f>
        <v>10</v>
      </c>
      <c r="H74" s="15">
        <f t="shared" si="62"/>
        <v>0</v>
      </c>
      <c r="J74" s="104">
        <f>INDEX(Input!$C$49:$AL$61,MATCH($A74,Input!$A$49:$A$61,0),MATCH(J$61,Input!$C$48:$AL$48,0))</f>
        <v>0</v>
      </c>
      <c r="K74" s="24">
        <f>IF(VLOOKUP($A74,Input!$A$49:$B$61,2,FALSE)="Percentage",L$70,IF(VLOOKUP($A74,Input!$A$49:$B$61,2,FALSE)="Fixed","Fixed",(K$70)))</f>
        <v>10</v>
      </c>
      <c r="L74" s="15">
        <f t="shared" si="63"/>
        <v>0</v>
      </c>
      <c r="N74" s="104">
        <f>INDEX(Input!$C$49:$AL$61,MATCH($A74,Input!$A$49:$A$61,0),MATCH(N$61,Input!$C$48:$AL$48,0))</f>
        <v>0</v>
      </c>
      <c r="O74" s="24">
        <f>IF(VLOOKUP($A74,Input!$A$49:$B$61,2,FALSE)="Percentage",P$70,IF(VLOOKUP($A74,Input!$A$49:$B$61,2,FALSE)="Fixed","Fixed",(O$70)))</f>
        <v>10</v>
      </c>
      <c r="P74" s="15">
        <f t="shared" si="64"/>
        <v>0</v>
      </c>
      <c r="R74" s="104">
        <f>INDEX(Input!$C$49:$AL$61,MATCH($A74,Input!$A$49:$A$61,0),MATCH(R$61,Input!$C$48:$AL$48,0))</f>
        <v>0</v>
      </c>
      <c r="S74" s="24">
        <f>IF(VLOOKUP($A74,Input!$A$49:$B$61,2,FALSE)="Percentage",T$70,IF(VLOOKUP($A74,Input!$A$49:$B$61,2,FALSE)="Fixed","Fixed",(S$70)))</f>
        <v>10</v>
      </c>
      <c r="T74" s="15">
        <f t="shared" si="65"/>
        <v>0</v>
      </c>
      <c r="V74" s="104">
        <f>INDEX(Input!$C$49:$AL$61,MATCH($A74,Input!$A$49:$A$61,0),MATCH(V$61,Input!$C$48:$AL$48,0))</f>
        <v>0</v>
      </c>
      <c r="W74" s="24">
        <f>IF(VLOOKUP($A74,Input!$A$49:$B$61,2,FALSE)="Percentage",X$70,IF(VLOOKUP($A74,Input!$A$49:$B$61,2,FALSE)="Fixed","Fixed",(W$70)))</f>
        <v>10</v>
      </c>
      <c r="X74" s="15">
        <f t="shared" si="66"/>
        <v>0</v>
      </c>
      <c r="Z74" s="104">
        <f>INDEX(Input!$C$49:$AL$61,MATCH($A74,Input!$A$49:$A$61,0),MATCH(Z$61,Input!$C$48:$AL$48,0))</f>
        <v>0</v>
      </c>
      <c r="AA74" s="24">
        <f>IF(VLOOKUP($A74,Input!$A$49:$B$61,2,FALSE)="Percentage",AB$70,IF(VLOOKUP($A74,Input!$A$49:$B$61,2,FALSE)="Fixed","Fixed",(AA$70)))</f>
        <v>10</v>
      </c>
      <c r="AB74" s="15">
        <f t="shared" si="67"/>
        <v>0</v>
      </c>
      <c r="AD74" s="104">
        <f>INDEX(Input!$C$49:$AL$61,MATCH($A74,Input!$A$49:$A$61,0),MATCH(AD$61,Input!$C$48:$AL$48,0))</f>
        <v>0</v>
      </c>
      <c r="AE74" s="24">
        <f>IF(VLOOKUP($A74,Input!$A$49:$B$61,2,FALSE)="Percentage",AF$70,IF(VLOOKUP($A74,Input!$A$49:$B$61,2,FALSE)="Fixed","Fixed",(AE$70)))</f>
        <v>10</v>
      </c>
      <c r="AF74" s="15">
        <f t="shared" si="68"/>
        <v>0</v>
      </c>
      <c r="AH74" s="104">
        <f>INDEX(Input!$C$49:$AL$61,MATCH($A74,Input!$A$49:$A$61,0),MATCH(AH$61,Input!$C$48:$AL$48,0))</f>
        <v>0</v>
      </c>
      <c r="AI74" s="24">
        <f>IF(VLOOKUP($A74,Input!$A$49:$B$61,2,FALSE)="Percentage",AJ$70,IF(VLOOKUP($A74,Input!$A$49:$B$61,2,FALSE)="Fixed","Fixed",(AI$70)))</f>
        <v>10</v>
      </c>
      <c r="AJ74" s="15">
        <f t="shared" si="69"/>
        <v>0</v>
      </c>
      <c r="AL74" s="104">
        <f>INDEX(Input!$C$49:$AL$61,MATCH($A74,Input!$A$49:$A$61,0),MATCH(AL$61,Input!$C$48:$AL$48,0))</f>
        <v>0</v>
      </c>
      <c r="AM74" s="24">
        <f>IF(VLOOKUP($A74,Input!$A$49:$B$61,2,FALSE)="Percentage",AN$70,IF(VLOOKUP($A74,Input!$A$49:$B$61,2,FALSE)="Fixed","Fixed",(AM$70)))</f>
        <v>10</v>
      </c>
      <c r="AN74" s="15">
        <f t="shared" si="70"/>
        <v>0</v>
      </c>
      <c r="AP74" s="104">
        <f>INDEX(Input!$C$49:$AL$61,MATCH($A74,Input!$A$49:$A$61,0),MATCH(AP$61,Input!$C$48:$AL$48,0))</f>
        <v>0</v>
      </c>
      <c r="AQ74" s="24">
        <f>IF(VLOOKUP($A74,Input!$A$49:$B$61,2,FALSE)="Percentage",AR$70,IF(VLOOKUP($A74,Input!$A$49:$B$61,2,FALSE)="Fixed","Fixed",(AQ$70)))</f>
        <v>10</v>
      </c>
      <c r="AR74" s="15">
        <f t="shared" si="71"/>
        <v>0</v>
      </c>
      <c r="AS74" s="7"/>
      <c r="AT74" s="104">
        <f>INDEX(Input!$C$49:$AL$61,MATCH($A74,Input!$A$49:$A$61,0),MATCH(AT$61,Input!$C$48:$AL$48,0))</f>
        <v>0</v>
      </c>
      <c r="AU74" s="24">
        <f>IF(VLOOKUP($A74,Input!$A$49:$B$61,2,FALSE)="Percentage",AV$70,IF(VLOOKUP($A74,Input!$A$49:$B$61,2,FALSE)="Fixed","Fixed",(AU$70)))</f>
        <v>10</v>
      </c>
      <c r="AV74" s="15">
        <f t="shared" si="72"/>
        <v>0</v>
      </c>
    </row>
    <row r="75" spans="1:48" x14ac:dyDescent="0.3">
      <c r="A75" t="str">
        <f t="shared" si="60"/>
        <v>RSF</v>
      </c>
      <c r="B75" s="104">
        <f>INDEX(Input!$C$49:$AL$61,MATCH($A75,Input!$A$49:$A$61,0),MATCH(B$61,Input!$C$48:$AL$48,0))</f>
        <v>0</v>
      </c>
      <c r="C75" s="24">
        <f>IF(VLOOKUP($A75,Input!$A$49:$B$61,2,FALSE)="Percentage",D$70,IF(VLOOKUP($A75,Input!$A$49:$B$61,2,FALSE)="Fixed","Fixed",(C$70)))</f>
        <v>61.31</v>
      </c>
      <c r="D75" s="15">
        <f t="shared" si="61"/>
        <v>0</v>
      </c>
      <c r="F75" s="104">
        <f>INDEX(Input!$C$49:$AL$61,MATCH($A75,Input!$A$49:$A$61,0),MATCH(F$61,Input!$C$48:$AL$48,0))</f>
        <v>0</v>
      </c>
      <c r="G75" s="24">
        <f>IF(VLOOKUP($A75,Input!$A$49:$B$61,2,FALSE)="Percentage",H$70,IF(VLOOKUP($A75,Input!$A$49:$B$61,2,FALSE)="Fixed","Fixed",(G$70)))</f>
        <v>61.31</v>
      </c>
      <c r="H75" s="15">
        <f t="shared" si="62"/>
        <v>0</v>
      </c>
      <c r="J75" s="104">
        <f>INDEX(Input!$C$49:$AL$61,MATCH($A75,Input!$A$49:$A$61,0),MATCH(J$61,Input!$C$48:$AL$48,0))</f>
        <v>0</v>
      </c>
      <c r="K75" s="24">
        <f>IF(VLOOKUP($A75,Input!$A$49:$B$61,2,FALSE)="Percentage",L$70,IF(VLOOKUP($A75,Input!$A$49:$B$61,2,FALSE)="Fixed","Fixed",(K$70)))</f>
        <v>61.31</v>
      </c>
      <c r="L75" s="15">
        <f t="shared" si="63"/>
        <v>0</v>
      </c>
      <c r="N75" s="104">
        <f>INDEX(Input!$C$49:$AL$61,MATCH($A75,Input!$A$49:$A$61,0),MATCH(N$61,Input!$C$48:$AL$48,0))</f>
        <v>0</v>
      </c>
      <c r="O75" s="24">
        <f>IF(VLOOKUP($A75,Input!$A$49:$B$61,2,FALSE)="Percentage",P$70,IF(VLOOKUP($A75,Input!$A$49:$B$61,2,FALSE)="Fixed","Fixed",(O$70)))</f>
        <v>61.31</v>
      </c>
      <c r="P75" s="15">
        <f t="shared" si="64"/>
        <v>0</v>
      </c>
      <c r="R75" s="104">
        <f>INDEX(Input!$C$49:$AL$61,MATCH($A75,Input!$A$49:$A$61,0),MATCH(R$61,Input!$C$48:$AL$48,0))</f>
        <v>0</v>
      </c>
      <c r="S75" s="24">
        <f>IF(VLOOKUP($A75,Input!$A$49:$B$61,2,FALSE)="Percentage",T$70,IF(VLOOKUP($A75,Input!$A$49:$B$61,2,FALSE)="Fixed","Fixed",(S$70)))</f>
        <v>61.31</v>
      </c>
      <c r="T75" s="15">
        <f t="shared" si="65"/>
        <v>0</v>
      </c>
      <c r="V75" s="104">
        <f>INDEX(Input!$C$49:$AL$61,MATCH($A75,Input!$A$49:$A$61,0),MATCH(V$61,Input!$C$48:$AL$48,0))</f>
        <v>0</v>
      </c>
      <c r="W75" s="24">
        <f>IF(VLOOKUP($A75,Input!$A$49:$B$61,2,FALSE)="Percentage",X$70,IF(VLOOKUP($A75,Input!$A$49:$B$61,2,FALSE)="Fixed","Fixed",(W$70)))</f>
        <v>61.31</v>
      </c>
      <c r="X75" s="15">
        <f t="shared" si="66"/>
        <v>0</v>
      </c>
      <c r="Z75" s="104">
        <f>INDEX(Input!$C$49:$AL$61,MATCH($A75,Input!$A$49:$A$61,0),MATCH(Z$61,Input!$C$48:$AL$48,0))</f>
        <v>0</v>
      </c>
      <c r="AA75" s="24">
        <f>IF(VLOOKUP($A75,Input!$A$49:$B$61,2,FALSE)="Percentage",AB$70,IF(VLOOKUP($A75,Input!$A$49:$B$61,2,FALSE)="Fixed","Fixed",(AA$70)))</f>
        <v>55.76</v>
      </c>
      <c r="AB75" s="15">
        <f t="shared" si="67"/>
        <v>0</v>
      </c>
      <c r="AD75" s="104">
        <f>INDEX(Input!$C$49:$AL$61,MATCH($A75,Input!$A$49:$A$61,0),MATCH(AD$61,Input!$C$48:$AL$48,0))</f>
        <v>0</v>
      </c>
      <c r="AE75" s="24">
        <f>IF(VLOOKUP($A75,Input!$A$49:$B$61,2,FALSE)="Percentage",AF$70,IF(VLOOKUP($A75,Input!$A$49:$B$61,2,FALSE)="Fixed","Fixed",(AE$70)))</f>
        <v>55.76</v>
      </c>
      <c r="AF75" s="15">
        <f t="shared" si="68"/>
        <v>0</v>
      </c>
      <c r="AH75" s="104">
        <f>INDEX(Input!$C$49:$AL$61,MATCH($A75,Input!$A$49:$A$61,0),MATCH(AH$61,Input!$C$48:$AL$48,0))</f>
        <v>0</v>
      </c>
      <c r="AI75" s="24">
        <f>IF(VLOOKUP($A75,Input!$A$49:$B$61,2,FALSE)="Percentage",AJ$70,IF(VLOOKUP($A75,Input!$A$49:$B$61,2,FALSE)="Fixed","Fixed",(AI$70)))</f>
        <v>55.76</v>
      </c>
      <c r="AJ75" s="15">
        <f t="shared" si="69"/>
        <v>0</v>
      </c>
      <c r="AL75" s="104">
        <f>INDEX(Input!$C$49:$AL$61,MATCH($A75,Input!$A$49:$A$61,0),MATCH(AL$61,Input!$C$48:$AL$48,0))</f>
        <v>0</v>
      </c>
      <c r="AM75" s="24">
        <f>IF(VLOOKUP($A75,Input!$A$49:$B$61,2,FALSE)="Percentage",AN$70,IF(VLOOKUP($A75,Input!$A$49:$B$61,2,FALSE)="Fixed","Fixed",(AM$70)))</f>
        <v>55.76</v>
      </c>
      <c r="AN75" s="15">
        <f t="shared" si="70"/>
        <v>0</v>
      </c>
      <c r="AP75" s="104">
        <f>INDEX(Input!$C$49:$AL$61,MATCH($A75,Input!$A$49:$A$61,0),MATCH(AP$61,Input!$C$48:$AL$48,0))</f>
        <v>0</v>
      </c>
      <c r="AQ75" s="24">
        <f>IF(VLOOKUP($A75,Input!$A$49:$B$61,2,FALSE)="Percentage",AR$70,IF(VLOOKUP($A75,Input!$A$49:$B$61,2,FALSE)="Fixed","Fixed",(AQ$70)))</f>
        <v>55.76</v>
      </c>
      <c r="AR75" s="15">
        <f t="shared" si="71"/>
        <v>0</v>
      </c>
      <c r="AS75" s="7"/>
      <c r="AT75" s="104">
        <f>INDEX(Input!$C$49:$AL$61,MATCH($A75,Input!$A$49:$A$61,0),MATCH(AT$61,Input!$C$48:$AL$48,0))</f>
        <v>0</v>
      </c>
      <c r="AU75" s="24">
        <f>IF(VLOOKUP($A75,Input!$A$49:$B$61,2,FALSE)="Percentage",AV$70,IF(VLOOKUP($A75,Input!$A$49:$B$61,2,FALSE)="Fixed","Fixed",(AU$70)))</f>
        <v>55.76</v>
      </c>
      <c r="AV75" s="15">
        <f t="shared" si="72"/>
        <v>0</v>
      </c>
    </row>
    <row r="76" spans="1:48" x14ac:dyDescent="0.3">
      <c r="A76" t="str">
        <f t="shared" si="60"/>
        <v>CoC &amp; TCJA</v>
      </c>
      <c r="B76" s="104">
        <f>INDEX(Input!$C$49:$AL$61,MATCH($A76,Input!$A$49:$A$61,0),MATCH(B$61,Input!$C$48:$AL$48,0))</f>
        <v>0</v>
      </c>
      <c r="C76" s="24" t="str">
        <f>IF(VLOOKUP($A76,Input!$A$49:$B$61,2,FALSE)="Percentage",D$70,IF(VLOOKUP($A76,Input!$A$49:$B$61,2,FALSE)="Fixed","Fixed",(C$70)))</f>
        <v>Fixed</v>
      </c>
      <c r="D76" s="15">
        <f t="shared" si="61"/>
        <v>0</v>
      </c>
      <c r="F76" s="104">
        <f>INDEX(Input!$C$49:$AL$61,MATCH($A76,Input!$A$49:$A$61,0),MATCH(F$61,Input!$C$48:$AL$48,0))</f>
        <v>0</v>
      </c>
      <c r="G76" s="24" t="str">
        <f>IF(VLOOKUP($A76,Input!$A$49:$B$61,2,FALSE)="Percentage",H$70,IF(VLOOKUP($A76,Input!$A$49:$B$61,2,FALSE)="Fixed","Fixed",(G$70)))</f>
        <v>Fixed</v>
      </c>
      <c r="H76" s="15">
        <f t="shared" si="62"/>
        <v>0</v>
      </c>
      <c r="J76" s="104">
        <f>INDEX(Input!$C$49:$AL$61,MATCH($A76,Input!$A$49:$A$61,0),MATCH(J$61,Input!$C$48:$AL$48,0))</f>
        <v>0</v>
      </c>
      <c r="K76" s="24" t="str">
        <f>IF(VLOOKUP($A76,Input!$A$49:$B$61,2,FALSE)="Percentage",L$70,IF(VLOOKUP($A76,Input!$A$49:$B$61,2,FALSE)="Fixed","Fixed",(K$70)))</f>
        <v>Fixed</v>
      </c>
      <c r="L76" s="15">
        <f t="shared" si="63"/>
        <v>0</v>
      </c>
      <c r="N76" s="104">
        <f>INDEX(Input!$C$49:$AL$61,MATCH($A76,Input!$A$49:$A$61,0),MATCH(N$61,Input!$C$48:$AL$48,0))</f>
        <v>0</v>
      </c>
      <c r="O76" s="24" t="str">
        <f>IF(VLOOKUP($A76,Input!$A$49:$B$61,2,FALSE)="Percentage",P$70,IF(VLOOKUP($A76,Input!$A$49:$B$61,2,FALSE)="Fixed","Fixed",(O$70)))</f>
        <v>Fixed</v>
      </c>
      <c r="P76" s="15">
        <f t="shared" si="64"/>
        <v>0</v>
      </c>
      <c r="R76" s="104">
        <f>INDEX(Input!$C$49:$AL$61,MATCH($A76,Input!$A$49:$A$61,0),MATCH(R$61,Input!$C$48:$AL$48,0))</f>
        <v>0</v>
      </c>
      <c r="S76" s="24" t="str">
        <f>IF(VLOOKUP($A76,Input!$A$49:$B$61,2,FALSE)="Percentage",T$70,IF(VLOOKUP($A76,Input!$A$49:$B$61,2,FALSE)="Fixed","Fixed",(S$70)))</f>
        <v>Fixed</v>
      </c>
      <c r="T76" s="15">
        <f t="shared" si="65"/>
        <v>0</v>
      </c>
      <c r="V76" s="104">
        <f>INDEX(Input!$C$49:$AL$61,MATCH($A76,Input!$A$49:$A$61,0),MATCH(V$61,Input!$C$48:$AL$48,0))</f>
        <v>0</v>
      </c>
      <c r="W76" s="24" t="str">
        <f>IF(VLOOKUP($A76,Input!$A$49:$B$61,2,FALSE)="Percentage",X$70,IF(VLOOKUP($A76,Input!$A$49:$B$61,2,FALSE)="Fixed","Fixed",(W$70)))</f>
        <v>Fixed</v>
      </c>
      <c r="X76" s="15">
        <f t="shared" si="66"/>
        <v>0</v>
      </c>
      <c r="Z76" s="104">
        <f>INDEX(Input!$C$49:$AL$61,MATCH($A76,Input!$A$49:$A$61,0),MATCH(Z$61,Input!$C$48:$AL$48,0))</f>
        <v>0</v>
      </c>
      <c r="AA76" s="24" t="str">
        <f>IF(VLOOKUP($A76,Input!$A$49:$B$61,2,FALSE)="Percentage",AB$70,IF(VLOOKUP($A76,Input!$A$49:$B$61,2,FALSE)="Fixed","Fixed",(AA$70)))</f>
        <v>Fixed</v>
      </c>
      <c r="AB76" s="15">
        <f t="shared" si="67"/>
        <v>0</v>
      </c>
      <c r="AD76" s="104">
        <f>INDEX(Input!$C$49:$AL$61,MATCH($A76,Input!$A$49:$A$61,0),MATCH(AD$61,Input!$C$48:$AL$48,0))</f>
        <v>0</v>
      </c>
      <c r="AE76" s="24" t="str">
        <f>IF(VLOOKUP($A76,Input!$A$49:$B$61,2,FALSE)="Percentage",AF$70,IF(VLOOKUP($A76,Input!$A$49:$B$61,2,FALSE)="Fixed","Fixed",(AE$70)))</f>
        <v>Fixed</v>
      </c>
      <c r="AF76" s="15">
        <f t="shared" si="68"/>
        <v>0</v>
      </c>
      <c r="AH76" s="104">
        <f>INDEX(Input!$C$49:$AL$61,MATCH($A76,Input!$A$49:$A$61,0),MATCH(AH$61,Input!$C$48:$AL$48,0))</f>
        <v>0</v>
      </c>
      <c r="AI76" s="24" t="str">
        <f>IF(VLOOKUP($A76,Input!$A$49:$B$61,2,FALSE)="Percentage",AJ$70,IF(VLOOKUP($A76,Input!$A$49:$B$61,2,FALSE)="Fixed","Fixed",(AI$70)))</f>
        <v>Fixed</v>
      </c>
      <c r="AJ76" s="15">
        <f t="shared" si="69"/>
        <v>0</v>
      </c>
      <c r="AL76" s="104">
        <f>INDEX(Input!$C$49:$AL$61,MATCH($A76,Input!$A$49:$A$61,0),MATCH(AL$61,Input!$C$48:$AL$48,0))</f>
        <v>0</v>
      </c>
      <c r="AM76" s="24" t="str">
        <f>IF(VLOOKUP($A76,Input!$A$49:$B$61,2,FALSE)="Percentage",AN$70,IF(VLOOKUP($A76,Input!$A$49:$B$61,2,FALSE)="Fixed","Fixed",(AM$70)))</f>
        <v>Fixed</v>
      </c>
      <c r="AN76" s="15">
        <f t="shared" si="70"/>
        <v>0</v>
      </c>
      <c r="AP76" s="104">
        <f>INDEX(Input!$C$49:$AL$61,MATCH($A76,Input!$A$49:$A$61,0),MATCH(AP$61,Input!$C$48:$AL$48,0))</f>
        <v>0</v>
      </c>
      <c r="AQ76" s="24" t="str">
        <f>IF(VLOOKUP($A76,Input!$A$49:$B$61,2,FALSE)="Percentage",AR$70,IF(VLOOKUP($A76,Input!$A$49:$B$61,2,FALSE)="Fixed","Fixed",(AQ$70)))</f>
        <v>Fixed</v>
      </c>
      <c r="AR76" s="15">
        <f t="shared" si="71"/>
        <v>0</v>
      </c>
      <c r="AS76" s="7"/>
      <c r="AT76" s="104">
        <f>INDEX(Input!$C$49:$AL$61,MATCH($A76,Input!$A$49:$A$61,0),MATCH(AT$61,Input!$C$48:$AL$48,0))</f>
        <v>0</v>
      </c>
      <c r="AU76" s="24" t="str">
        <f>IF(VLOOKUP($A76,Input!$A$49:$B$61,2,FALSE)="Percentage",AV$70,IF(VLOOKUP($A76,Input!$A$49:$B$61,2,FALSE)="Fixed","Fixed",(AU$70)))</f>
        <v>Fixed</v>
      </c>
      <c r="AV76" s="15">
        <f t="shared" si="72"/>
        <v>0</v>
      </c>
    </row>
    <row r="77" spans="1:48" x14ac:dyDescent="0.3">
      <c r="A77" t="str">
        <f t="shared" si="60"/>
        <v>DRMA Surcharge</v>
      </c>
      <c r="B77" s="104">
        <f>INDEX(Input!$C$49:$AL$61,MATCH($A77,Input!$A$49:$A$61,0),MATCH(B$61,Input!$C$48:$AL$48,0))</f>
        <v>0</v>
      </c>
      <c r="C77" s="24">
        <f>IF(VLOOKUP($A77,Input!$A$49:$B$61,2,FALSE)="Percentage",D$70,IF(VLOOKUP($A77,Input!$A$49:$B$61,2,FALSE)="Fixed","Fixed",(C$70)))</f>
        <v>10</v>
      </c>
      <c r="D77" s="15">
        <f t="shared" si="61"/>
        <v>0</v>
      </c>
      <c r="F77" s="104">
        <f>INDEX(Input!$C$49:$AL$61,MATCH($A77,Input!$A$49:$A$61,0),MATCH(F$61,Input!$C$48:$AL$48,0))</f>
        <v>0</v>
      </c>
      <c r="G77" s="24">
        <f>IF(VLOOKUP($A77,Input!$A$49:$B$61,2,FALSE)="Percentage",H$70,IF(VLOOKUP($A77,Input!$A$49:$B$61,2,FALSE)="Fixed","Fixed",(G$70)))</f>
        <v>10</v>
      </c>
      <c r="H77" s="15">
        <f t="shared" si="62"/>
        <v>0</v>
      </c>
      <c r="J77" s="104">
        <f>INDEX(Input!$C$49:$AL$61,MATCH($A77,Input!$A$49:$A$61,0),MATCH(J$61,Input!$C$48:$AL$48,0))</f>
        <v>0</v>
      </c>
      <c r="K77" s="24">
        <f>IF(VLOOKUP($A77,Input!$A$49:$B$61,2,FALSE)="Percentage",L$70,IF(VLOOKUP($A77,Input!$A$49:$B$61,2,FALSE)="Fixed","Fixed",(K$70)))</f>
        <v>10</v>
      </c>
      <c r="L77" s="15">
        <f t="shared" si="63"/>
        <v>0</v>
      </c>
      <c r="N77" s="104">
        <f>INDEX(Input!$C$49:$AL$61,MATCH($A77,Input!$A$49:$A$61,0),MATCH(N$61,Input!$C$48:$AL$48,0))</f>
        <v>0</v>
      </c>
      <c r="O77" s="24">
        <f>IF(VLOOKUP($A77,Input!$A$49:$B$61,2,FALSE)="Percentage",P$70,IF(VLOOKUP($A77,Input!$A$49:$B$61,2,FALSE)="Fixed","Fixed",(O$70)))</f>
        <v>10</v>
      </c>
      <c r="P77" s="15">
        <f t="shared" si="64"/>
        <v>0</v>
      </c>
      <c r="R77" s="104">
        <f>INDEX(Input!$C$49:$AL$61,MATCH($A77,Input!$A$49:$A$61,0),MATCH(R$61,Input!$C$48:$AL$48,0))</f>
        <v>0</v>
      </c>
      <c r="S77" s="24">
        <f>IF(VLOOKUP($A77,Input!$A$49:$B$61,2,FALSE)="Percentage",T$70,IF(VLOOKUP($A77,Input!$A$49:$B$61,2,FALSE)="Fixed","Fixed",(S$70)))</f>
        <v>10</v>
      </c>
      <c r="T77" s="15">
        <f t="shared" si="65"/>
        <v>0</v>
      </c>
      <c r="V77" s="104">
        <f>INDEX(Input!$C$49:$AL$61,MATCH($A77,Input!$A$49:$A$61,0),MATCH(V$61,Input!$C$48:$AL$48,0))</f>
        <v>0</v>
      </c>
      <c r="W77" s="24">
        <f>IF(VLOOKUP($A77,Input!$A$49:$B$61,2,FALSE)="Percentage",X$70,IF(VLOOKUP($A77,Input!$A$49:$B$61,2,FALSE)="Fixed","Fixed",(W$70)))</f>
        <v>10</v>
      </c>
      <c r="X77" s="15">
        <f t="shared" si="66"/>
        <v>0</v>
      </c>
      <c r="Z77" s="104">
        <f>INDEX(Input!$C$49:$AL$61,MATCH($A77,Input!$A$49:$A$61,0),MATCH(Z$61,Input!$C$48:$AL$48,0))</f>
        <v>0</v>
      </c>
      <c r="AA77" s="24">
        <f>IF(VLOOKUP($A77,Input!$A$49:$B$61,2,FALSE)="Percentage",AB$70,IF(VLOOKUP($A77,Input!$A$49:$B$61,2,FALSE)="Fixed","Fixed",(AA$70)))</f>
        <v>10</v>
      </c>
      <c r="AB77" s="15">
        <f t="shared" si="67"/>
        <v>0</v>
      </c>
      <c r="AD77" s="104">
        <f>INDEX(Input!$C$49:$AL$61,MATCH($A77,Input!$A$49:$A$61,0),MATCH(AD$61,Input!$C$48:$AL$48,0))</f>
        <v>0</v>
      </c>
      <c r="AE77" s="24">
        <f>IF(VLOOKUP($A77,Input!$A$49:$B$61,2,FALSE)="Percentage",AF$70,IF(VLOOKUP($A77,Input!$A$49:$B$61,2,FALSE)="Fixed","Fixed",(AE$70)))</f>
        <v>10</v>
      </c>
      <c r="AF77" s="15">
        <f t="shared" si="68"/>
        <v>0</v>
      </c>
      <c r="AH77" s="104">
        <f>INDEX(Input!$C$49:$AL$61,MATCH($A77,Input!$A$49:$A$61,0),MATCH(AH$61,Input!$C$48:$AL$48,0))</f>
        <v>0</v>
      </c>
      <c r="AI77" s="24">
        <f>IF(VLOOKUP($A77,Input!$A$49:$B$61,2,FALSE)="Percentage",AJ$70,IF(VLOOKUP($A77,Input!$A$49:$B$61,2,FALSE)="Fixed","Fixed",(AI$70)))</f>
        <v>10</v>
      </c>
      <c r="AJ77" s="15">
        <f t="shared" si="69"/>
        <v>0</v>
      </c>
      <c r="AL77" s="104">
        <f>INDEX(Input!$C$49:$AL$61,MATCH($A77,Input!$A$49:$A$61,0),MATCH(AL$61,Input!$C$48:$AL$48,0))</f>
        <v>0</v>
      </c>
      <c r="AM77" s="24">
        <f>IF(VLOOKUP($A77,Input!$A$49:$B$61,2,FALSE)="Percentage",AN$70,IF(VLOOKUP($A77,Input!$A$49:$B$61,2,FALSE)="Fixed","Fixed",(AM$70)))</f>
        <v>10</v>
      </c>
      <c r="AN77" s="15">
        <f t="shared" si="70"/>
        <v>0</v>
      </c>
      <c r="AP77" s="104">
        <f>INDEX(Input!$C$49:$AL$61,MATCH($A77,Input!$A$49:$A$61,0),MATCH(AP$61,Input!$C$48:$AL$48,0))</f>
        <v>0</v>
      </c>
      <c r="AQ77" s="24">
        <f>IF(VLOOKUP($A77,Input!$A$49:$B$61,2,FALSE)="Percentage",AR$70,IF(VLOOKUP($A77,Input!$A$49:$B$61,2,FALSE)="Fixed","Fixed",(AQ$70)))</f>
        <v>10</v>
      </c>
      <c r="AR77" s="15">
        <f t="shared" si="71"/>
        <v>0</v>
      </c>
      <c r="AS77" s="7"/>
      <c r="AT77" s="104">
        <f>INDEX(Input!$C$49:$AL$61,MATCH($A77,Input!$A$49:$A$61,0),MATCH(AT$61,Input!$C$48:$AL$48,0))</f>
        <v>0</v>
      </c>
      <c r="AU77" s="24">
        <f>IF(VLOOKUP($A77,Input!$A$49:$B$61,2,FALSE)="Percentage",AV$70,IF(VLOOKUP($A77,Input!$A$49:$B$61,2,FALSE)="Fixed","Fixed",(AU$70)))</f>
        <v>10</v>
      </c>
      <c r="AV77" s="15">
        <f t="shared" si="72"/>
        <v>0</v>
      </c>
    </row>
    <row r="78" spans="1:48" x14ac:dyDescent="0.3">
      <c r="A78" t="str">
        <f t="shared" si="60"/>
        <v>Conservation Refund</v>
      </c>
      <c r="B78" s="104">
        <f>INDEX(Input!$C$49:$AL$61,MATCH($A78,Input!$A$49:$A$61,0),MATCH(B$61,Input!$C$48:$AL$48,0))</f>
        <v>0</v>
      </c>
      <c r="C78" s="24" t="str">
        <f>IF(VLOOKUP($A78,Input!$A$49:$B$61,2,FALSE)="Percentage",D$70,IF(VLOOKUP($A78,Input!$A$49:$B$61,2,FALSE)="Fixed","Fixed",(C$70)))</f>
        <v>Fixed</v>
      </c>
      <c r="D78" s="15">
        <f t="shared" si="61"/>
        <v>0</v>
      </c>
      <c r="F78" s="104">
        <f>INDEX(Input!$C$49:$AL$61,MATCH($A78,Input!$A$49:$A$61,0),MATCH(F$61,Input!$C$48:$AL$48,0))</f>
        <v>0</v>
      </c>
      <c r="G78" s="24" t="str">
        <f>IF(VLOOKUP($A78,Input!$A$49:$B$61,2,FALSE)="Percentage",H$70,IF(VLOOKUP($A78,Input!$A$49:$B$61,2,FALSE)="Fixed","Fixed",(G$70)))</f>
        <v>Fixed</v>
      </c>
      <c r="H78" s="15">
        <f t="shared" si="62"/>
        <v>0</v>
      </c>
      <c r="J78" s="104">
        <f>INDEX(Input!$C$49:$AL$61,MATCH($A78,Input!$A$49:$A$61,0),MATCH(J$61,Input!$C$48:$AL$48,0))</f>
        <v>0</v>
      </c>
      <c r="K78" s="24" t="str">
        <f>IF(VLOOKUP($A78,Input!$A$49:$B$61,2,FALSE)="Percentage",L$70,IF(VLOOKUP($A78,Input!$A$49:$B$61,2,FALSE)="Fixed","Fixed",(K$70)))</f>
        <v>Fixed</v>
      </c>
      <c r="L78" s="15">
        <f t="shared" si="63"/>
        <v>0</v>
      </c>
      <c r="N78" s="104">
        <f>INDEX(Input!$C$49:$AL$61,MATCH($A78,Input!$A$49:$A$61,0),MATCH(N$61,Input!$C$48:$AL$48,0))</f>
        <v>0</v>
      </c>
      <c r="O78" s="24" t="str">
        <f>IF(VLOOKUP($A78,Input!$A$49:$B$61,2,FALSE)="Percentage",P$70,IF(VLOOKUP($A78,Input!$A$49:$B$61,2,FALSE)="Fixed","Fixed",(O$70)))</f>
        <v>Fixed</v>
      </c>
      <c r="P78" s="15">
        <f t="shared" si="64"/>
        <v>0</v>
      </c>
      <c r="R78" s="104">
        <f>INDEX(Input!$C$49:$AL$61,MATCH($A78,Input!$A$49:$A$61,0),MATCH(R$61,Input!$C$48:$AL$48,0))</f>
        <v>0</v>
      </c>
      <c r="S78" s="24" t="str">
        <f>IF(VLOOKUP($A78,Input!$A$49:$B$61,2,FALSE)="Percentage",T$70,IF(VLOOKUP($A78,Input!$A$49:$B$61,2,FALSE)="Fixed","Fixed",(S$70)))</f>
        <v>Fixed</v>
      </c>
      <c r="T78" s="15">
        <f t="shared" si="65"/>
        <v>0</v>
      </c>
      <c r="V78" s="104">
        <f>INDEX(Input!$C$49:$AL$61,MATCH($A78,Input!$A$49:$A$61,0),MATCH(V$61,Input!$C$48:$AL$48,0))</f>
        <v>0</v>
      </c>
      <c r="W78" s="24" t="str">
        <f>IF(VLOOKUP($A78,Input!$A$49:$B$61,2,FALSE)="Percentage",X$70,IF(VLOOKUP($A78,Input!$A$49:$B$61,2,FALSE)="Fixed","Fixed",(W$70)))</f>
        <v>Fixed</v>
      </c>
      <c r="X78" s="15">
        <f t="shared" si="66"/>
        <v>0</v>
      </c>
      <c r="Z78" s="104">
        <f>INDEX(Input!$C$49:$AL$61,MATCH($A78,Input!$A$49:$A$61,0),MATCH(Z$61,Input!$C$48:$AL$48,0))</f>
        <v>0</v>
      </c>
      <c r="AA78" s="24" t="str">
        <f>IF(VLOOKUP($A78,Input!$A$49:$B$61,2,FALSE)="Percentage",AB$70,IF(VLOOKUP($A78,Input!$A$49:$B$61,2,FALSE)="Fixed","Fixed",(AA$70)))</f>
        <v>Fixed</v>
      </c>
      <c r="AB78" s="15">
        <f t="shared" si="67"/>
        <v>0</v>
      </c>
      <c r="AD78" s="104">
        <f>INDEX(Input!$C$49:$AL$61,MATCH($A78,Input!$A$49:$A$61,0),MATCH(AD$61,Input!$C$48:$AL$48,0))</f>
        <v>0</v>
      </c>
      <c r="AE78" s="24" t="str">
        <f>IF(VLOOKUP($A78,Input!$A$49:$B$61,2,FALSE)="Percentage",AF$70,IF(VLOOKUP($A78,Input!$A$49:$B$61,2,FALSE)="Fixed","Fixed",(AE$70)))</f>
        <v>Fixed</v>
      </c>
      <c r="AF78" s="15">
        <f t="shared" si="68"/>
        <v>0</v>
      </c>
      <c r="AH78" s="104">
        <f>INDEX(Input!$C$49:$AL$61,MATCH($A78,Input!$A$49:$A$61,0),MATCH(AH$61,Input!$C$48:$AL$48,0))</f>
        <v>0</v>
      </c>
      <c r="AI78" s="24" t="str">
        <f>IF(VLOOKUP($A78,Input!$A$49:$B$61,2,FALSE)="Percentage",AJ$70,IF(VLOOKUP($A78,Input!$A$49:$B$61,2,FALSE)="Fixed","Fixed",(AI$70)))</f>
        <v>Fixed</v>
      </c>
      <c r="AJ78" s="15">
        <f t="shared" si="69"/>
        <v>0</v>
      </c>
      <c r="AL78" s="104">
        <f>INDEX(Input!$C$49:$AL$61,MATCH($A78,Input!$A$49:$A$61,0),MATCH(AL$61,Input!$C$48:$AL$48,0))</f>
        <v>0</v>
      </c>
      <c r="AM78" s="24" t="str">
        <f>IF(VLOOKUP($A78,Input!$A$49:$B$61,2,FALSE)="Percentage",AN$70,IF(VLOOKUP($A78,Input!$A$49:$B$61,2,FALSE)="Fixed","Fixed",(AM$70)))</f>
        <v>Fixed</v>
      </c>
      <c r="AN78" s="15">
        <f t="shared" si="70"/>
        <v>0</v>
      </c>
      <c r="AP78" s="104">
        <f>INDEX(Input!$C$49:$AL$61,MATCH($A78,Input!$A$49:$A$61,0),MATCH(AP$61,Input!$C$48:$AL$48,0))</f>
        <v>0</v>
      </c>
      <c r="AQ78" s="24" t="str">
        <f>IF(VLOOKUP($A78,Input!$A$49:$B$61,2,FALSE)="Percentage",AR$70,IF(VLOOKUP($A78,Input!$A$49:$B$61,2,FALSE)="Fixed","Fixed",(AQ$70)))</f>
        <v>Fixed</v>
      </c>
      <c r="AR78" s="15">
        <f t="shared" si="71"/>
        <v>0</v>
      </c>
      <c r="AS78" s="7"/>
      <c r="AT78" s="104">
        <f>INDEX(Input!$C$49:$AL$61,MATCH($A78,Input!$A$49:$A$61,0),MATCH(AT$61,Input!$C$48:$AL$48,0))</f>
        <v>0</v>
      </c>
      <c r="AU78" s="24" t="str">
        <f>IF(VLOOKUP($A78,Input!$A$49:$B$61,2,FALSE)="Percentage",AV$70,IF(VLOOKUP($A78,Input!$A$49:$B$61,2,FALSE)="Fixed","Fixed",(AU$70)))</f>
        <v>Fixed</v>
      </c>
      <c r="AV78" s="15">
        <f t="shared" si="72"/>
        <v>0</v>
      </c>
    </row>
    <row r="79" spans="1:48" x14ac:dyDescent="0.3">
      <c r="A79" t="str">
        <f t="shared" si="60"/>
        <v>General BA and MA</v>
      </c>
      <c r="B79" s="104">
        <f>INDEX(Input!$C$49:$AL$61,MATCH($A79,Input!$A$49:$A$61,0),MATCH(B$61,Input!$C$48:$AL$48,0))</f>
        <v>-7.12</v>
      </c>
      <c r="C79" s="24" t="str">
        <f>IF(VLOOKUP($A79,Input!$A$49:$B$61,2,FALSE)="Percentage",D$70,IF(VLOOKUP($A79,Input!$A$49:$B$61,2,FALSE)="Fixed","Fixed",(C$70)))</f>
        <v>Fixed</v>
      </c>
      <c r="D79" s="15">
        <f t="shared" si="61"/>
        <v>-7.12</v>
      </c>
      <c r="F79" s="104">
        <f>INDEX(Input!$C$49:$AL$61,MATCH($A79,Input!$A$49:$A$61,0),MATCH(F$61,Input!$C$48:$AL$48,0))</f>
        <v>-7.12</v>
      </c>
      <c r="G79" s="24" t="str">
        <f>IF(VLOOKUP($A79,Input!$A$49:$B$61,2,FALSE)="Percentage",H$70,IF(VLOOKUP($A79,Input!$A$49:$B$61,2,FALSE)="Fixed","Fixed",(G$70)))</f>
        <v>Fixed</v>
      </c>
      <c r="H79" s="15">
        <f t="shared" si="62"/>
        <v>-7.12</v>
      </c>
      <c r="J79" s="104">
        <f>INDEX(Input!$C$49:$AL$61,MATCH($A79,Input!$A$49:$A$61,0),MATCH(J$61,Input!$C$48:$AL$48,0))</f>
        <v>-7.12</v>
      </c>
      <c r="K79" s="24" t="str">
        <f>IF(VLOOKUP($A79,Input!$A$49:$B$61,2,FALSE)="Percentage",L$70,IF(VLOOKUP($A79,Input!$A$49:$B$61,2,FALSE)="Fixed","Fixed",(K$70)))</f>
        <v>Fixed</v>
      </c>
      <c r="L79" s="15">
        <f t="shared" si="63"/>
        <v>-7.12</v>
      </c>
      <c r="N79" s="104">
        <f>INDEX(Input!$C$49:$AL$61,MATCH($A79,Input!$A$49:$A$61,0),MATCH(N$61,Input!$C$48:$AL$48,0))</f>
        <v>-7.12</v>
      </c>
      <c r="O79" s="24" t="str">
        <f>IF(VLOOKUP($A79,Input!$A$49:$B$61,2,FALSE)="Percentage",P$70,IF(VLOOKUP($A79,Input!$A$49:$B$61,2,FALSE)="Fixed","Fixed",(O$70)))</f>
        <v>Fixed</v>
      </c>
      <c r="P79" s="15">
        <f t="shared" si="64"/>
        <v>-7.12</v>
      </c>
      <c r="R79" s="104">
        <f>INDEX(Input!$C$49:$AL$61,MATCH($A79,Input!$A$49:$A$61,0),MATCH(R$61,Input!$C$48:$AL$48,0))</f>
        <v>-7.12</v>
      </c>
      <c r="S79" s="24" t="str">
        <f>IF(VLOOKUP($A79,Input!$A$49:$B$61,2,FALSE)="Percentage",T$70,IF(VLOOKUP($A79,Input!$A$49:$B$61,2,FALSE)="Fixed","Fixed",(S$70)))</f>
        <v>Fixed</v>
      </c>
      <c r="T79" s="15">
        <f t="shared" si="65"/>
        <v>-7.12</v>
      </c>
      <c r="V79" s="104">
        <f>INDEX(Input!$C$49:$AL$61,MATCH($A79,Input!$A$49:$A$61,0),MATCH(V$61,Input!$C$48:$AL$48,0))</f>
        <v>-7.12</v>
      </c>
      <c r="W79" s="24" t="str">
        <f>IF(VLOOKUP($A79,Input!$A$49:$B$61,2,FALSE)="Percentage",X$70,IF(VLOOKUP($A79,Input!$A$49:$B$61,2,FALSE)="Fixed","Fixed",(W$70)))</f>
        <v>Fixed</v>
      </c>
      <c r="X79" s="15">
        <f t="shared" si="66"/>
        <v>-7.12</v>
      </c>
      <c r="Z79" s="104">
        <f>INDEX(Input!$C$49:$AL$61,MATCH($A79,Input!$A$49:$A$61,0),MATCH(Z$61,Input!$C$48:$AL$48,0))</f>
        <v>-9.49</v>
      </c>
      <c r="AA79" s="24" t="str">
        <f>IF(VLOOKUP($A79,Input!$A$49:$B$61,2,FALSE)="Percentage",AB$70,IF(VLOOKUP($A79,Input!$A$49:$B$61,2,FALSE)="Fixed","Fixed",(AA$70)))</f>
        <v>Fixed</v>
      </c>
      <c r="AB79" s="15">
        <f t="shared" si="67"/>
        <v>-9.49</v>
      </c>
      <c r="AD79" s="104">
        <f>INDEX(Input!$C$49:$AL$61,MATCH($A79,Input!$A$49:$A$61,0),MATCH(AD$61,Input!$C$48:$AL$48,0))</f>
        <v>-9.49</v>
      </c>
      <c r="AE79" s="24" t="str">
        <f>IF(VLOOKUP($A79,Input!$A$49:$B$61,2,FALSE)="Percentage",AF$70,IF(VLOOKUP($A79,Input!$A$49:$B$61,2,FALSE)="Fixed","Fixed",(AE$70)))</f>
        <v>Fixed</v>
      </c>
      <c r="AF79" s="15">
        <f t="shared" si="68"/>
        <v>-9.49</v>
      </c>
      <c r="AH79" s="104">
        <f>INDEX(Input!$C$49:$AL$61,MATCH($A79,Input!$A$49:$A$61,0),MATCH(AH$61,Input!$C$48:$AL$48,0))</f>
        <v>-9.49</v>
      </c>
      <c r="AI79" s="24" t="str">
        <f>IF(VLOOKUP($A79,Input!$A$49:$B$61,2,FALSE)="Percentage",AJ$70,IF(VLOOKUP($A79,Input!$A$49:$B$61,2,FALSE)="Fixed","Fixed",(AI$70)))</f>
        <v>Fixed</v>
      </c>
      <c r="AJ79" s="15">
        <f t="shared" si="69"/>
        <v>-9.49</v>
      </c>
      <c r="AL79" s="104">
        <f>INDEX(Input!$C$49:$AL$61,MATCH($A79,Input!$A$49:$A$61,0),MATCH(AL$61,Input!$C$48:$AL$48,0))</f>
        <v>-9.49</v>
      </c>
      <c r="AM79" s="24" t="str">
        <f>IF(VLOOKUP($A79,Input!$A$49:$B$61,2,FALSE)="Percentage",AN$70,IF(VLOOKUP($A79,Input!$A$49:$B$61,2,FALSE)="Fixed","Fixed",(AM$70)))</f>
        <v>Fixed</v>
      </c>
      <c r="AN79" s="15">
        <f t="shared" si="70"/>
        <v>-9.49</v>
      </c>
      <c r="AP79" s="104">
        <f>INDEX(Input!$C$49:$AL$61,MATCH($A79,Input!$A$49:$A$61,0),MATCH(AP$61,Input!$C$48:$AL$48,0))</f>
        <v>-9.49</v>
      </c>
      <c r="AQ79" s="24" t="str">
        <f>IF(VLOOKUP($A79,Input!$A$49:$B$61,2,FALSE)="Percentage",AR$70,IF(VLOOKUP($A79,Input!$A$49:$B$61,2,FALSE)="Fixed","Fixed",(AQ$70)))</f>
        <v>Fixed</v>
      </c>
      <c r="AR79" s="15">
        <f t="shared" si="71"/>
        <v>-9.49</v>
      </c>
      <c r="AS79" s="7"/>
      <c r="AT79" s="104">
        <f>INDEX(Input!$C$49:$AL$61,MATCH($A79,Input!$A$49:$A$61,0),MATCH(AT$61,Input!$C$48:$AL$48,0))</f>
        <v>-9.49</v>
      </c>
      <c r="AU79" s="24" t="str">
        <f>IF(VLOOKUP($A79,Input!$A$49:$B$61,2,FALSE)="Percentage",AV$70,IF(VLOOKUP($A79,Input!$A$49:$B$61,2,FALSE)="Fixed","Fixed",(AU$70)))</f>
        <v>Fixed</v>
      </c>
      <c r="AV79" s="15">
        <f t="shared" si="72"/>
        <v>-9.49</v>
      </c>
    </row>
    <row r="80" spans="1:48" x14ac:dyDescent="0.3">
      <c r="A80" t="str">
        <f t="shared" si="60"/>
        <v>IRMA True-Up</v>
      </c>
      <c r="B80" s="104">
        <f>INDEX(Input!$C$49:$AL$61,MATCH($A80,Input!$A$49:$A$61,0),MATCH(B$61,Input!$C$48:$AL$48,0))</f>
        <v>0</v>
      </c>
      <c r="C80" s="24">
        <f>IF(VLOOKUP($A80,Input!$A$49:$B$61,2,FALSE)="Percentage",D$70,IF(VLOOKUP($A80,Input!$A$49:$B$61,2,FALSE)="Fixed","Fixed",(C$70)))</f>
        <v>10</v>
      </c>
      <c r="D80" s="15">
        <f t="shared" si="61"/>
        <v>0</v>
      </c>
      <c r="F80" s="104">
        <f>INDEX(Input!$C$49:$AL$61,MATCH($A80,Input!$A$49:$A$61,0),MATCH(F$61,Input!$C$48:$AL$48,0))</f>
        <v>0</v>
      </c>
      <c r="G80" s="24">
        <f>IF(VLOOKUP($A80,Input!$A$49:$B$61,2,FALSE)="Percentage",H$70,IF(VLOOKUP($A80,Input!$A$49:$B$61,2,FALSE)="Fixed","Fixed",(G$70)))</f>
        <v>10</v>
      </c>
      <c r="H80" s="15">
        <f t="shared" si="62"/>
        <v>0</v>
      </c>
      <c r="J80" s="104">
        <f>INDEX(Input!$C$49:$AL$61,MATCH($A80,Input!$A$49:$A$61,0),MATCH(J$61,Input!$C$48:$AL$48,0))</f>
        <v>0</v>
      </c>
      <c r="K80" s="24">
        <f>IF(VLOOKUP($A80,Input!$A$49:$B$61,2,FALSE)="Percentage",L$70,IF(VLOOKUP($A80,Input!$A$49:$B$61,2,FALSE)="Fixed","Fixed",(K$70)))</f>
        <v>10</v>
      </c>
      <c r="L80" s="15">
        <f t="shared" si="63"/>
        <v>0</v>
      </c>
      <c r="N80" s="104">
        <f>INDEX(Input!$C$49:$AL$61,MATCH($A80,Input!$A$49:$A$61,0),MATCH(N$61,Input!$C$48:$AL$48,0))</f>
        <v>0</v>
      </c>
      <c r="O80" s="24">
        <f>IF(VLOOKUP($A80,Input!$A$49:$B$61,2,FALSE)="Percentage",P$70,IF(VLOOKUP($A80,Input!$A$49:$B$61,2,FALSE)="Fixed","Fixed",(O$70)))</f>
        <v>10</v>
      </c>
      <c r="P80" s="15">
        <f t="shared" si="64"/>
        <v>0</v>
      </c>
      <c r="R80" s="104">
        <f>INDEX(Input!$C$49:$AL$61,MATCH($A80,Input!$A$49:$A$61,0),MATCH(R$61,Input!$C$48:$AL$48,0))</f>
        <v>0</v>
      </c>
      <c r="S80" s="24">
        <f>IF(VLOOKUP($A80,Input!$A$49:$B$61,2,FALSE)="Percentage",T$70,IF(VLOOKUP($A80,Input!$A$49:$B$61,2,FALSE)="Fixed","Fixed",(S$70)))</f>
        <v>10</v>
      </c>
      <c r="T80" s="15">
        <f t="shared" si="65"/>
        <v>0</v>
      </c>
      <c r="V80" s="104">
        <f>INDEX(Input!$C$49:$AL$61,MATCH($A80,Input!$A$49:$A$61,0),MATCH(V$61,Input!$C$48:$AL$48,0))</f>
        <v>0</v>
      </c>
      <c r="W80" s="24">
        <f>IF(VLOOKUP($A80,Input!$A$49:$B$61,2,FALSE)="Percentage",X$70,IF(VLOOKUP($A80,Input!$A$49:$B$61,2,FALSE)="Fixed","Fixed",(W$70)))</f>
        <v>10</v>
      </c>
      <c r="X80" s="15">
        <f t="shared" si="66"/>
        <v>0</v>
      </c>
      <c r="Z80" s="104">
        <f>INDEX(Input!$C$49:$AL$61,MATCH($A80,Input!$A$49:$A$61,0),MATCH(Z$61,Input!$C$48:$AL$48,0))</f>
        <v>0</v>
      </c>
      <c r="AA80" s="24">
        <f>IF(VLOOKUP($A80,Input!$A$49:$B$61,2,FALSE)="Percentage",AB$70,IF(VLOOKUP($A80,Input!$A$49:$B$61,2,FALSE)="Fixed","Fixed",(AA$70)))</f>
        <v>10</v>
      </c>
      <c r="AB80" s="15">
        <f t="shared" si="67"/>
        <v>0</v>
      </c>
      <c r="AD80" s="104">
        <f>INDEX(Input!$C$49:$AL$61,MATCH($A80,Input!$A$49:$A$61,0),MATCH(AD$61,Input!$C$48:$AL$48,0))</f>
        <v>0</v>
      </c>
      <c r="AE80" s="24">
        <f>IF(VLOOKUP($A80,Input!$A$49:$B$61,2,FALSE)="Percentage",AF$70,IF(VLOOKUP($A80,Input!$A$49:$B$61,2,FALSE)="Fixed","Fixed",(AE$70)))</f>
        <v>10</v>
      </c>
      <c r="AF80" s="15">
        <f t="shared" si="68"/>
        <v>0</v>
      </c>
      <c r="AH80" s="104">
        <f>INDEX(Input!$C$49:$AL$61,MATCH($A80,Input!$A$49:$A$61,0),MATCH(AH$61,Input!$C$48:$AL$48,0))</f>
        <v>0</v>
      </c>
      <c r="AI80" s="24">
        <f>IF(VLOOKUP($A80,Input!$A$49:$B$61,2,FALSE)="Percentage",AJ$70,IF(VLOOKUP($A80,Input!$A$49:$B$61,2,FALSE)="Fixed","Fixed",(AI$70)))</f>
        <v>10</v>
      </c>
      <c r="AJ80" s="15">
        <f t="shared" si="69"/>
        <v>0</v>
      </c>
      <c r="AL80" s="104">
        <f>INDEX(Input!$C$49:$AL$61,MATCH($A80,Input!$A$49:$A$61,0),MATCH(AL$61,Input!$C$48:$AL$48,0))</f>
        <v>0</v>
      </c>
      <c r="AM80" s="24">
        <f>IF(VLOOKUP($A80,Input!$A$49:$B$61,2,FALSE)="Percentage",AN$70,IF(VLOOKUP($A80,Input!$A$49:$B$61,2,FALSE)="Fixed","Fixed",(AM$70)))</f>
        <v>10</v>
      </c>
      <c r="AN80" s="15">
        <f t="shared" si="70"/>
        <v>0</v>
      </c>
      <c r="AP80" s="104">
        <f>INDEX(Input!$C$49:$AL$61,MATCH($A80,Input!$A$49:$A$61,0),MATCH(AP$61,Input!$C$48:$AL$48,0))</f>
        <v>0</v>
      </c>
      <c r="AQ80" s="24">
        <f>IF(VLOOKUP($A80,Input!$A$49:$B$61,2,FALSE)="Percentage",AR$70,IF(VLOOKUP($A80,Input!$A$49:$B$61,2,FALSE)="Fixed","Fixed",(AQ$70)))</f>
        <v>10</v>
      </c>
      <c r="AR80" s="15">
        <f t="shared" si="71"/>
        <v>0</v>
      </c>
      <c r="AS80" s="7"/>
      <c r="AT80" s="104">
        <f>INDEX(Input!$C$49:$AL$61,MATCH($A80,Input!$A$49:$A$61,0),MATCH(AT$61,Input!$C$48:$AL$48,0))</f>
        <v>0</v>
      </c>
      <c r="AU80" s="24">
        <f>IF(VLOOKUP($A80,Input!$A$49:$B$61,2,FALSE)="Percentage",AV$70,IF(VLOOKUP($A80,Input!$A$49:$B$61,2,FALSE)="Fixed","Fixed",(AU$70)))</f>
        <v>10</v>
      </c>
      <c r="AV80" s="15">
        <f t="shared" si="72"/>
        <v>0</v>
      </c>
    </row>
    <row r="81" spans="1:48" x14ac:dyDescent="0.3">
      <c r="A81" t="str">
        <f t="shared" si="60"/>
        <v>CAP Interim True-Up</v>
      </c>
      <c r="B81" s="104">
        <f>INDEX(Input!$C$49:$AL$61,MATCH($A81,Input!$A$49:$A$61,0),MATCH(B$61,Input!$C$48:$AL$48,0))</f>
        <v>0</v>
      </c>
      <c r="C81" s="24" t="str">
        <f>IF(VLOOKUP($A81,Input!$A$49:$B$61,2,FALSE)="Percentage",D$70,IF(VLOOKUP($A81,Input!$A$49:$B$61,2,FALSE)="Fixed","Fixed",(C$70)))</f>
        <v>Fixed</v>
      </c>
      <c r="D81" s="15">
        <f t="shared" si="61"/>
        <v>0</v>
      </c>
      <c r="F81" s="104">
        <f>INDEX(Input!$C$49:$AL$61,MATCH($A81,Input!$A$49:$A$61,0),MATCH(F$61,Input!$C$48:$AL$48,0))</f>
        <v>0</v>
      </c>
      <c r="G81" s="24" t="str">
        <f>IF(VLOOKUP($A81,Input!$A$49:$B$61,2,FALSE)="Percentage",H$70,IF(VLOOKUP($A81,Input!$A$49:$B$61,2,FALSE)="Fixed","Fixed",(G$70)))</f>
        <v>Fixed</v>
      </c>
      <c r="H81" s="15">
        <f t="shared" si="62"/>
        <v>0</v>
      </c>
      <c r="J81" s="104">
        <f>INDEX(Input!$C$49:$AL$61,MATCH($A81,Input!$A$49:$A$61,0),MATCH(J$61,Input!$C$48:$AL$48,0))</f>
        <v>0</v>
      </c>
      <c r="K81" s="24" t="str">
        <f>IF(VLOOKUP($A81,Input!$A$49:$B$61,2,FALSE)="Percentage",L$70,IF(VLOOKUP($A81,Input!$A$49:$B$61,2,FALSE)="Fixed","Fixed",(K$70)))</f>
        <v>Fixed</v>
      </c>
      <c r="L81" s="15">
        <f t="shared" si="63"/>
        <v>0</v>
      </c>
      <c r="N81" s="104">
        <f>INDEX(Input!$C$49:$AL$61,MATCH($A81,Input!$A$49:$A$61,0),MATCH(N$61,Input!$C$48:$AL$48,0))</f>
        <v>0</v>
      </c>
      <c r="O81" s="24" t="str">
        <f>IF(VLOOKUP($A81,Input!$A$49:$B$61,2,FALSE)="Percentage",P$70,IF(VLOOKUP($A81,Input!$A$49:$B$61,2,FALSE)="Fixed","Fixed",(O$70)))</f>
        <v>Fixed</v>
      </c>
      <c r="P81" s="15">
        <f t="shared" si="64"/>
        <v>0</v>
      </c>
      <c r="R81" s="104">
        <f>INDEX(Input!$C$49:$AL$61,MATCH($A81,Input!$A$49:$A$61,0),MATCH(R$61,Input!$C$48:$AL$48,0))</f>
        <v>0</v>
      </c>
      <c r="S81" s="24" t="str">
        <f>IF(VLOOKUP($A81,Input!$A$49:$B$61,2,FALSE)="Percentage",T$70,IF(VLOOKUP($A81,Input!$A$49:$B$61,2,FALSE)="Fixed","Fixed",(S$70)))</f>
        <v>Fixed</v>
      </c>
      <c r="T81" s="15">
        <f t="shared" si="65"/>
        <v>0</v>
      </c>
      <c r="V81" s="104">
        <f>INDEX(Input!$C$49:$AL$61,MATCH($A81,Input!$A$49:$A$61,0),MATCH(V$61,Input!$C$48:$AL$48,0))</f>
        <v>0</v>
      </c>
      <c r="W81" s="24" t="str">
        <f>IF(VLOOKUP($A81,Input!$A$49:$B$61,2,FALSE)="Percentage",X$70,IF(VLOOKUP($A81,Input!$A$49:$B$61,2,FALSE)="Fixed","Fixed",(W$70)))</f>
        <v>Fixed</v>
      </c>
      <c r="X81" s="15">
        <f t="shared" si="66"/>
        <v>0</v>
      </c>
      <c r="Z81" s="104">
        <f>INDEX(Input!$C$49:$AL$61,MATCH($A81,Input!$A$49:$A$61,0),MATCH(Z$61,Input!$C$48:$AL$48,0))</f>
        <v>0</v>
      </c>
      <c r="AA81" s="24" t="str">
        <f>IF(VLOOKUP($A81,Input!$A$49:$B$61,2,FALSE)="Percentage",AB$70,IF(VLOOKUP($A81,Input!$A$49:$B$61,2,FALSE)="Fixed","Fixed",(AA$70)))</f>
        <v>Fixed</v>
      </c>
      <c r="AB81" s="15">
        <f t="shared" si="67"/>
        <v>0</v>
      </c>
      <c r="AD81" s="104">
        <f>INDEX(Input!$C$49:$AL$61,MATCH($A81,Input!$A$49:$A$61,0),MATCH(AD$61,Input!$C$48:$AL$48,0))</f>
        <v>0</v>
      </c>
      <c r="AE81" s="24" t="str">
        <f>IF(VLOOKUP($A81,Input!$A$49:$B$61,2,FALSE)="Percentage",AF$70,IF(VLOOKUP($A81,Input!$A$49:$B$61,2,FALSE)="Fixed","Fixed",(AE$70)))</f>
        <v>Fixed</v>
      </c>
      <c r="AF81" s="15">
        <f t="shared" si="68"/>
        <v>0</v>
      </c>
      <c r="AH81" s="104">
        <f>INDEX(Input!$C$49:$AL$61,MATCH($A81,Input!$A$49:$A$61,0),MATCH(AH$61,Input!$C$48:$AL$48,0))</f>
        <v>0</v>
      </c>
      <c r="AI81" s="24" t="str">
        <f>IF(VLOOKUP($A81,Input!$A$49:$B$61,2,FALSE)="Percentage",AJ$70,IF(VLOOKUP($A81,Input!$A$49:$B$61,2,FALSE)="Fixed","Fixed",(AI$70)))</f>
        <v>Fixed</v>
      </c>
      <c r="AJ81" s="15">
        <f t="shared" si="69"/>
        <v>0</v>
      </c>
      <c r="AL81" s="104">
        <f>INDEX(Input!$C$49:$AL$61,MATCH($A81,Input!$A$49:$A$61,0),MATCH(AL$61,Input!$C$48:$AL$48,0))</f>
        <v>0</v>
      </c>
      <c r="AM81" s="24" t="str">
        <f>IF(VLOOKUP($A81,Input!$A$49:$B$61,2,FALSE)="Percentage",AN$70,IF(VLOOKUP($A81,Input!$A$49:$B$61,2,FALSE)="Fixed","Fixed",(AM$70)))</f>
        <v>Fixed</v>
      </c>
      <c r="AN81" s="15">
        <f t="shared" si="70"/>
        <v>0</v>
      </c>
      <c r="AP81" s="104">
        <f>INDEX(Input!$C$49:$AL$61,MATCH($A81,Input!$A$49:$A$61,0),MATCH(AP$61,Input!$C$48:$AL$48,0))</f>
        <v>0</v>
      </c>
      <c r="AQ81" s="24" t="str">
        <f>IF(VLOOKUP($A81,Input!$A$49:$B$61,2,FALSE)="Percentage",AR$70,IF(VLOOKUP($A81,Input!$A$49:$B$61,2,FALSE)="Fixed","Fixed",(AQ$70)))</f>
        <v>Fixed</v>
      </c>
      <c r="AR81" s="15">
        <f t="shared" si="71"/>
        <v>0</v>
      </c>
      <c r="AS81" s="7"/>
      <c r="AT81" s="104">
        <f>INDEX(Input!$C$49:$AL$61,MATCH($A81,Input!$A$49:$A$61,0),MATCH(AT$61,Input!$C$48:$AL$48,0))</f>
        <v>0</v>
      </c>
      <c r="AU81" s="24" t="str">
        <f>IF(VLOOKUP($A81,Input!$A$49:$B$61,2,FALSE)="Percentage",AV$70,IF(VLOOKUP($A81,Input!$A$49:$B$61,2,FALSE)="Fixed","Fixed",(AU$70)))</f>
        <v>Fixed</v>
      </c>
      <c r="AV81" s="15">
        <f t="shared" si="72"/>
        <v>0</v>
      </c>
    </row>
    <row r="82" spans="1:48" x14ac:dyDescent="0.3">
      <c r="A82" t="str">
        <f t="shared" si="60"/>
        <v>Pension Cost BA</v>
      </c>
      <c r="B82" s="104">
        <f>INDEX(Input!$C$49:$AL$61,MATCH($A82,Input!$A$49:$A$61,0),MATCH(B$61,Input!$C$48:$AL$48,0))</f>
        <v>0</v>
      </c>
      <c r="C82" s="24">
        <f>IF(VLOOKUP($A82,Input!$A$49:$B$61,2,FALSE)="Percentage",D$70,IF(VLOOKUP($A82,Input!$A$49:$B$61,2,FALSE)="Fixed","Fixed",(C$70)))</f>
        <v>10</v>
      </c>
      <c r="D82" s="15">
        <f t="shared" si="61"/>
        <v>0</v>
      </c>
      <c r="F82" s="104">
        <f>INDEX(Input!$C$49:$AL$61,MATCH($A82,Input!$A$49:$A$61,0),MATCH(F$61,Input!$C$48:$AL$48,0))</f>
        <v>0</v>
      </c>
      <c r="G82" s="24">
        <f>IF(VLOOKUP($A82,Input!$A$49:$B$61,2,FALSE)="Percentage",H$70,IF(VLOOKUP($A82,Input!$A$49:$B$61,2,FALSE)="Fixed","Fixed",(G$70)))</f>
        <v>10</v>
      </c>
      <c r="H82" s="15">
        <f t="shared" si="62"/>
        <v>0</v>
      </c>
      <c r="J82" s="104">
        <f>INDEX(Input!$C$49:$AL$61,MATCH($A82,Input!$A$49:$A$61,0),MATCH(J$61,Input!$C$48:$AL$48,0))</f>
        <v>0</v>
      </c>
      <c r="K82" s="24">
        <f>IF(VLOOKUP($A82,Input!$A$49:$B$61,2,FALSE)="Percentage",L$70,IF(VLOOKUP($A82,Input!$A$49:$B$61,2,FALSE)="Fixed","Fixed",(K$70)))</f>
        <v>10</v>
      </c>
      <c r="L82" s="15">
        <f t="shared" si="63"/>
        <v>0</v>
      </c>
      <c r="N82" s="104">
        <f>INDEX(Input!$C$49:$AL$61,MATCH($A82,Input!$A$49:$A$61,0),MATCH(N$61,Input!$C$48:$AL$48,0))</f>
        <v>0</v>
      </c>
      <c r="O82" s="24">
        <f>IF(VLOOKUP($A82,Input!$A$49:$B$61,2,FALSE)="Percentage",P$70,IF(VLOOKUP($A82,Input!$A$49:$B$61,2,FALSE)="Fixed","Fixed",(O$70)))</f>
        <v>10</v>
      </c>
      <c r="P82" s="15">
        <f t="shared" si="64"/>
        <v>0</v>
      </c>
      <c r="R82" s="104">
        <f>INDEX(Input!$C$49:$AL$61,MATCH($A82,Input!$A$49:$A$61,0),MATCH(R$61,Input!$C$48:$AL$48,0))</f>
        <v>0</v>
      </c>
      <c r="S82" s="24">
        <f>IF(VLOOKUP($A82,Input!$A$49:$B$61,2,FALSE)="Percentage",T$70,IF(VLOOKUP($A82,Input!$A$49:$B$61,2,FALSE)="Fixed","Fixed",(S$70)))</f>
        <v>10</v>
      </c>
      <c r="T82" s="15">
        <f t="shared" si="65"/>
        <v>0</v>
      </c>
      <c r="V82" s="104">
        <f>INDEX(Input!$C$49:$AL$61,MATCH($A82,Input!$A$49:$A$61,0),MATCH(V$61,Input!$C$48:$AL$48,0))</f>
        <v>0</v>
      </c>
      <c r="W82" s="24">
        <f>IF(VLOOKUP($A82,Input!$A$49:$B$61,2,FALSE)="Percentage",X$70,IF(VLOOKUP($A82,Input!$A$49:$B$61,2,FALSE)="Fixed","Fixed",(W$70)))</f>
        <v>10</v>
      </c>
      <c r="X82" s="15">
        <f t="shared" si="66"/>
        <v>0</v>
      </c>
      <c r="Z82" s="104">
        <f>INDEX(Input!$C$49:$AL$61,MATCH($A82,Input!$A$49:$A$61,0),MATCH(Z$61,Input!$C$48:$AL$48,0))</f>
        <v>0</v>
      </c>
      <c r="AA82" s="24">
        <f>IF(VLOOKUP($A82,Input!$A$49:$B$61,2,FALSE)="Percentage",AB$70,IF(VLOOKUP($A82,Input!$A$49:$B$61,2,FALSE)="Fixed","Fixed",(AA$70)))</f>
        <v>10</v>
      </c>
      <c r="AB82" s="15">
        <f t="shared" si="67"/>
        <v>0</v>
      </c>
      <c r="AD82" s="104">
        <f>INDEX(Input!$C$49:$AL$61,MATCH($A82,Input!$A$49:$A$61,0),MATCH(AD$61,Input!$C$48:$AL$48,0))</f>
        <v>0</v>
      </c>
      <c r="AE82" s="24">
        <f>IF(VLOOKUP($A82,Input!$A$49:$B$61,2,FALSE)="Percentage",AF$70,IF(VLOOKUP($A82,Input!$A$49:$B$61,2,FALSE)="Fixed","Fixed",(AE$70)))</f>
        <v>10</v>
      </c>
      <c r="AF82" s="15">
        <f t="shared" si="68"/>
        <v>0</v>
      </c>
      <c r="AH82" s="104">
        <f>INDEX(Input!$C$49:$AL$61,MATCH($A82,Input!$A$49:$A$61,0),MATCH(AH$61,Input!$C$48:$AL$48,0))</f>
        <v>0</v>
      </c>
      <c r="AI82" s="24">
        <f>IF(VLOOKUP($A82,Input!$A$49:$B$61,2,FALSE)="Percentage",AJ$70,IF(VLOOKUP($A82,Input!$A$49:$B$61,2,FALSE)="Fixed","Fixed",(AI$70)))</f>
        <v>10</v>
      </c>
      <c r="AJ82" s="15">
        <f t="shared" si="69"/>
        <v>0</v>
      </c>
      <c r="AL82" s="104">
        <f>INDEX(Input!$C$49:$AL$61,MATCH($A82,Input!$A$49:$A$61,0),MATCH(AL$61,Input!$C$48:$AL$48,0))</f>
        <v>0</v>
      </c>
      <c r="AM82" s="24">
        <f>IF(VLOOKUP($A82,Input!$A$49:$B$61,2,FALSE)="Percentage",AN$70,IF(VLOOKUP($A82,Input!$A$49:$B$61,2,FALSE)="Fixed","Fixed",(AM$70)))</f>
        <v>10</v>
      </c>
      <c r="AN82" s="15">
        <f t="shared" si="70"/>
        <v>0</v>
      </c>
      <c r="AP82" s="104">
        <f>INDEX(Input!$C$49:$AL$61,MATCH($A82,Input!$A$49:$A$61,0),MATCH(AP$61,Input!$C$48:$AL$48,0))</f>
        <v>0</v>
      </c>
      <c r="AQ82" s="24">
        <f>IF(VLOOKUP($A82,Input!$A$49:$B$61,2,FALSE)="Percentage",AR$70,IF(VLOOKUP($A82,Input!$A$49:$B$61,2,FALSE)="Fixed","Fixed",(AQ$70)))</f>
        <v>10</v>
      </c>
      <c r="AR82" s="15">
        <f t="shared" si="71"/>
        <v>0</v>
      </c>
      <c r="AS82" s="7"/>
      <c r="AT82" s="104">
        <f>INDEX(Input!$C$49:$AL$61,MATCH($A82,Input!$A$49:$A$61,0),MATCH(AT$61,Input!$C$48:$AL$48,0))</f>
        <v>0</v>
      </c>
      <c r="AU82" s="24">
        <f>IF(VLOOKUP($A82,Input!$A$49:$B$61,2,FALSE)="Percentage",AV$70,IF(VLOOKUP($A82,Input!$A$49:$B$61,2,FALSE)="Fixed","Fixed",(AU$70)))</f>
        <v>10</v>
      </c>
      <c r="AV82" s="15">
        <f t="shared" si="72"/>
        <v>0</v>
      </c>
    </row>
    <row r="83" spans="1:48" x14ac:dyDescent="0.3">
      <c r="A83" t="str">
        <f t="shared" si="60"/>
        <v>Healthcare Cost BA</v>
      </c>
      <c r="B83" s="104">
        <f>INDEX(Input!$C$49:$AL$61,MATCH($A83,Input!$A$49:$A$61,0),MATCH(B$61,Input!$C$48:$AL$48,0))</f>
        <v>0</v>
      </c>
      <c r="C83" s="24" t="str">
        <f>IF(VLOOKUP($A83,Input!$A$49:$B$61,2,FALSE)="Percentage",D$70,IF(VLOOKUP($A83,Input!$A$49:$B$61,2,FALSE)="Fixed","Fixed",(C$70)))</f>
        <v>Fixed</v>
      </c>
      <c r="D83" s="15">
        <f t="shared" si="61"/>
        <v>0</v>
      </c>
      <c r="F83" s="104">
        <f>INDEX(Input!$C$49:$AL$61,MATCH($A83,Input!$A$49:$A$61,0),MATCH(F$61,Input!$C$48:$AL$48,0))</f>
        <v>0</v>
      </c>
      <c r="G83" s="24" t="str">
        <f>IF(VLOOKUP($A83,Input!$A$49:$B$61,2,FALSE)="Percentage",H$70,IF(VLOOKUP($A83,Input!$A$49:$B$61,2,FALSE)="Fixed","Fixed",(G$70)))</f>
        <v>Fixed</v>
      </c>
      <c r="H83" s="15">
        <f t="shared" si="62"/>
        <v>0</v>
      </c>
      <c r="J83" s="104">
        <f>INDEX(Input!$C$49:$AL$61,MATCH($A83,Input!$A$49:$A$61,0),MATCH(J$61,Input!$C$48:$AL$48,0))</f>
        <v>0</v>
      </c>
      <c r="K83" s="24" t="str">
        <f>IF(VLOOKUP($A83,Input!$A$49:$B$61,2,FALSE)="Percentage",L$70,IF(VLOOKUP($A83,Input!$A$49:$B$61,2,FALSE)="Fixed","Fixed",(K$70)))</f>
        <v>Fixed</v>
      </c>
      <c r="L83" s="15">
        <f t="shared" si="63"/>
        <v>0</v>
      </c>
      <c r="N83" s="104">
        <f>INDEX(Input!$C$49:$AL$61,MATCH($A83,Input!$A$49:$A$61,0),MATCH(N$61,Input!$C$48:$AL$48,0))</f>
        <v>0</v>
      </c>
      <c r="O83" s="24" t="str">
        <f>IF(VLOOKUP($A83,Input!$A$49:$B$61,2,FALSE)="Percentage",P$70,IF(VLOOKUP($A83,Input!$A$49:$B$61,2,FALSE)="Fixed","Fixed",(O$70)))</f>
        <v>Fixed</v>
      </c>
      <c r="P83" s="15">
        <f t="shared" si="64"/>
        <v>0</v>
      </c>
      <c r="R83" s="104">
        <f>INDEX(Input!$C$49:$AL$61,MATCH($A83,Input!$A$49:$A$61,0),MATCH(R$61,Input!$C$48:$AL$48,0))</f>
        <v>0</v>
      </c>
      <c r="S83" s="24" t="str">
        <f>IF(VLOOKUP($A83,Input!$A$49:$B$61,2,FALSE)="Percentage",T$70,IF(VLOOKUP($A83,Input!$A$49:$B$61,2,FALSE)="Fixed","Fixed",(S$70)))</f>
        <v>Fixed</v>
      </c>
      <c r="T83" s="15">
        <f t="shared" si="65"/>
        <v>0</v>
      </c>
      <c r="V83" s="104">
        <f>INDEX(Input!$C$49:$AL$61,MATCH($A83,Input!$A$49:$A$61,0),MATCH(V$61,Input!$C$48:$AL$48,0))</f>
        <v>0</v>
      </c>
      <c r="W83" s="24" t="str">
        <f>IF(VLOOKUP($A83,Input!$A$49:$B$61,2,FALSE)="Percentage",X$70,IF(VLOOKUP($A83,Input!$A$49:$B$61,2,FALSE)="Fixed","Fixed",(W$70)))</f>
        <v>Fixed</v>
      </c>
      <c r="X83" s="15">
        <f t="shared" si="66"/>
        <v>0</v>
      </c>
      <c r="Z83" s="104">
        <f>INDEX(Input!$C$49:$AL$61,MATCH($A83,Input!$A$49:$A$61,0),MATCH(Z$61,Input!$C$48:$AL$48,0))</f>
        <v>0</v>
      </c>
      <c r="AA83" s="24" t="str">
        <f>IF(VLOOKUP($A83,Input!$A$49:$B$61,2,FALSE)="Percentage",AB$70,IF(VLOOKUP($A83,Input!$A$49:$B$61,2,FALSE)="Fixed","Fixed",(AA$70)))</f>
        <v>Fixed</v>
      </c>
      <c r="AB83" s="15">
        <f t="shared" si="67"/>
        <v>0</v>
      </c>
      <c r="AD83" s="104">
        <f>INDEX(Input!$C$49:$AL$61,MATCH($A83,Input!$A$49:$A$61,0),MATCH(AD$61,Input!$C$48:$AL$48,0))</f>
        <v>0</v>
      </c>
      <c r="AE83" s="24" t="str">
        <f>IF(VLOOKUP($A83,Input!$A$49:$B$61,2,FALSE)="Percentage",AF$70,IF(VLOOKUP($A83,Input!$A$49:$B$61,2,FALSE)="Fixed","Fixed",(AE$70)))</f>
        <v>Fixed</v>
      </c>
      <c r="AF83" s="15">
        <f t="shared" si="68"/>
        <v>0</v>
      </c>
      <c r="AH83" s="104">
        <f>INDEX(Input!$C$49:$AL$61,MATCH($A83,Input!$A$49:$A$61,0),MATCH(AH$61,Input!$C$48:$AL$48,0))</f>
        <v>0</v>
      </c>
      <c r="AI83" s="24" t="str">
        <f>IF(VLOOKUP($A83,Input!$A$49:$B$61,2,FALSE)="Percentage",AJ$70,IF(VLOOKUP($A83,Input!$A$49:$B$61,2,FALSE)="Fixed","Fixed",(AI$70)))</f>
        <v>Fixed</v>
      </c>
      <c r="AJ83" s="15">
        <f t="shared" si="69"/>
        <v>0</v>
      </c>
      <c r="AL83" s="104">
        <f>INDEX(Input!$C$49:$AL$61,MATCH($A83,Input!$A$49:$A$61,0),MATCH(AL$61,Input!$C$48:$AL$48,0))</f>
        <v>0</v>
      </c>
      <c r="AM83" s="24" t="str">
        <f>IF(VLOOKUP($A83,Input!$A$49:$B$61,2,FALSE)="Percentage",AN$70,IF(VLOOKUP($A83,Input!$A$49:$B$61,2,FALSE)="Fixed","Fixed",(AM$70)))</f>
        <v>Fixed</v>
      </c>
      <c r="AN83" s="15">
        <f t="shared" si="70"/>
        <v>0</v>
      </c>
      <c r="AP83" s="104">
        <f>INDEX(Input!$C$49:$AL$61,MATCH($A83,Input!$A$49:$A$61,0),MATCH(AP$61,Input!$C$48:$AL$48,0))</f>
        <v>0</v>
      </c>
      <c r="AQ83" s="24" t="str">
        <f>IF(VLOOKUP($A83,Input!$A$49:$B$61,2,FALSE)="Percentage",AR$70,IF(VLOOKUP($A83,Input!$A$49:$B$61,2,FALSE)="Fixed","Fixed",(AQ$70)))</f>
        <v>Fixed</v>
      </c>
      <c r="AR83" s="15">
        <f t="shared" si="71"/>
        <v>0</v>
      </c>
      <c r="AS83" s="7"/>
      <c r="AT83" s="104">
        <f>INDEX(Input!$C$49:$AL$61,MATCH($A83,Input!$A$49:$A$61,0),MATCH(AT$61,Input!$C$48:$AL$48,0))</f>
        <v>0</v>
      </c>
      <c r="AU83" s="24" t="str">
        <f>IF(VLOOKUP($A83,Input!$A$49:$B$61,2,FALSE)="Percentage",AV$70,IF(VLOOKUP($A83,Input!$A$49:$B$61,2,FALSE)="Fixed","Fixed",(AU$70)))</f>
        <v>Fixed</v>
      </c>
      <c r="AV83" s="15">
        <f t="shared" si="72"/>
        <v>0</v>
      </c>
    </row>
    <row r="84" spans="1:48" x14ac:dyDescent="0.3">
      <c r="A84" t="str">
        <f t="shared" si="60"/>
        <v>LIRA True Up</v>
      </c>
      <c r="B84" s="104">
        <f>INDEX(Input!$C$49:$AL$61,MATCH($A84,Input!$A$49:$A$61,0),MATCH(B$61,Input!$C$48:$AL$48,0))</f>
        <v>0</v>
      </c>
      <c r="C84" s="24" t="str">
        <f>IF(VLOOKUP($A84,Input!$A$49:$B$61,2,FALSE)="Percentage",D$70,IF(VLOOKUP($A84,Input!$A$49:$B$61,2,FALSE)="Fixed","Fixed",(C$70)))</f>
        <v>Fixed</v>
      </c>
      <c r="D84" s="15">
        <f t="shared" si="61"/>
        <v>0</v>
      </c>
      <c r="F84" s="104">
        <f>INDEX(Input!$C$49:$AL$61,MATCH($A84,Input!$A$49:$A$61,0),MATCH(F$61,Input!$C$48:$AL$48,0))</f>
        <v>0</v>
      </c>
      <c r="G84" s="24" t="str">
        <f>IF(VLOOKUP($A84,Input!$A$49:$B$61,2,FALSE)="Percentage",H$70,IF(VLOOKUP($A84,Input!$A$49:$B$61,2,FALSE)="Fixed","Fixed",(G$70)))</f>
        <v>Fixed</v>
      </c>
      <c r="H84" s="15">
        <f t="shared" si="62"/>
        <v>0</v>
      </c>
      <c r="J84" s="104">
        <f>INDEX(Input!$C$49:$AL$61,MATCH($A84,Input!$A$49:$A$61,0),MATCH(J$61,Input!$C$48:$AL$48,0))</f>
        <v>0</v>
      </c>
      <c r="K84" s="24" t="str">
        <f>IF(VLOOKUP($A84,Input!$A$49:$B$61,2,FALSE)="Percentage",L$70,IF(VLOOKUP($A84,Input!$A$49:$B$61,2,FALSE)="Fixed","Fixed",(K$70)))</f>
        <v>Fixed</v>
      </c>
      <c r="L84" s="15">
        <f t="shared" si="63"/>
        <v>0</v>
      </c>
      <c r="N84" s="104">
        <f>INDEX(Input!$C$49:$AL$61,MATCH($A84,Input!$A$49:$A$61,0),MATCH(N$61,Input!$C$48:$AL$48,0))</f>
        <v>0</v>
      </c>
      <c r="O84" s="24" t="str">
        <f>IF(VLOOKUP($A84,Input!$A$49:$B$61,2,FALSE)="Percentage",P$70,IF(VLOOKUP($A84,Input!$A$49:$B$61,2,FALSE)="Fixed","Fixed",(O$70)))</f>
        <v>Fixed</v>
      </c>
      <c r="P84" s="15">
        <f t="shared" si="64"/>
        <v>0</v>
      </c>
      <c r="R84" s="104">
        <f>INDEX(Input!$C$49:$AL$61,MATCH($A84,Input!$A$49:$A$61,0),MATCH(R$61,Input!$C$48:$AL$48,0))</f>
        <v>0</v>
      </c>
      <c r="S84" s="24" t="str">
        <f>IF(VLOOKUP($A84,Input!$A$49:$B$61,2,FALSE)="Percentage",T$70,IF(VLOOKUP($A84,Input!$A$49:$B$61,2,FALSE)="Fixed","Fixed",(S$70)))</f>
        <v>Fixed</v>
      </c>
      <c r="T84" s="15">
        <f t="shared" si="65"/>
        <v>0</v>
      </c>
      <c r="V84" s="104">
        <f>INDEX(Input!$C$49:$AL$61,MATCH($A84,Input!$A$49:$A$61,0),MATCH(V$61,Input!$C$48:$AL$48,0))</f>
        <v>0</v>
      </c>
      <c r="W84" s="24" t="str">
        <f>IF(VLOOKUP($A84,Input!$A$49:$B$61,2,FALSE)="Percentage",X$70,IF(VLOOKUP($A84,Input!$A$49:$B$61,2,FALSE)="Fixed","Fixed",(W$70)))</f>
        <v>Fixed</v>
      </c>
      <c r="X84" s="15">
        <f t="shared" si="66"/>
        <v>0</v>
      </c>
      <c r="Z84" s="104">
        <f>INDEX(Input!$C$49:$AL$61,MATCH($A84,Input!$A$49:$A$61,0),MATCH(Z$61,Input!$C$48:$AL$48,0))</f>
        <v>0</v>
      </c>
      <c r="AA84" s="24" t="str">
        <f>IF(VLOOKUP($A84,Input!$A$49:$B$61,2,FALSE)="Percentage",AB$70,IF(VLOOKUP($A84,Input!$A$49:$B$61,2,FALSE)="Fixed","Fixed",(AA$70)))</f>
        <v>Fixed</v>
      </c>
      <c r="AB84" s="15">
        <f t="shared" si="67"/>
        <v>0</v>
      </c>
      <c r="AD84" s="104">
        <f>INDEX(Input!$C$49:$AL$61,MATCH($A84,Input!$A$49:$A$61,0),MATCH(AD$61,Input!$C$48:$AL$48,0))</f>
        <v>0</v>
      </c>
      <c r="AE84" s="24" t="str">
        <f>IF(VLOOKUP($A84,Input!$A$49:$B$61,2,FALSE)="Percentage",AF$70,IF(VLOOKUP($A84,Input!$A$49:$B$61,2,FALSE)="Fixed","Fixed",(AE$70)))</f>
        <v>Fixed</v>
      </c>
      <c r="AF84" s="15">
        <f t="shared" si="68"/>
        <v>0</v>
      </c>
      <c r="AH84" s="104">
        <f>INDEX(Input!$C$49:$AL$61,MATCH($A84,Input!$A$49:$A$61,0),MATCH(AH$61,Input!$C$48:$AL$48,0))</f>
        <v>0</v>
      </c>
      <c r="AI84" s="24" t="str">
        <f>IF(VLOOKUP($A84,Input!$A$49:$B$61,2,FALSE)="Percentage",AJ$70,IF(VLOOKUP($A84,Input!$A$49:$B$61,2,FALSE)="Fixed","Fixed",(AI$70)))</f>
        <v>Fixed</v>
      </c>
      <c r="AJ84" s="15">
        <f t="shared" si="69"/>
        <v>0</v>
      </c>
      <c r="AL84" s="104">
        <f>INDEX(Input!$C$49:$AL$61,MATCH($A84,Input!$A$49:$A$61,0),MATCH(AL$61,Input!$C$48:$AL$48,0))</f>
        <v>0</v>
      </c>
      <c r="AM84" s="24" t="str">
        <f>IF(VLOOKUP($A84,Input!$A$49:$B$61,2,FALSE)="Percentage",AN$70,IF(VLOOKUP($A84,Input!$A$49:$B$61,2,FALSE)="Fixed","Fixed",(AM$70)))</f>
        <v>Fixed</v>
      </c>
      <c r="AN84" s="15">
        <f t="shared" si="70"/>
        <v>0</v>
      </c>
      <c r="AP84" s="104">
        <f>INDEX(Input!$C$49:$AL$61,MATCH($A84,Input!$A$49:$A$61,0),MATCH(AP$61,Input!$C$48:$AL$48,0))</f>
        <v>0</v>
      </c>
      <c r="AQ84" s="24" t="str">
        <f>IF(VLOOKUP($A84,Input!$A$49:$B$61,2,FALSE)="Percentage",AR$70,IF(VLOOKUP($A84,Input!$A$49:$B$61,2,FALSE)="Fixed","Fixed",(AQ$70)))</f>
        <v>Fixed</v>
      </c>
      <c r="AR84" s="15">
        <f t="shared" si="71"/>
        <v>0</v>
      </c>
      <c r="AS84" s="7"/>
      <c r="AT84" s="104">
        <f>INDEX(Input!$C$49:$AL$61,MATCH($A84,Input!$A$49:$A$61,0),MATCH(AT$61,Input!$C$48:$AL$48,0))</f>
        <v>0</v>
      </c>
      <c r="AU84" s="24" t="str">
        <f>IF(VLOOKUP($A84,Input!$A$49:$B$61,2,FALSE)="Percentage",AV$70,IF(VLOOKUP($A84,Input!$A$49:$B$61,2,FALSE)="Fixed","Fixed",(AU$70)))</f>
        <v>Fixed</v>
      </c>
      <c r="AV84" s="15">
        <f t="shared" si="72"/>
        <v>0</v>
      </c>
    </row>
    <row r="85" spans="1:48" x14ac:dyDescent="0.3">
      <c r="A85" t="str">
        <f t="shared" si="60"/>
        <v>Reserved</v>
      </c>
      <c r="B85" s="104">
        <f>INDEX(Input!$C$49:$AL$61,MATCH($A85,Input!$A$49:$A$61,0),MATCH(B$61,Input!$C$48:$AL$48,0))</f>
        <v>0</v>
      </c>
      <c r="C85" s="24">
        <f>IF(VLOOKUP($A85,Input!$A$49:$B$61,2,FALSE)="Percentage",D$70,IF(VLOOKUP($A85,Input!$A$49:$B$61,2,FALSE)="Fixed","Fixed",(C$70)))</f>
        <v>10</v>
      </c>
      <c r="D85" s="15">
        <f t="shared" si="61"/>
        <v>0</v>
      </c>
      <c r="F85" s="104">
        <f>INDEX(Input!$C$49:$AL$61,MATCH($A85,Input!$A$49:$A$61,0),MATCH(F$61,Input!$C$48:$AL$48,0))</f>
        <v>0</v>
      </c>
      <c r="G85" s="24">
        <f>IF(VLOOKUP($A85,Input!$A$49:$B$61,2,FALSE)="Percentage",H$70,IF(VLOOKUP($A85,Input!$A$49:$B$61,2,FALSE)="Fixed","Fixed",(G$70)))</f>
        <v>10</v>
      </c>
      <c r="H85" s="15">
        <f t="shared" si="62"/>
        <v>0</v>
      </c>
      <c r="J85" s="104">
        <f>INDEX(Input!$C$49:$AL$61,MATCH($A85,Input!$A$49:$A$61,0),MATCH(J$61,Input!$C$48:$AL$48,0))</f>
        <v>0</v>
      </c>
      <c r="K85" s="24">
        <f>IF(VLOOKUP($A85,Input!$A$49:$B$61,2,FALSE)="Percentage",L$70,IF(VLOOKUP($A85,Input!$A$49:$B$61,2,FALSE)="Fixed","Fixed",(K$70)))</f>
        <v>10</v>
      </c>
      <c r="L85" s="15">
        <f t="shared" si="63"/>
        <v>0</v>
      </c>
      <c r="N85" s="104">
        <f>INDEX(Input!$C$49:$AL$61,MATCH($A85,Input!$A$49:$A$61,0),MATCH(N$61,Input!$C$48:$AL$48,0))</f>
        <v>0</v>
      </c>
      <c r="O85" s="24">
        <f>IF(VLOOKUP($A85,Input!$A$49:$B$61,2,FALSE)="Percentage",P$70,IF(VLOOKUP($A85,Input!$A$49:$B$61,2,FALSE)="Fixed","Fixed",(O$70)))</f>
        <v>10</v>
      </c>
      <c r="P85" s="15">
        <f t="shared" si="64"/>
        <v>0</v>
      </c>
      <c r="R85" s="104">
        <f>INDEX(Input!$C$49:$AL$61,MATCH($A85,Input!$A$49:$A$61,0),MATCH(R$61,Input!$C$48:$AL$48,0))</f>
        <v>0</v>
      </c>
      <c r="S85" s="24">
        <f>IF(VLOOKUP($A85,Input!$A$49:$B$61,2,FALSE)="Percentage",T$70,IF(VLOOKUP($A85,Input!$A$49:$B$61,2,FALSE)="Fixed","Fixed",(S$70)))</f>
        <v>10</v>
      </c>
      <c r="T85" s="15">
        <f t="shared" si="65"/>
        <v>0</v>
      </c>
      <c r="V85" s="104">
        <f>INDEX(Input!$C$49:$AL$61,MATCH($A85,Input!$A$49:$A$61,0),MATCH(V$61,Input!$C$48:$AL$48,0))</f>
        <v>0</v>
      </c>
      <c r="W85" s="24">
        <f>IF(VLOOKUP($A85,Input!$A$49:$B$61,2,FALSE)="Percentage",X$70,IF(VLOOKUP($A85,Input!$A$49:$B$61,2,FALSE)="Fixed","Fixed",(W$70)))</f>
        <v>10</v>
      </c>
      <c r="X85" s="15">
        <f t="shared" si="66"/>
        <v>0</v>
      </c>
      <c r="Z85" s="104">
        <f>INDEX(Input!$C$49:$AL$61,MATCH($A85,Input!$A$49:$A$61,0),MATCH(Z$61,Input!$C$48:$AL$48,0))</f>
        <v>0</v>
      </c>
      <c r="AA85" s="24">
        <f>IF(VLOOKUP($A85,Input!$A$49:$B$61,2,FALSE)="Percentage",AB$70,IF(VLOOKUP($A85,Input!$A$49:$B$61,2,FALSE)="Fixed","Fixed",(AA$70)))</f>
        <v>10</v>
      </c>
      <c r="AB85" s="15">
        <f t="shared" si="67"/>
        <v>0</v>
      </c>
      <c r="AD85" s="104">
        <f>INDEX(Input!$C$49:$AL$61,MATCH($A85,Input!$A$49:$A$61,0),MATCH(AD$61,Input!$C$48:$AL$48,0))</f>
        <v>0</v>
      </c>
      <c r="AE85" s="24">
        <f>IF(VLOOKUP($A85,Input!$A$49:$B$61,2,FALSE)="Percentage",AF$70,IF(VLOOKUP($A85,Input!$A$49:$B$61,2,FALSE)="Fixed","Fixed",(AE$70)))</f>
        <v>10</v>
      </c>
      <c r="AF85" s="15">
        <f t="shared" si="68"/>
        <v>0</v>
      </c>
      <c r="AH85" s="104">
        <f>INDEX(Input!$C$49:$AL$61,MATCH($A85,Input!$A$49:$A$61,0),MATCH(AH$61,Input!$C$48:$AL$48,0))</f>
        <v>0</v>
      </c>
      <c r="AI85" s="24">
        <f>IF(VLOOKUP($A85,Input!$A$49:$B$61,2,FALSE)="Percentage",AJ$70,IF(VLOOKUP($A85,Input!$A$49:$B$61,2,FALSE)="Fixed","Fixed",(AI$70)))</f>
        <v>10</v>
      </c>
      <c r="AJ85" s="15">
        <f t="shared" si="69"/>
        <v>0</v>
      </c>
      <c r="AL85" s="104">
        <f>INDEX(Input!$C$49:$AL$61,MATCH($A85,Input!$A$49:$A$61,0),MATCH(AL$61,Input!$C$48:$AL$48,0))</f>
        <v>0</v>
      </c>
      <c r="AM85" s="24">
        <f>IF(VLOOKUP($A85,Input!$A$49:$B$61,2,FALSE)="Percentage",AN$70,IF(VLOOKUP($A85,Input!$A$49:$B$61,2,FALSE)="Fixed","Fixed",(AM$70)))</f>
        <v>10</v>
      </c>
      <c r="AN85" s="15">
        <f t="shared" si="70"/>
        <v>0</v>
      </c>
      <c r="AP85" s="104">
        <f>INDEX(Input!$C$49:$AL$61,MATCH($A85,Input!$A$49:$A$61,0),MATCH(AP$61,Input!$C$48:$AL$48,0))</f>
        <v>0</v>
      </c>
      <c r="AQ85" s="24">
        <f>IF(VLOOKUP($A85,Input!$A$49:$B$61,2,FALSE)="Percentage",AR$70,IF(VLOOKUP($A85,Input!$A$49:$B$61,2,FALSE)="Fixed","Fixed",(AQ$70)))</f>
        <v>10</v>
      </c>
      <c r="AR85" s="15">
        <f t="shared" si="71"/>
        <v>0</v>
      </c>
      <c r="AS85" s="7"/>
      <c r="AT85" s="104">
        <f>INDEX(Input!$C$49:$AL$61,MATCH($A85,Input!$A$49:$A$61,0),MATCH(AT$61,Input!$C$48:$AL$48,0))</f>
        <v>0</v>
      </c>
      <c r="AU85" s="24">
        <f>IF(VLOOKUP($A85,Input!$A$49:$B$61,2,FALSE)="Percentage",AV$70,IF(VLOOKUP($A85,Input!$A$49:$B$61,2,FALSE)="Fixed","Fixed",(AU$70)))</f>
        <v>10</v>
      </c>
      <c r="AV85" s="15">
        <f t="shared" si="72"/>
        <v>0</v>
      </c>
    </row>
    <row r="86" spans="1:48" x14ac:dyDescent="0.3">
      <c r="A86" t="s">
        <v>27</v>
      </c>
      <c r="B86" s="14"/>
      <c r="D86" s="20">
        <f>SUM(D73:D85)</f>
        <v>-14.82</v>
      </c>
      <c r="F86" s="14"/>
      <c r="H86" s="20">
        <f>SUM(H73:H85)</f>
        <v>-14.82</v>
      </c>
      <c r="J86" s="14"/>
      <c r="L86" s="20">
        <f>SUM(L73:L85)</f>
        <v>-14.82</v>
      </c>
      <c r="N86" s="14"/>
      <c r="P86" s="20">
        <f>SUM(P73:P85)</f>
        <v>-14.82</v>
      </c>
      <c r="R86" s="14"/>
      <c r="T86" s="20">
        <f>SUM(T73:T85)</f>
        <v>-14.82</v>
      </c>
      <c r="V86" s="14"/>
      <c r="X86" s="20">
        <f>SUM(X73:X85)</f>
        <v>-14.82</v>
      </c>
      <c r="Z86" s="14"/>
      <c r="AB86" s="20">
        <f>SUM(AB73:AB85)</f>
        <v>-19.829999999999998</v>
      </c>
      <c r="AD86" s="14"/>
      <c r="AF86" s="20">
        <f>SUM(AF73:AF85)</f>
        <v>-19.829999999999998</v>
      </c>
      <c r="AH86" s="14"/>
      <c r="AJ86" s="20">
        <f>SUM(AJ73:AJ85)</f>
        <v>-19.829999999999998</v>
      </c>
      <c r="AL86" s="14"/>
      <c r="AN86" s="20">
        <f>SUM(AN73:AN85)</f>
        <v>-19.829999999999998</v>
      </c>
      <c r="AP86" s="14"/>
      <c r="AR86" s="20">
        <f>SUM(AR73:AR85)</f>
        <v>-19.829999999999998</v>
      </c>
      <c r="AS86" s="46"/>
      <c r="AT86" s="14"/>
      <c r="AV86" s="20">
        <f>SUM(AV73:AV85)</f>
        <v>-19.829999999999998</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46.49</v>
      </c>
      <c r="D89" s="15">
        <f>ROUND(B89*C89,2)</f>
        <v>0.32</v>
      </c>
      <c r="F89" s="23" cm="1">
        <f t="array" ref="F89">SUMPRODUCT(($A89=Input!$A$64:$A$69)*(F$13=Input!$B$63:$BI$63)*(Input!$B$64:$BI$69))</f>
        <v>6.7999999999999996E-3</v>
      </c>
      <c r="G89" s="7">
        <f>H86+H70</f>
        <v>46.49</v>
      </c>
      <c r="H89" s="15">
        <f>ROUND(F89*G89,2)</f>
        <v>0.32</v>
      </c>
      <c r="J89" s="23" cm="1">
        <f t="array" ref="J89">SUMPRODUCT(($A89=Input!$A$64:$A$69)*(J$13=Input!$B$63:$BI$63)*(Input!$B$64:$BI$69))</f>
        <v>6.7999999999999996E-3</v>
      </c>
      <c r="K89" s="7">
        <f>L86+L70</f>
        <v>46.49</v>
      </c>
      <c r="L89" s="15">
        <f>ROUND(J89*K89,2)</f>
        <v>0.32</v>
      </c>
      <c r="N89" s="23" cm="1">
        <f t="array" ref="N89">SUMPRODUCT(($A89=Input!$A$64:$A$69)*(N$13=Input!$B$63:$BI$63)*(Input!$B$64:$BI$69))</f>
        <v>6.7999999999999996E-3</v>
      </c>
      <c r="O89" s="7">
        <f>P86+P70</f>
        <v>46.49</v>
      </c>
      <c r="P89" s="15">
        <f>ROUND(N89*O89,2)</f>
        <v>0.32</v>
      </c>
      <c r="R89" s="23" cm="1">
        <f t="array" ref="R89">SUMPRODUCT(($A89=Input!$A$64:$A$69)*(R$13=Input!$B$63:$BI$63)*(Input!$B$64:$BI$69))</f>
        <v>6.7999999999999996E-3</v>
      </c>
      <c r="S89" s="7">
        <f>T86+T70</f>
        <v>46.49</v>
      </c>
      <c r="T89" s="15">
        <f>ROUND(R89*S89,2)</f>
        <v>0.32</v>
      </c>
      <c r="V89" s="23" cm="1">
        <f t="array" ref="V89">SUMPRODUCT(($A89=Input!$A$64:$A$69)*(V$13=Input!$B$63:$BI$63)*(Input!$B$64:$BI$69))</f>
        <v>6.7999999999999996E-3</v>
      </c>
      <c r="W89" s="7">
        <f>X86+X70</f>
        <v>46.49</v>
      </c>
      <c r="X89" s="15">
        <f>ROUND(V89*W89,2)</f>
        <v>0.32</v>
      </c>
      <c r="Z89" s="23" cm="1">
        <f t="array" ref="Z89">SUMPRODUCT(($A89=Input!$A$64:$A$69)*(Z$13=Input!$B$63:$BI$63)*(Input!$B$64:$BI$69))</f>
        <v>6.7999999999999996E-3</v>
      </c>
      <c r="AA89" s="7">
        <f>AB86+AB70</f>
        <v>35.93</v>
      </c>
      <c r="AB89" s="15">
        <f>ROUND(Z89*AA89,2)</f>
        <v>0.24</v>
      </c>
      <c r="AD89" s="23" cm="1">
        <f t="array" ref="AD89">SUMPRODUCT(($A89=Input!$A$64:$A$69)*(AD$13=Input!$B$63:$BI$63)*(Input!$B$64:$BI$69))</f>
        <v>6.7999999999999996E-3</v>
      </c>
      <c r="AE89" s="7">
        <f>AF86+AF70</f>
        <v>35.93</v>
      </c>
      <c r="AF89" s="15">
        <f>ROUND(AD89*AE89,2)</f>
        <v>0.24</v>
      </c>
      <c r="AH89" s="23" cm="1">
        <f t="array" ref="AH89">SUMPRODUCT(($A89=Input!$A$64:$A$69)*(AH$13=Input!$B$63:$BI$63)*(Input!$B$64:$BI$69))</f>
        <v>6.7999999999999996E-3</v>
      </c>
      <c r="AI89" s="7">
        <f>AJ86+AJ70</f>
        <v>35.93</v>
      </c>
      <c r="AJ89" s="15">
        <f>ROUND(AH89*AI89,2)</f>
        <v>0.24</v>
      </c>
      <c r="AL89" s="23" cm="1">
        <f t="array" ref="AL89">SUMPRODUCT(($A89=Input!$A$64:$A$69)*(AL$13=Input!$B$63:$BI$63)*(Input!$B$64:$BI$69))</f>
        <v>6.7999999999999996E-3</v>
      </c>
      <c r="AM89" s="7">
        <f>AN86+AN70</f>
        <v>35.93</v>
      </c>
      <c r="AN89" s="15">
        <f>ROUND(AL89*AM89,2)</f>
        <v>0.24</v>
      </c>
      <c r="AP89" s="23" cm="1">
        <f t="array" ref="AP89">SUMPRODUCT(($A89=Input!$A$64:$A$69)*(AP$13=Input!$B$63:$BI$63)*(Input!$B$64:$BI$69))</f>
        <v>6.7999999999999996E-3</v>
      </c>
      <c r="AQ89" s="7">
        <f>AR86+AR70</f>
        <v>35.93</v>
      </c>
      <c r="AR89" s="15">
        <f>ROUND(AP89*AQ89,2)</f>
        <v>0.24</v>
      </c>
      <c r="AS89" s="7"/>
      <c r="AT89" s="23" cm="1">
        <f t="array" ref="AT89">SUMPRODUCT(($A89=Input!$A$64:$A$69)*(AT$13=Input!$B$63:$BI$63)*(Input!$B$64:$BI$69))</f>
        <v>6.7999999999999996E-3</v>
      </c>
      <c r="AU89" s="7">
        <f>AV86+AV70</f>
        <v>35.93</v>
      </c>
      <c r="AV89" s="15">
        <f>ROUND(AT89*AU89,2)</f>
        <v>0.24</v>
      </c>
    </row>
    <row r="90" spans="1:48" ht="14.4" hidden="1" customHeight="1" x14ac:dyDescent="0.3">
      <c r="A90">
        <f>+Input!A109</f>
        <v>0</v>
      </c>
      <c r="B90" s="23" cm="1">
        <f t="array" ref="B90">SUMPRODUCT(($A90=Input!$A$64:$A$69)*(B$13=Input!$B$63:$BI$63)*(Input!$B$64:$BI$69))</f>
        <v>0</v>
      </c>
      <c r="C90" s="7">
        <f>C89</f>
        <v>46.49</v>
      </c>
      <c r="D90" s="15">
        <f t="shared" ref="D90:D94" si="73">ROUND(B90*C90,2)</f>
        <v>0</v>
      </c>
      <c r="F90" s="23" cm="1">
        <f t="array" ref="F90">SUMPRODUCT(($A90=Input!$A$64:$A$69)*(F$13=Input!$B$63:$BI$63)*(Input!$B$64:$BI$69))</f>
        <v>0</v>
      </c>
      <c r="G90" s="7">
        <f>G89</f>
        <v>46.49</v>
      </c>
      <c r="H90" s="15">
        <f t="shared" ref="H90:H94" si="74">ROUND(F90*G90,2)</f>
        <v>0</v>
      </c>
      <c r="J90" s="23" cm="1">
        <f t="array" ref="J90">SUMPRODUCT(($A90=Input!$A$64:$A$69)*(J$13=Input!$B$63:$BI$63)*(Input!$B$64:$BI$69))</f>
        <v>0</v>
      </c>
      <c r="K90" s="7">
        <f>K89</f>
        <v>46.49</v>
      </c>
      <c r="L90" s="15">
        <f t="shared" ref="L90:L94" si="75">ROUND(J90*K90,2)</f>
        <v>0</v>
      </c>
      <c r="N90" s="23" cm="1">
        <f t="array" ref="N90">SUMPRODUCT(($A90=Input!$A$64:$A$69)*(N$13=Input!$B$63:$BI$63)*(Input!$B$64:$BI$69))</f>
        <v>0</v>
      </c>
      <c r="O90" s="7">
        <f>O89</f>
        <v>46.49</v>
      </c>
      <c r="P90" s="15">
        <f t="shared" ref="P90:P94" si="76">ROUND(N90*O90,2)</f>
        <v>0</v>
      </c>
      <c r="R90" s="23" cm="1">
        <f t="array" ref="R90">SUMPRODUCT(($A90=Input!$A$64:$A$69)*(R$13=Input!$B$63:$BI$63)*(Input!$B$64:$BI$69))</f>
        <v>0</v>
      </c>
      <c r="S90" s="7">
        <f>S89</f>
        <v>46.49</v>
      </c>
      <c r="T90" s="15">
        <f t="shared" ref="T90:T94" si="77">ROUND(R90*S90,2)</f>
        <v>0</v>
      </c>
      <c r="V90" s="23" cm="1">
        <f t="array" ref="V90">SUMPRODUCT(($A90=Input!$A$64:$A$69)*(V$13=Input!$B$63:$BI$63)*(Input!$B$64:$BI$69))</f>
        <v>0</v>
      </c>
      <c r="W90" s="7">
        <f>W89</f>
        <v>46.49</v>
      </c>
      <c r="X90" s="15">
        <f t="shared" ref="X90:X94" si="78">ROUND(V90*W90,2)</f>
        <v>0</v>
      </c>
      <c r="Z90" s="23" cm="1">
        <f t="array" ref="Z90">SUMPRODUCT(($A90=Input!$A$64:$A$69)*(Z$13=Input!$B$63:$BI$63)*(Input!$B$64:$BI$69))</f>
        <v>0</v>
      </c>
      <c r="AA90" s="7">
        <f>AA89</f>
        <v>35.93</v>
      </c>
      <c r="AB90" s="15">
        <f t="shared" ref="AB90:AB94" si="79">ROUND(Z90*AA90,2)</f>
        <v>0</v>
      </c>
      <c r="AD90" s="23" cm="1">
        <f t="array" ref="AD90">SUMPRODUCT(($A90=Input!$A$64:$A$69)*(AD$13=Input!$B$63:$BI$63)*(Input!$B$64:$BI$69))</f>
        <v>0</v>
      </c>
      <c r="AE90" s="7">
        <f>AE89</f>
        <v>35.93</v>
      </c>
      <c r="AF90" s="15">
        <f t="shared" ref="AF90:AF94" si="80">ROUND(AD90*AE90,2)</f>
        <v>0</v>
      </c>
      <c r="AH90" s="23" cm="1">
        <f t="array" ref="AH90">SUMPRODUCT(($A90=Input!$A$64:$A$69)*(AH$13=Input!$B$63:$BI$63)*(Input!$B$64:$BI$69))</f>
        <v>0</v>
      </c>
      <c r="AI90" s="7">
        <f>AI89</f>
        <v>35.93</v>
      </c>
      <c r="AJ90" s="15">
        <f t="shared" ref="AJ90:AJ94" si="81">ROUND(AH90*AI90,2)</f>
        <v>0</v>
      </c>
      <c r="AL90" s="23" cm="1">
        <f t="array" ref="AL90">SUMPRODUCT(($A90=Input!$A$64:$A$69)*(AL$13=Input!$B$63:$BI$63)*(Input!$B$64:$BI$69))</f>
        <v>0</v>
      </c>
      <c r="AM90" s="7">
        <f>AM89</f>
        <v>35.93</v>
      </c>
      <c r="AN90" s="15">
        <f t="shared" ref="AN90:AN94" si="82">ROUND(AL90*AM90,2)</f>
        <v>0</v>
      </c>
      <c r="AP90" s="23" cm="1">
        <f t="array" ref="AP90">SUMPRODUCT(($A90=Input!$A$64:$A$69)*(AP$13=Input!$B$63:$BI$63)*(Input!$B$64:$BI$69))</f>
        <v>0</v>
      </c>
      <c r="AQ90" s="7">
        <f>AQ89</f>
        <v>35.93</v>
      </c>
      <c r="AR90" s="15">
        <f t="shared" ref="AR90:AR94" si="83">ROUND(AP90*AQ90,2)</f>
        <v>0</v>
      </c>
      <c r="AT90" s="23" cm="1">
        <f t="array" ref="AT90">SUMPRODUCT(($A90=Input!$A$64:$A$69)*(AT$13=Input!$B$63:$BI$63)*(Input!$B$64:$BI$69))</f>
        <v>0</v>
      </c>
      <c r="AU90" s="7">
        <f>AU89</f>
        <v>35.93</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46.49</v>
      </c>
      <c r="D91" s="15">
        <f t="shared" si="73"/>
        <v>0</v>
      </c>
      <c r="F91" s="23" cm="1">
        <f t="array" ref="F91">SUMPRODUCT(($A91=Input!$A$64:$A$69)*(F$13=Input!$B$63:$BI$63)*(Input!$B$64:$BI$69))</f>
        <v>0</v>
      </c>
      <c r="G91" s="7">
        <f t="shared" ref="G91:G94" si="86">G90</f>
        <v>46.49</v>
      </c>
      <c r="H91" s="15">
        <f t="shared" si="74"/>
        <v>0</v>
      </c>
      <c r="J91" s="23" cm="1">
        <f t="array" ref="J91">SUMPRODUCT(($A91=Input!$A$64:$A$69)*(J$13=Input!$B$63:$BI$63)*(Input!$B$64:$BI$69))</f>
        <v>0</v>
      </c>
      <c r="K91" s="7">
        <f t="shared" ref="K91:K94" si="87">K90</f>
        <v>46.49</v>
      </c>
      <c r="L91" s="15">
        <f t="shared" si="75"/>
        <v>0</v>
      </c>
      <c r="N91" s="23" cm="1">
        <f t="array" ref="N91">SUMPRODUCT(($A91=Input!$A$64:$A$69)*(N$13=Input!$B$63:$BI$63)*(Input!$B$64:$BI$69))</f>
        <v>0</v>
      </c>
      <c r="O91" s="7">
        <f t="shared" ref="O91:O94" si="88">O90</f>
        <v>46.49</v>
      </c>
      <c r="P91" s="15">
        <f t="shared" si="76"/>
        <v>0</v>
      </c>
      <c r="R91" s="23" cm="1">
        <f t="array" ref="R91">SUMPRODUCT(($A91=Input!$A$64:$A$69)*(R$13=Input!$B$63:$BI$63)*(Input!$B$64:$BI$69))</f>
        <v>0</v>
      </c>
      <c r="S91" s="7">
        <f t="shared" ref="S91:S94" si="89">S90</f>
        <v>46.49</v>
      </c>
      <c r="T91" s="15">
        <f t="shared" si="77"/>
        <v>0</v>
      </c>
      <c r="V91" s="23" cm="1">
        <f t="array" ref="V91">SUMPRODUCT(($A91=Input!$A$64:$A$69)*(V$13=Input!$B$63:$BI$63)*(Input!$B$64:$BI$69))</f>
        <v>0</v>
      </c>
      <c r="W91" s="7">
        <f t="shared" ref="W91:W94" si="90">W90</f>
        <v>46.49</v>
      </c>
      <c r="X91" s="15">
        <f t="shared" si="78"/>
        <v>0</v>
      </c>
      <c r="Z91" s="23" cm="1">
        <f t="array" ref="Z91">SUMPRODUCT(($A91=Input!$A$64:$A$69)*(Z$13=Input!$B$63:$BI$63)*(Input!$B$64:$BI$69))</f>
        <v>0</v>
      </c>
      <c r="AA91" s="7">
        <f t="shared" ref="AA91:AA94" si="91">AA90</f>
        <v>35.93</v>
      </c>
      <c r="AB91" s="15">
        <f t="shared" si="79"/>
        <v>0</v>
      </c>
      <c r="AD91" s="23" cm="1">
        <f t="array" ref="AD91">SUMPRODUCT(($A91=Input!$A$64:$A$69)*(AD$13=Input!$B$63:$BI$63)*(Input!$B$64:$BI$69))</f>
        <v>0</v>
      </c>
      <c r="AE91" s="7">
        <f t="shared" ref="AE91:AE94" si="92">AE90</f>
        <v>35.93</v>
      </c>
      <c r="AF91" s="15">
        <f t="shared" si="80"/>
        <v>0</v>
      </c>
      <c r="AH91" s="23" cm="1">
        <f t="array" ref="AH91">SUMPRODUCT(($A91=Input!$A$64:$A$69)*(AH$13=Input!$B$63:$BI$63)*(Input!$B$64:$BI$69))</f>
        <v>0</v>
      </c>
      <c r="AI91" s="7">
        <f t="shared" ref="AI91:AI94" si="93">AI90</f>
        <v>35.93</v>
      </c>
      <c r="AJ91" s="15">
        <f t="shared" si="81"/>
        <v>0</v>
      </c>
      <c r="AL91" s="23" cm="1">
        <f t="array" ref="AL91">SUMPRODUCT(($A91=Input!$A$64:$A$69)*(AL$13=Input!$B$63:$BI$63)*(Input!$B$64:$BI$69))</f>
        <v>0</v>
      </c>
      <c r="AM91" s="7">
        <f t="shared" ref="AM91:AM94" si="94">AM90</f>
        <v>35.93</v>
      </c>
      <c r="AN91" s="15">
        <f t="shared" si="82"/>
        <v>0</v>
      </c>
      <c r="AP91" s="23" cm="1">
        <f t="array" ref="AP91">SUMPRODUCT(($A91=Input!$A$64:$A$69)*(AP$13=Input!$B$63:$BI$63)*(Input!$B$64:$BI$69))</f>
        <v>0</v>
      </c>
      <c r="AQ91" s="7">
        <f t="shared" ref="AQ91:AQ94" si="95">AQ90</f>
        <v>35.93</v>
      </c>
      <c r="AR91" s="15">
        <f t="shared" si="83"/>
        <v>0</v>
      </c>
      <c r="AT91" s="23" cm="1">
        <f t="array" ref="AT91">SUMPRODUCT(($A91=Input!$A$64:$A$69)*(AT$13=Input!$B$63:$BI$63)*(Input!$B$64:$BI$69))</f>
        <v>0</v>
      </c>
      <c r="AU91" s="7">
        <f t="shared" ref="AU91:AU94" si="96">AU90</f>
        <v>35.93</v>
      </c>
      <c r="AV91" s="15">
        <f t="shared" si="84"/>
        <v>0</v>
      </c>
    </row>
    <row r="92" spans="1:48" ht="14.4" hidden="1" customHeight="1" x14ac:dyDescent="0.3">
      <c r="A92">
        <f>+Input!A111</f>
        <v>0</v>
      </c>
      <c r="B92" s="23" cm="1">
        <f t="array" ref="B92">SUMPRODUCT(($A92=Input!$A$64:$A$69)*(B$13=Input!$B$63:$BI$63)*(Input!$B$64:$BI$69))</f>
        <v>0</v>
      </c>
      <c r="C92" s="7">
        <f t="shared" si="85"/>
        <v>46.49</v>
      </c>
      <c r="D92" s="15">
        <f t="shared" si="73"/>
        <v>0</v>
      </c>
      <c r="F92" s="23" cm="1">
        <f t="array" ref="F92">SUMPRODUCT(($A92=Input!$A$64:$A$69)*(F$13=Input!$B$63:$BI$63)*(Input!$B$64:$BI$69))</f>
        <v>0</v>
      </c>
      <c r="G92" s="7">
        <f t="shared" si="86"/>
        <v>46.49</v>
      </c>
      <c r="H92" s="15">
        <f t="shared" si="74"/>
        <v>0</v>
      </c>
      <c r="J92" s="23" cm="1">
        <f t="array" ref="J92">SUMPRODUCT(($A92=Input!$A$64:$A$69)*(J$13=Input!$B$63:$BI$63)*(Input!$B$64:$BI$69))</f>
        <v>0</v>
      </c>
      <c r="K92" s="7">
        <f t="shared" si="87"/>
        <v>46.49</v>
      </c>
      <c r="L92" s="15">
        <f t="shared" si="75"/>
        <v>0</v>
      </c>
      <c r="N92" s="23" cm="1">
        <f t="array" ref="N92">SUMPRODUCT(($A92=Input!$A$64:$A$69)*(N$13=Input!$B$63:$BI$63)*(Input!$B$64:$BI$69))</f>
        <v>0</v>
      </c>
      <c r="O92" s="7">
        <f t="shared" si="88"/>
        <v>46.49</v>
      </c>
      <c r="P92" s="15">
        <f t="shared" si="76"/>
        <v>0</v>
      </c>
      <c r="R92" s="23" cm="1">
        <f t="array" ref="R92">SUMPRODUCT(($A92=Input!$A$64:$A$69)*(R$13=Input!$B$63:$BI$63)*(Input!$B$64:$BI$69))</f>
        <v>0</v>
      </c>
      <c r="S92" s="7">
        <f t="shared" si="89"/>
        <v>46.49</v>
      </c>
      <c r="T92" s="15">
        <f t="shared" si="77"/>
        <v>0</v>
      </c>
      <c r="V92" s="23" cm="1">
        <f t="array" ref="V92">SUMPRODUCT(($A92=Input!$A$64:$A$69)*(V$13=Input!$B$63:$BI$63)*(Input!$B$64:$BI$69))</f>
        <v>0</v>
      </c>
      <c r="W92" s="7">
        <f t="shared" si="90"/>
        <v>46.49</v>
      </c>
      <c r="X92" s="15">
        <f t="shared" si="78"/>
        <v>0</v>
      </c>
      <c r="Z92" s="23" cm="1">
        <f t="array" ref="Z92">SUMPRODUCT(($A92=Input!$A$64:$A$69)*(Z$13=Input!$B$63:$BI$63)*(Input!$B$64:$BI$69))</f>
        <v>0</v>
      </c>
      <c r="AA92" s="7">
        <f t="shared" si="91"/>
        <v>35.93</v>
      </c>
      <c r="AB92" s="15">
        <f t="shared" si="79"/>
        <v>0</v>
      </c>
      <c r="AD92" s="23" cm="1">
        <f t="array" ref="AD92">SUMPRODUCT(($A92=Input!$A$64:$A$69)*(AD$13=Input!$B$63:$BI$63)*(Input!$B$64:$BI$69))</f>
        <v>0</v>
      </c>
      <c r="AE92" s="7">
        <f t="shared" si="92"/>
        <v>35.93</v>
      </c>
      <c r="AF92" s="15">
        <f t="shared" si="80"/>
        <v>0</v>
      </c>
      <c r="AH92" s="23" cm="1">
        <f t="array" ref="AH92">SUMPRODUCT(($A92=Input!$A$64:$A$69)*(AH$13=Input!$B$63:$BI$63)*(Input!$B$64:$BI$69))</f>
        <v>0</v>
      </c>
      <c r="AI92" s="7">
        <f t="shared" si="93"/>
        <v>35.93</v>
      </c>
      <c r="AJ92" s="15">
        <f t="shared" si="81"/>
        <v>0</v>
      </c>
      <c r="AL92" s="23" cm="1">
        <f t="array" ref="AL92">SUMPRODUCT(($A92=Input!$A$64:$A$69)*(AL$13=Input!$B$63:$BI$63)*(Input!$B$64:$BI$69))</f>
        <v>0</v>
      </c>
      <c r="AM92" s="7">
        <f t="shared" si="94"/>
        <v>35.93</v>
      </c>
      <c r="AN92" s="15">
        <f t="shared" si="82"/>
        <v>0</v>
      </c>
      <c r="AP92" s="23" cm="1">
        <f t="array" ref="AP92">SUMPRODUCT(($A92=Input!$A$64:$A$69)*(AP$13=Input!$B$63:$BI$63)*(Input!$B$64:$BI$69))</f>
        <v>0</v>
      </c>
      <c r="AQ92" s="7">
        <f t="shared" si="95"/>
        <v>35.93</v>
      </c>
      <c r="AR92" s="15">
        <f t="shared" si="83"/>
        <v>0</v>
      </c>
      <c r="AT92" s="23" cm="1">
        <f t="array" ref="AT92">SUMPRODUCT(($A92=Input!$A$64:$A$69)*(AT$13=Input!$B$63:$BI$63)*(Input!$B$64:$BI$69))</f>
        <v>0</v>
      </c>
      <c r="AU92" s="7">
        <f t="shared" si="96"/>
        <v>35.93</v>
      </c>
      <c r="AV92" s="15">
        <f t="shared" si="84"/>
        <v>0</v>
      </c>
    </row>
    <row r="93" spans="1:48" ht="14.4" hidden="1" customHeight="1" x14ac:dyDescent="0.3">
      <c r="A93">
        <f>+Input!A112</f>
        <v>0</v>
      </c>
      <c r="B93" s="23" cm="1">
        <f t="array" ref="B93">SUMPRODUCT(($A93=Input!$A$64:$A$69)*(B$13=Input!$B$63:$BI$63)*(Input!$B$64:$BI$69))</f>
        <v>0</v>
      </c>
      <c r="C93" s="7">
        <f t="shared" si="85"/>
        <v>46.49</v>
      </c>
      <c r="D93" s="15">
        <f t="shared" si="73"/>
        <v>0</v>
      </c>
      <c r="F93" s="23" cm="1">
        <f t="array" ref="F93">SUMPRODUCT(($A93=Input!$A$64:$A$69)*(F$13=Input!$B$63:$BI$63)*(Input!$B$64:$BI$69))</f>
        <v>0</v>
      </c>
      <c r="G93" s="7">
        <f t="shared" si="86"/>
        <v>46.49</v>
      </c>
      <c r="H93" s="15">
        <f t="shared" si="74"/>
        <v>0</v>
      </c>
      <c r="J93" s="23" cm="1">
        <f t="array" ref="J93">SUMPRODUCT(($A93=Input!$A$64:$A$69)*(J$13=Input!$B$63:$BI$63)*(Input!$B$64:$BI$69))</f>
        <v>0</v>
      </c>
      <c r="K93" s="7">
        <f t="shared" si="87"/>
        <v>46.49</v>
      </c>
      <c r="L93" s="15">
        <f t="shared" si="75"/>
        <v>0</v>
      </c>
      <c r="N93" s="23" cm="1">
        <f t="array" ref="N93">SUMPRODUCT(($A93=Input!$A$64:$A$69)*(N$13=Input!$B$63:$BI$63)*(Input!$B$64:$BI$69))</f>
        <v>0</v>
      </c>
      <c r="O93" s="7">
        <f t="shared" si="88"/>
        <v>46.49</v>
      </c>
      <c r="P93" s="15">
        <f t="shared" si="76"/>
        <v>0</v>
      </c>
      <c r="R93" s="23" cm="1">
        <f t="array" ref="R93">SUMPRODUCT(($A93=Input!$A$64:$A$69)*(R$13=Input!$B$63:$BI$63)*(Input!$B$64:$BI$69))</f>
        <v>0</v>
      </c>
      <c r="S93" s="7">
        <f t="shared" si="89"/>
        <v>46.49</v>
      </c>
      <c r="T93" s="15">
        <f t="shared" si="77"/>
        <v>0</v>
      </c>
      <c r="V93" s="23" cm="1">
        <f t="array" ref="V93">SUMPRODUCT(($A93=Input!$A$64:$A$69)*(V$13=Input!$B$63:$BI$63)*(Input!$B$64:$BI$69))</f>
        <v>0</v>
      </c>
      <c r="W93" s="7">
        <f t="shared" si="90"/>
        <v>46.49</v>
      </c>
      <c r="X93" s="15">
        <f t="shared" si="78"/>
        <v>0</v>
      </c>
      <c r="Z93" s="23" cm="1">
        <f t="array" ref="Z93">SUMPRODUCT(($A93=Input!$A$64:$A$69)*(Z$13=Input!$B$63:$BI$63)*(Input!$B$64:$BI$69))</f>
        <v>0</v>
      </c>
      <c r="AA93" s="7">
        <f t="shared" si="91"/>
        <v>35.93</v>
      </c>
      <c r="AB93" s="15">
        <f t="shared" si="79"/>
        <v>0</v>
      </c>
      <c r="AD93" s="23" cm="1">
        <f t="array" ref="AD93">SUMPRODUCT(($A93=Input!$A$64:$A$69)*(AD$13=Input!$B$63:$BI$63)*(Input!$B$64:$BI$69))</f>
        <v>0</v>
      </c>
      <c r="AE93" s="7">
        <f t="shared" si="92"/>
        <v>35.93</v>
      </c>
      <c r="AF93" s="15">
        <f t="shared" si="80"/>
        <v>0</v>
      </c>
      <c r="AH93" s="23" cm="1">
        <f t="array" ref="AH93">SUMPRODUCT(($A93=Input!$A$64:$A$69)*(AH$13=Input!$B$63:$BI$63)*(Input!$B$64:$BI$69))</f>
        <v>0</v>
      </c>
      <c r="AI93" s="7">
        <f t="shared" si="93"/>
        <v>35.93</v>
      </c>
      <c r="AJ93" s="15">
        <f t="shared" si="81"/>
        <v>0</v>
      </c>
      <c r="AL93" s="23" cm="1">
        <f t="array" ref="AL93">SUMPRODUCT(($A93=Input!$A$64:$A$69)*(AL$13=Input!$B$63:$BI$63)*(Input!$B$64:$BI$69))</f>
        <v>0</v>
      </c>
      <c r="AM93" s="7">
        <f t="shared" si="94"/>
        <v>35.93</v>
      </c>
      <c r="AN93" s="15">
        <f t="shared" si="82"/>
        <v>0</v>
      </c>
      <c r="AP93" s="23" cm="1">
        <f t="array" ref="AP93">SUMPRODUCT(($A93=Input!$A$64:$A$69)*(AP$13=Input!$B$63:$BI$63)*(Input!$B$64:$BI$69))</f>
        <v>0</v>
      </c>
      <c r="AQ93" s="7">
        <f t="shared" si="95"/>
        <v>35.93</v>
      </c>
      <c r="AR93" s="15">
        <f t="shared" si="83"/>
        <v>0</v>
      </c>
      <c r="AT93" s="23" cm="1">
        <f t="array" ref="AT93">SUMPRODUCT(($A93=Input!$A$64:$A$69)*(AT$13=Input!$B$63:$BI$63)*(Input!$B$64:$BI$69))</f>
        <v>0</v>
      </c>
      <c r="AU93" s="7">
        <f t="shared" si="96"/>
        <v>35.93</v>
      </c>
      <c r="AV93" s="15">
        <f t="shared" si="84"/>
        <v>0</v>
      </c>
    </row>
    <row r="94" spans="1:48" ht="14.4" hidden="1" customHeight="1" x14ac:dyDescent="0.3">
      <c r="A94">
        <f>+Input!A113</f>
        <v>0</v>
      </c>
      <c r="B94" s="23" cm="1">
        <f t="array" ref="B94">SUMPRODUCT(($A94=Input!$A$64:$A$69)*(B$13=Input!$B$63:$BI$63)*(Input!$B$64:$BI$69))</f>
        <v>0</v>
      </c>
      <c r="C94" s="7">
        <f t="shared" si="85"/>
        <v>46.49</v>
      </c>
      <c r="D94" s="15">
        <f t="shared" si="73"/>
        <v>0</v>
      </c>
      <c r="F94" s="23" cm="1">
        <f t="array" ref="F94">SUMPRODUCT(($A94=Input!$A$64:$A$69)*(F$13=Input!$B$63:$BI$63)*(Input!$B$64:$BI$69))</f>
        <v>0</v>
      </c>
      <c r="G94" s="7">
        <f t="shared" si="86"/>
        <v>46.49</v>
      </c>
      <c r="H94" s="15">
        <f t="shared" si="74"/>
        <v>0</v>
      </c>
      <c r="J94" s="23" cm="1">
        <f t="array" ref="J94">SUMPRODUCT(($A94=Input!$A$64:$A$69)*(J$13=Input!$B$63:$BI$63)*(Input!$B$64:$BI$69))</f>
        <v>0</v>
      </c>
      <c r="K94" s="7">
        <f t="shared" si="87"/>
        <v>46.49</v>
      </c>
      <c r="L94" s="15">
        <f t="shared" si="75"/>
        <v>0</v>
      </c>
      <c r="N94" s="23" cm="1">
        <f t="array" ref="N94">SUMPRODUCT(($A94=Input!$A$64:$A$69)*(N$13=Input!$B$63:$BI$63)*(Input!$B$64:$BI$69))</f>
        <v>0</v>
      </c>
      <c r="O94" s="7">
        <f t="shared" si="88"/>
        <v>46.49</v>
      </c>
      <c r="P94" s="15">
        <f t="shared" si="76"/>
        <v>0</v>
      </c>
      <c r="R94" s="23" cm="1">
        <f t="array" ref="R94">SUMPRODUCT(($A94=Input!$A$64:$A$69)*(R$13=Input!$B$63:$BI$63)*(Input!$B$64:$BI$69))</f>
        <v>0</v>
      </c>
      <c r="S94" s="7">
        <f t="shared" si="89"/>
        <v>46.49</v>
      </c>
      <c r="T94" s="15">
        <f t="shared" si="77"/>
        <v>0</v>
      </c>
      <c r="V94" s="23" cm="1">
        <f t="array" ref="V94">SUMPRODUCT(($A94=Input!$A$64:$A$69)*(V$13=Input!$B$63:$BI$63)*(Input!$B$64:$BI$69))</f>
        <v>0</v>
      </c>
      <c r="W94" s="7">
        <f t="shared" si="90"/>
        <v>46.49</v>
      </c>
      <c r="X94" s="15">
        <f t="shared" si="78"/>
        <v>0</v>
      </c>
      <c r="Z94" s="23" cm="1">
        <f t="array" ref="Z94">SUMPRODUCT(($A94=Input!$A$64:$A$69)*(Z$13=Input!$B$63:$BI$63)*(Input!$B$64:$BI$69))</f>
        <v>0</v>
      </c>
      <c r="AA94" s="7">
        <f t="shared" si="91"/>
        <v>35.93</v>
      </c>
      <c r="AB94" s="15">
        <f t="shared" si="79"/>
        <v>0</v>
      </c>
      <c r="AD94" s="23" cm="1">
        <f t="array" ref="AD94">SUMPRODUCT(($A94=Input!$A$64:$A$69)*(AD$13=Input!$B$63:$BI$63)*(Input!$B$64:$BI$69))</f>
        <v>0</v>
      </c>
      <c r="AE94" s="7">
        <f t="shared" si="92"/>
        <v>35.93</v>
      </c>
      <c r="AF94" s="15">
        <f t="shared" si="80"/>
        <v>0</v>
      </c>
      <c r="AH94" s="23" cm="1">
        <f t="array" ref="AH94">SUMPRODUCT(($A94=Input!$A$64:$A$69)*(AH$13=Input!$B$63:$BI$63)*(Input!$B$64:$BI$69))</f>
        <v>0</v>
      </c>
      <c r="AI94" s="7">
        <f t="shared" si="93"/>
        <v>35.93</v>
      </c>
      <c r="AJ94" s="15">
        <f t="shared" si="81"/>
        <v>0</v>
      </c>
      <c r="AL94" s="23" cm="1">
        <f t="array" ref="AL94">SUMPRODUCT(($A94=Input!$A$64:$A$69)*(AL$13=Input!$B$63:$BI$63)*(Input!$B$64:$BI$69))</f>
        <v>0</v>
      </c>
      <c r="AM94" s="7">
        <f t="shared" si="94"/>
        <v>35.93</v>
      </c>
      <c r="AN94" s="15">
        <f t="shared" si="82"/>
        <v>0</v>
      </c>
      <c r="AP94" s="23" cm="1">
        <f t="array" ref="AP94">SUMPRODUCT(($A94=Input!$A$64:$A$69)*(AP$13=Input!$B$63:$BI$63)*(Input!$B$64:$BI$69))</f>
        <v>0</v>
      </c>
      <c r="AQ94" s="7">
        <f t="shared" si="95"/>
        <v>35.93</v>
      </c>
      <c r="AR94" s="15">
        <f t="shared" si="83"/>
        <v>0</v>
      </c>
      <c r="AT94" s="23" cm="1">
        <f t="array" ref="AT94">SUMPRODUCT(($A94=Input!$A$64:$A$69)*(AT$13=Input!$B$63:$BI$63)*(Input!$B$64:$BI$69))</f>
        <v>0</v>
      </c>
      <c r="AU94" s="7">
        <f t="shared" si="96"/>
        <v>35.93</v>
      </c>
      <c r="AV94" s="15">
        <f t="shared" si="84"/>
        <v>0</v>
      </c>
    </row>
    <row r="95" spans="1:48" x14ac:dyDescent="0.3">
      <c r="A95" t="s">
        <v>27</v>
      </c>
      <c r="B95" s="14"/>
      <c r="D95" s="20">
        <f>SUM(D89:D94)</f>
        <v>0.32</v>
      </c>
      <c r="F95" s="14"/>
      <c r="H95" s="20">
        <f>SUM(H89:H94)</f>
        <v>0.32</v>
      </c>
      <c r="J95" s="14"/>
      <c r="L95" s="20">
        <f>SUM(L89:L94)</f>
        <v>0.32</v>
      </c>
      <c r="N95" s="14"/>
      <c r="P95" s="20">
        <f>SUM(P89:P94)</f>
        <v>0.32</v>
      </c>
      <c r="R95" s="14"/>
      <c r="T95" s="20">
        <f>SUM(T89:T94)</f>
        <v>0.32</v>
      </c>
      <c r="V95" s="14"/>
      <c r="X95" s="20">
        <f>SUM(X89:X94)</f>
        <v>0.32</v>
      </c>
      <c r="Z95" s="14"/>
      <c r="AB95" s="20">
        <f>SUM(AB89:AB94)</f>
        <v>0.24</v>
      </c>
      <c r="AD95" s="14"/>
      <c r="AF95" s="20">
        <f>SUM(AF89:AF94)</f>
        <v>0.24</v>
      </c>
      <c r="AH95" s="14"/>
      <c r="AJ95" s="20">
        <f>SUM(AJ89:AJ94)</f>
        <v>0.24</v>
      </c>
      <c r="AL95" s="14"/>
      <c r="AN95" s="20">
        <f>SUM(AN89:AN94)</f>
        <v>0.24</v>
      </c>
      <c r="AP95" s="14"/>
      <c r="AR95" s="20">
        <f>SUM(AR89:AR94)</f>
        <v>0.24</v>
      </c>
      <c r="AT95" s="14"/>
      <c r="AV95" s="20">
        <f>SUM(AV89:AV94)</f>
        <v>0.24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s="128" customFormat="1" ht="15" thickBot="1" x14ac:dyDescent="0.35">
      <c r="A97" s="128" t="s">
        <v>28</v>
      </c>
      <c r="B97" s="129"/>
      <c r="C97" s="130"/>
      <c r="D97" s="131">
        <f>D70+D86+D95</f>
        <v>46.81</v>
      </c>
      <c r="F97" s="129"/>
      <c r="G97" s="130"/>
      <c r="H97" s="131">
        <f>H70+H86+H95</f>
        <v>46.81</v>
      </c>
      <c r="J97" s="129"/>
      <c r="K97" s="130"/>
      <c r="L97" s="131">
        <f>L70+L86+L95</f>
        <v>46.81</v>
      </c>
      <c r="N97" s="129"/>
      <c r="O97" s="130"/>
      <c r="P97" s="131">
        <f>P70+P86+P95</f>
        <v>46.81</v>
      </c>
      <c r="R97" s="129"/>
      <c r="S97" s="130"/>
      <c r="T97" s="131">
        <f>T70+T86+T95</f>
        <v>46.81</v>
      </c>
      <c r="V97" s="129"/>
      <c r="W97" s="130"/>
      <c r="X97" s="131">
        <f>X70+X86+X95</f>
        <v>46.81</v>
      </c>
      <c r="Z97" s="129"/>
      <c r="AA97" s="130"/>
      <c r="AB97" s="131">
        <f>AB70+AB86+AB95</f>
        <v>36.17</v>
      </c>
      <c r="AD97" s="129"/>
      <c r="AE97" s="130"/>
      <c r="AF97" s="131">
        <f>AF70+AF86+AF95</f>
        <v>36.17</v>
      </c>
      <c r="AH97" s="129"/>
      <c r="AI97" s="130"/>
      <c r="AJ97" s="131">
        <f>AJ70+AJ86+AJ95</f>
        <v>36.17</v>
      </c>
      <c r="AL97" s="129"/>
      <c r="AM97" s="130"/>
      <c r="AN97" s="131">
        <f>AN70+AN86+AN95</f>
        <v>36.17</v>
      </c>
      <c r="AP97" s="129"/>
      <c r="AQ97" s="130"/>
      <c r="AR97" s="131">
        <f>AR70+AR86+AR95</f>
        <v>36.17</v>
      </c>
      <c r="AS97" s="132"/>
      <c r="AT97" s="129"/>
      <c r="AU97" s="130"/>
      <c r="AV97" s="131">
        <f>AV70+AV86+AV95</f>
        <v>36.17</v>
      </c>
    </row>
    <row r="99" spans="1:48" x14ac:dyDescent="0.3">
      <c r="A99" t="s">
        <v>62</v>
      </c>
    </row>
  </sheetData>
  <mergeCells count="24">
    <mergeCell ref="AT13:AV13"/>
    <mergeCell ref="B61:D61"/>
    <mergeCell ref="F61:H61"/>
    <mergeCell ref="J61:L61"/>
    <mergeCell ref="N61:P61"/>
    <mergeCell ref="R61:T61"/>
    <mergeCell ref="V61:X61"/>
    <mergeCell ref="Z61:AB61"/>
    <mergeCell ref="AD61:AF61"/>
    <mergeCell ref="AH61:AJ61"/>
    <mergeCell ref="AL61:AN61"/>
    <mergeCell ref="AP61:AR61"/>
    <mergeCell ref="AT61:AV61"/>
    <mergeCell ref="Z13:AB13"/>
    <mergeCell ref="AD13:AF13"/>
    <mergeCell ref="AH13:AJ13"/>
    <mergeCell ref="B13:D13"/>
    <mergeCell ref="AL13:AN13"/>
    <mergeCell ref="AP13:AR13"/>
    <mergeCell ref="V13:X13"/>
    <mergeCell ref="F13:H13"/>
    <mergeCell ref="J13:L13"/>
    <mergeCell ref="N13:P13"/>
    <mergeCell ref="R13:T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3" id="{71C94205-C5EA-4EFA-9F2D-ECE145F75919}">
            <xm:f>OR(Input!$B33="Fixed",Input!$B33="Volumetric")</xm:f>
            <x14:dxf>
              <numFmt numFmtId="170" formatCode="&quot;$&quot;#,##0.000"/>
            </x14:dxf>
          </x14:cfRule>
          <x14:cfRule type="expression" priority="44" id="{A4C3D488-32CC-4E99-ACC2-167C786FE3B8}">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600ECE55-F101-493E-9D14-322A12AFF536}">
            <xm:f>OR(Input!$B49="Fixed",Input!$B49="Volumetric")</xm:f>
            <x14:dxf>
              <numFmt numFmtId="170" formatCode="&quot;$&quot;#,##0.000"/>
            </x14:dxf>
          </x14:cfRule>
          <x14:cfRule type="expression" priority="2" id="{145E9C2D-2954-40D1-9B16-6047754081E4}">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700-000001000000}">
          <x14:formula1>
            <xm:f>Input!$A$73:$A$79</xm:f>
          </x14:formula1>
          <xm:sqref>B12 B60</xm:sqref>
        </x14:dataValidation>
        <x14:dataValidation type="list" allowBlank="1" showInputMessage="1" showErrorMessage="1" xr:uid="{00000000-0002-0000-0700-000000000000}">
          <x14:formula1>
            <xm:f>Input!$A$29:$A$29</xm:f>
          </x14:formula1>
          <xm:sqref>B6 B54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vt:i4>
      </vt:variant>
    </vt:vector>
  </HeadingPairs>
  <TitlesOfParts>
    <vt:vector size="21" baseType="lpstr">
      <vt:lpstr>Instructions</vt:lpstr>
      <vt:lpstr>Definitions</vt:lpstr>
      <vt:lpstr>Updates</vt:lpstr>
      <vt:lpstr>Summary</vt:lpstr>
      <vt:lpstr>Rev Req't_yrs 1-5</vt:lpstr>
      <vt:lpstr>Input</vt:lpstr>
      <vt:lpstr>Calculators --&gt;</vt:lpstr>
      <vt:lpstr>Calculator Data Summary</vt:lpstr>
      <vt:lpstr>Residential Bills_Yr 1_avg</vt:lpstr>
      <vt:lpstr>Residential Bills_Yr 2_avg</vt:lpstr>
      <vt:lpstr>Residential Bills_Yr 3_avg</vt:lpstr>
      <vt:lpstr>Residential Bills_Yr 4_avg</vt:lpstr>
      <vt:lpstr>Residential Bills_Yr 5_avg</vt:lpstr>
      <vt:lpstr>Residential Bills_Yr 1_6 Units</vt:lpstr>
      <vt:lpstr>Residential Bills_Yr 2_6 Units</vt:lpstr>
      <vt:lpstr>Residential Bills_Yr 3_6 Units</vt:lpstr>
      <vt:lpstr>Residential Bills_Yr 4_6 Units</vt:lpstr>
      <vt:lpstr>Residential Bills_Yr 5_6 Units</vt:lpstr>
      <vt:lpstr>CAP</vt:lpstr>
      <vt:lpstr>Non_CAP</vt:lpstr>
      <vt:lpstr>Instructions!Print_Area</vt:lpstr>
    </vt:vector>
  </TitlesOfParts>
  <Company>California Water Service 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Singh, Melody</dc:creator>
  <cp:lastModifiedBy>Juan Liem</cp:lastModifiedBy>
  <cp:lastPrinted>2021-12-15T20:24:11Z</cp:lastPrinted>
  <dcterms:created xsi:type="dcterms:W3CDTF">2019-02-06T23:06:40Z</dcterms:created>
  <dcterms:modified xsi:type="dcterms:W3CDTF">2026-01-20T17:24:41Z</dcterms:modified>
</cp:coreProperties>
</file>