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3.xml" ContentType="application/vnd.openxmlformats-officedocument.drawing+xml"/>
  <Override PartName="/xl/ctrlProps/ctrlProp8.xml" ContentType="application/vnd.ms-excel.controlproperties+xml"/>
  <Override PartName="/xl/drawings/drawing4.xml" ContentType="application/vnd.openxmlformats-officedocument.drawing+xml"/>
  <Override PartName="/xl/ctrlProps/ctrlProp9.xml" ContentType="application/vnd.ms-excel.controlpropertie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C:\Users\samhar\Downloads\"/>
    </mc:Choice>
  </mc:AlternateContent>
  <xr:revisionPtr revIDLastSave="0" documentId="8_{F1D1C874-1A3B-4E53-BD1A-AABF8E25A019}" xr6:coauthVersionLast="47" xr6:coauthVersionMax="47" xr10:uidLastSave="{00000000-0000-0000-0000-000000000000}"/>
  <bookViews>
    <workbookView xWindow="38280" yWindow="-120" windowWidth="38640" windowHeight="21120" tabRatio="734" xr2:uid="{00000000-000D-0000-FFFF-FFFF00000000}"/>
  </bookViews>
  <sheets>
    <sheet name="READ ME" sheetId="1" r:id="rId1"/>
    <sheet name="Customer Information" sheetId="2" r:id="rId2"/>
    <sheet name="Facility Information" sheetId="5" r:id="rId3"/>
    <sheet name="SEM" sheetId="76" r:id="rId4"/>
    <sheet name="EEM 1" sheetId="45" r:id="rId5"/>
    <sheet name="EEM 2" sheetId="89" r:id="rId6"/>
    <sheet name="EEM 3" sheetId="90" r:id="rId7"/>
    <sheet name="EEM 4" sheetId="91" r:id="rId8"/>
    <sheet name="EEM 5" sheetId="92" r:id="rId9"/>
    <sheet name="EEM 6" sheetId="93" r:id="rId10"/>
    <sheet name="EEM 7" sheetId="94" r:id="rId11"/>
    <sheet name="EEM 8" sheetId="95" r:id="rId12"/>
    <sheet name="EEM 9" sheetId="96" r:id="rId13"/>
    <sheet name="EEM 10" sheetId="97" r:id="rId14"/>
    <sheet name="PI_POE" sheetId="47" r:id="rId15"/>
    <sheet name="M&amp;V Plan" sheetId="88" r:id="rId16"/>
    <sheet name="Supporting Files" sheetId="8" r:id="rId17"/>
    <sheet name="Project Summary" sheetId="9" r:id="rId18"/>
    <sheet name="Blank" sheetId="78" state="hidden" r:id="rId19"/>
    <sheet name="Post Installation Summary" sheetId="30" r:id="rId20"/>
    <sheet name="Reference Documents" sheetId="15" r:id="rId21"/>
    <sheet name="POE_PI Inputs" sheetId="48" r:id="rId22"/>
    <sheet name="Small Business_Hard to Reach" sheetId="77" r:id="rId23"/>
    <sheet name="Data Validation" sheetId="11" state="hidden" r:id="rId24"/>
  </sheets>
  <definedNames>
    <definedName name="_xlnm._FilterDatabase" localSheetId="23" hidden="1">'Data Validation'!$A$1:$P$2695</definedName>
    <definedName name="_xlnm._FilterDatabase" localSheetId="14" hidden="1">PI_POE!$B$6:$E$6</definedName>
    <definedName name="_xlnm._FilterDatabase" localSheetId="20">'Reference Documents'!$B$3:$D$3</definedName>
    <definedName name="_xlnm._FilterDatabase" localSheetId="16" hidden="1">'Supporting Files'!$B$5:$D$5</definedName>
    <definedName name="_ftn1" localSheetId="15">'M&amp;V Plan'!#REF!</definedName>
    <definedName name="_ftnref1" localSheetId="15">'M&amp;V Plan'!$S$7</definedName>
    <definedName name="_xlnm.Print_Area" localSheetId="1">'Customer Information'!$B$3:$F$16,'Customer Information'!$B$18:$F$55,'Customer Information'!$B$57:$F$84</definedName>
    <definedName name="_xlnm.Print_Area" localSheetId="4">'EEM 1'!$B$3:$G$70</definedName>
    <definedName name="_xlnm.Print_Area" localSheetId="13">'EEM 10'!$B$3:$G$70</definedName>
    <definedName name="_xlnm.Print_Area" localSheetId="5">'EEM 2'!$B$3:$G$70</definedName>
    <definedName name="_xlnm.Print_Area" localSheetId="6">'EEM 3'!$B$3:$G$70</definedName>
    <definedName name="_xlnm.Print_Area" localSheetId="7">'EEM 4'!$B$3:$G$70</definedName>
    <definedName name="_xlnm.Print_Area" localSheetId="8">'EEM 5'!$B$3:$G$70</definedName>
    <definedName name="_xlnm.Print_Area" localSheetId="9">'EEM 6'!$B$3:$G$70</definedName>
    <definedName name="_xlnm.Print_Area" localSheetId="10">'EEM 7'!$B$3:$G$70</definedName>
    <definedName name="_xlnm.Print_Area" localSheetId="11">'EEM 8'!$B$3:$G$70</definedName>
    <definedName name="_xlnm.Print_Area" localSheetId="12">'EEM 9'!$B$3:$G$70</definedName>
    <definedName name="_xlnm.Print_Area" localSheetId="2">'Facility Information'!$B$4:$E$27,'Facility Information'!$B$29:$H$50</definedName>
    <definedName name="_xlnm.Print_Area" localSheetId="15">'M&amp;V Plan'!$B$6:$Q$31</definedName>
    <definedName name="_xlnm.Print_Area" localSheetId="14">PI_POE!$B$6:$E$15</definedName>
    <definedName name="_xlnm.Print_Area" localSheetId="21">'POE_PI Inputs'!$B$9:$C$49,'POE_PI Inputs'!$E$2:$G$7</definedName>
    <definedName name="_xlnm.Print_Area" localSheetId="19">'Post Installation Summary'!$B$8:$N$32</definedName>
    <definedName name="_xlnm.Print_Area" localSheetId="17">'Project Summary'!$B$3:$N$24</definedName>
    <definedName name="_xlnm.Print_Area" localSheetId="0">'READ ME'!$B$2:$E$12</definedName>
    <definedName name="_xlnm.Print_Area" localSheetId="20">'Reference Documents'!$B$3:$D$18</definedName>
    <definedName name="_xlnm.Print_Area" localSheetId="3">SEM!$B$16:$E$24,SEM!$B$28:$E$33</definedName>
    <definedName name="_xlnm.Print_Area" localSheetId="22">'Small Business_Hard to Reach'!$B$3:$D$6</definedName>
    <definedName name="_xlnm.Print_Area" localSheetId="16">'Supporting Files'!$B$5:$D$86</definedName>
    <definedName name="_xlnm.Print_Titles" localSheetId="4">'EEM 1'!$3:$4</definedName>
    <definedName name="_xlnm.Print_Titles" localSheetId="13">'EEM 10'!$3:$4</definedName>
    <definedName name="_xlnm.Print_Titles" localSheetId="5">'EEM 2'!$3:$4</definedName>
    <definedName name="_xlnm.Print_Titles" localSheetId="6">'EEM 3'!$3:$4</definedName>
    <definedName name="_xlnm.Print_Titles" localSheetId="7">'EEM 4'!$3:$4</definedName>
    <definedName name="_xlnm.Print_Titles" localSheetId="8">'EEM 5'!$3:$4</definedName>
    <definedName name="_xlnm.Print_Titles" localSheetId="9">'EEM 6'!$3:$4</definedName>
    <definedName name="_xlnm.Print_Titles" localSheetId="10">'EEM 7'!$3:$4</definedName>
    <definedName name="_xlnm.Print_Titles" localSheetId="11">'EEM 8'!$3:$4</definedName>
    <definedName name="_xlnm.Print_Titles" localSheetId="12">'EEM 9'!$3:$4</definedName>
    <definedName name="_xlnm.Print_Titles" localSheetId="15">'M&amp;V Plan'!$6:$6</definedName>
    <definedName name="_xlnm.Print_Titles" localSheetId="20">'Reference Documents'!$3:$3</definedName>
    <definedName name="_xlnm.Print_Titles" localSheetId="16">'Supporting Files'!$5:$5</definedName>
    <definedName name="Z_0F4B04D6_F4BF_4317_A3DF_9F7B8BB7C96E_.wvu.Cols" localSheetId="1" hidden="1">'Customer Information'!$K:$N</definedName>
    <definedName name="Z_0F4B04D6_F4BF_4317_A3DF_9F7B8BB7C96E_.wvu.Cols" localSheetId="4" hidden="1">'EEM 1'!$H:$J</definedName>
    <definedName name="Z_0F4B04D6_F4BF_4317_A3DF_9F7B8BB7C96E_.wvu.Cols" localSheetId="13" hidden="1">'EEM 10'!$H:$J</definedName>
    <definedName name="Z_0F4B04D6_F4BF_4317_A3DF_9F7B8BB7C96E_.wvu.Cols" localSheetId="5" hidden="1">'EEM 2'!$H:$J</definedName>
    <definedName name="Z_0F4B04D6_F4BF_4317_A3DF_9F7B8BB7C96E_.wvu.Cols" localSheetId="6" hidden="1">'EEM 3'!$H:$J</definedName>
    <definedName name="Z_0F4B04D6_F4BF_4317_A3DF_9F7B8BB7C96E_.wvu.Cols" localSheetId="7" hidden="1">'EEM 4'!$H:$J</definedName>
    <definedName name="Z_0F4B04D6_F4BF_4317_A3DF_9F7B8BB7C96E_.wvu.Cols" localSheetId="8" hidden="1">'EEM 5'!$H:$J</definedName>
    <definedName name="Z_0F4B04D6_F4BF_4317_A3DF_9F7B8BB7C96E_.wvu.Cols" localSheetId="9" hidden="1">'EEM 6'!$H:$J</definedName>
    <definedName name="Z_0F4B04D6_F4BF_4317_A3DF_9F7B8BB7C96E_.wvu.Cols" localSheetId="10" hidden="1">'EEM 7'!$H:$J</definedName>
    <definedName name="Z_0F4B04D6_F4BF_4317_A3DF_9F7B8BB7C96E_.wvu.Cols" localSheetId="11" hidden="1">'EEM 8'!$H:$J</definedName>
    <definedName name="Z_0F4B04D6_F4BF_4317_A3DF_9F7B8BB7C96E_.wvu.Cols" localSheetId="12" hidden="1">'EEM 9'!$H:$J</definedName>
    <definedName name="Z_0F4B04D6_F4BF_4317_A3DF_9F7B8BB7C96E_.wvu.Cols" localSheetId="2" hidden="1">'Facility Information'!$I:$K</definedName>
    <definedName name="Z_0F4B04D6_F4BF_4317_A3DF_9F7B8BB7C96E_.wvu.Cols" localSheetId="15" hidden="1">'M&amp;V Plan'!$N:$Q</definedName>
    <definedName name="Z_0F4B04D6_F4BF_4317_A3DF_9F7B8BB7C96E_.wvu.Cols" localSheetId="14" hidden="1">PI_POE!$D:$D</definedName>
    <definedName name="Z_0F4B04D6_F4BF_4317_A3DF_9F7B8BB7C96E_.wvu.Cols" localSheetId="19" hidden="1">'Post Installation Summary'!$I:$N</definedName>
    <definedName name="Z_0F4B04D6_F4BF_4317_A3DF_9F7B8BB7C96E_.wvu.FilterData" localSheetId="23" hidden="1">'Data Validation'!$A$1:$P$2695</definedName>
    <definedName name="Z_0F4B04D6_F4BF_4317_A3DF_9F7B8BB7C96E_.wvu.FilterData" localSheetId="14" hidden="1">PI_POE!$B$6:$E$6</definedName>
    <definedName name="Z_0F4B04D6_F4BF_4317_A3DF_9F7B8BB7C96E_.wvu.FilterData" localSheetId="20" hidden="1">'Reference Documents'!$B$3:$D$3</definedName>
    <definedName name="Z_0F4B04D6_F4BF_4317_A3DF_9F7B8BB7C96E_.wvu.FilterData" localSheetId="16" hidden="1">'Supporting Files'!$B$5:$D$5</definedName>
    <definedName name="Z_0F4B04D6_F4BF_4317_A3DF_9F7B8BB7C96E_.wvu.PrintArea" localSheetId="1" hidden="1">'Customer Information'!$B$3:$F$16,'Customer Information'!$B$18:$F$55,'Customer Information'!$B$57:$F$84</definedName>
    <definedName name="Z_0F4B04D6_F4BF_4317_A3DF_9F7B8BB7C96E_.wvu.PrintArea" localSheetId="4" hidden="1">'EEM 1'!$B$3:$G$70</definedName>
    <definedName name="Z_0F4B04D6_F4BF_4317_A3DF_9F7B8BB7C96E_.wvu.PrintArea" localSheetId="13" hidden="1">'EEM 10'!$B$3:$G$70</definedName>
    <definedName name="Z_0F4B04D6_F4BF_4317_A3DF_9F7B8BB7C96E_.wvu.PrintArea" localSheetId="5" hidden="1">'EEM 2'!$B$3:$G$70</definedName>
    <definedName name="Z_0F4B04D6_F4BF_4317_A3DF_9F7B8BB7C96E_.wvu.PrintArea" localSheetId="6" hidden="1">'EEM 3'!$B$3:$G$70</definedName>
    <definedName name="Z_0F4B04D6_F4BF_4317_A3DF_9F7B8BB7C96E_.wvu.PrintArea" localSheetId="7" hidden="1">'EEM 4'!$B$3:$G$70</definedName>
    <definedName name="Z_0F4B04D6_F4BF_4317_A3DF_9F7B8BB7C96E_.wvu.PrintArea" localSheetId="8" hidden="1">'EEM 5'!$B$3:$G$70</definedName>
    <definedName name="Z_0F4B04D6_F4BF_4317_A3DF_9F7B8BB7C96E_.wvu.PrintArea" localSheetId="9" hidden="1">'EEM 6'!$B$3:$G$70</definedName>
    <definedName name="Z_0F4B04D6_F4BF_4317_A3DF_9F7B8BB7C96E_.wvu.PrintArea" localSheetId="10" hidden="1">'EEM 7'!$B$3:$G$70</definedName>
    <definedName name="Z_0F4B04D6_F4BF_4317_A3DF_9F7B8BB7C96E_.wvu.PrintArea" localSheetId="11" hidden="1">'EEM 8'!$B$3:$G$70</definedName>
    <definedName name="Z_0F4B04D6_F4BF_4317_A3DF_9F7B8BB7C96E_.wvu.PrintArea" localSheetId="12" hidden="1">'EEM 9'!$B$3:$G$70</definedName>
    <definedName name="Z_0F4B04D6_F4BF_4317_A3DF_9F7B8BB7C96E_.wvu.PrintArea" localSheetId="2" hidden="1">'Facility Information'!$B$4:$E$27,'Facility Information'!$B$29:$H$50</definedName>
    <definedName name="Z_0F4B04D6_F4BF_4317_A3DF_9F7B8BB7C96E_.wvu.PrintArea" localSheetId="15" hidden="1">'M&amp;V Plan'!$B$6:$Q$31</definedName>
    <definedName name="Z_0F4B04D6_F4BF_4317_A3DF_9F7B8BB7C96E_.wvu.PrintArea" localSheetId="14" hidden="1">PI_POE!$B$6:$E$15</definedName>
    <definedName name="Z_0F4B04D6_F4BF_4317_A3DF_9F7B8BB7C96E_.wvu.PrintArea" localSheetId="21" hidden="1">'POE_PI Inputs'!$B$9:$C$49,'POE_PI Inputs'!$E$2:$G$7</definedName>
    <definedName name="Z_0F4B04D6_F4BF_4317_A3DF_9F7B8BB7C96E_.wvu.PrintArea" localSheetId="19" hidden="1">'Post Installation Summary'!$B$8:$N$32</definedName>
    <definedName name="Z_0F4B04D6_F4BF_4317_A3DF_9F7B8BB7C96E_.wvu.PrintArea" localSheetId="17" hidden="1">'Project Summary'!$B$3:$H$24,'Project Summary'!$I$7:$N$24</definedName>
    <definedName name="Z_0F4B04D6_F4BF_4317_A3DF_9F7B8BB7C96E_.wvu.PrintArea" localSheetId="0" hidden="1">'READ ME'!$B$2:$E$12</definedName>
    <definedName name="Z_0F4B04D6_F4BF_4317_A3DF_9F7B8BB7C96E_.wvu.PrintArea" localSheetId="20" hidden="1">'Reference Documents'!$B$3:$D$18</definedName>
    <definedName name="Z_0F4B04D6_F4BF_4317_A3DF_9F7B8BB7C96E_.wvu.PrintArea" localSheetId="3" hidden="1">SEM!$B$16:$D$24,SEM!$B$28:$D$33</definedName>
    <definedName name="Z_0F4B04D6_F4BF_4317_A3DF_9F7B8BB7C96E_.wvu.PrintArea" localSheetId="22" hidden="1">'Small Business_Hard to Reach'!$B$3:$D$6</definedName>
    <definedName name="Z_0F4B04D6_F4BF_4317_A3DF_9F7B8BB7C96E_.wvu.PrintArea" localSheetId="16" hidden="1">'Supporting Files'!$B$5:$D$86</definedName>
    <definedName name="Z_0F4B04D6_F4BF_4317_A3DF_9F7B8BB7C96E_.wvu.PrintTitles" localSheetId="4" hidden="1">'EEM 1'!$3:$4</definedName>
    <definedName name="Z_0F4B04D6_F4BF_4317_A3DF_9F7B8BB7C96E_.wvu.PrintTitles" localSheetId="13" hidden="1">'EEM 10'!$3:$4</definedName>
    <definedName name="Z_0F4B04D6_F4BF_4317_A3DF_9F7B8BB7C96E_.wvu.PrintTitles" localSheetId="5" hidden="1">'EEM 2'!$3:$4</definedName>
    <definedName name="Z_0F4B04D6_F4BF_4317_A3DF_9F7B8BB7C96E_.wvu.PrintTitles" localSheetId="6" hidden="1">'EEM 3'!$3:$4</definedName>
    <definedName name="Z_0F4B04D6_F4BF_4317_A3DF_9F7B8BB7C96E_.wvu.PrintTitles" localSheetId="7" hidden="1">'EEM 4'!$3:$4</definedName>
    <definedName name="Z_0F4B04D6_F4BF_4317_A3DF_9F7B8BB7C96E_.wvu.PrintTitles" localSheetId="8" hidden="1">'EEM 5'!$3:$4</definedName>
    <definedName name="Z_0F4B04D6_F4BF_4317_A3DF_9F7B8BB7C96E_.wvu.PrintTitles" localSheetId="9" hidden="1">'EEM 6'!$3:$4</definedName>
    <definedName name="Z_0F4B04D6_F4BF_4317_A3DF_9F7B8BB7C96E_.wvu.PrintTitles" localSheetId="10" hidden="1">'EEM 7'!$3:$4</definedName>
    <definedName name="Z_0F4B04D6_F4BF_4317_A3DF_9F7B8BB7C96E_.wvu.PrintTitles" localSheetId="11" hidden="1">'EEM 8'!$3:$4</definedName>
    <definedName name="Z_0F4B04D6_F4BF_4317_A3DF_9F7B8BB7C96E_.wvu.PrintTitles" localSheetId="12" hidden="1">'EEM 9'!$3:$4</definedName>
    <definedName name="Z_0F4B04D6_F4BF_4317_A3DF_9F7B8BB7C96E_.wvu.PrintTitles" localSheetId="15" hidden="1">'M&amp;V Plan'!$6:$6</definedName>
    <definedName name="Z_0F4B04D6_F4BF_4317_A3DF_9F7B8BB7C96E_.wvu.PrintTitles" localSheetId="20" hidden="1">'Reference Documents'!$3:$3</definedName>
    <definedName name="Z_0F4B04D6_F4BF_4317_A3DF_9F7B8BB7C96E_.wvu.PrintTitles" localSheetId="16" hidden="1">'Supporting Files'!$5:$5</definedName>
  </definedNames>
  <calcPr calcId="191028"/>
  <customWorkbookViews>
    <customWorkbookView name="PFS_ProjectSummary" guid="{0F4B04D6-F4BF-4317-A3DF-9F7B8BB7C96E}" maximized="1" xWindow="-9" yWindow="-9" windowWidth="1938" windowHeight="1038" tabRatio="734"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11" i="9" l="1"/>
  <c r="N32" i="30"/>
  <c r="N31" i="30"/>
  <c r="N30" i="30"/>
  <c r="N29" i="30"/>
  <c r="N28" i="30"/>
  <c r="N26" i="30"/>
  <c r="N27" i="30" s="1"/>
  <c r="N25" i="30"/>
  <c r="N24" i="30"/>
  <c r="N23" i="30"/>
  <c r="N22" i="30"/>
  <c r="N21" i="30"/>
  <c r="N20" i="30"/>
  <c r="N19" i="30"/>
  <c r="N18" i="30"/>
  <c r="N17" i="30"/>
  <c r="M32" i="30"/>
  <c r="M31" i="30"/>
  <c r="M30" i="30"/>
  <c r="M29" i="30"/>
  <c r="M28" i="30"/>
  <c r="M27" i="30"/>
  <c r="M26" i="30"/>
  <c r="M25" i="30"/>
  <c r="M24" i="30"/>
  <c r="M23" i="30"/>
  <c r="M22" i="30"/>
  <c r="M21" i="30"/>
  <c r="M20" i="30"/>
  <c r="M19" i="30"/>
  <c r="M18" i="30"/>
  <c r="M17" i="30"/>
  <c r="L32" i="30"/>
  <c r="L31" i="30"/>
  <c r="L30" i="30"/>
  <c r="L29" i="30"/>
  <c r="L28" i="30"/>
  <c r="L26" i="30"/>
  <c r="L27" i="30" s="1"/>
  <c r="L25" i="30"/>
  <c r="L24" i="30"/>
  <c r="L23" i="30"/>
  <c r="L22" i="30"/>
  <c r="L21" i="30"/>
  <c r="L20" i="30"/>
  <c r="L19" i="30"/>
  <c r="L18" i="30"/>
  <c r="L17" i="30"/>
  <c r="K32" i="30"/>
  <c r="K31" i="30"/>
  <c r="K30" i="30"/>
  <c r="K29" i="30"/>
  <c r="K28" i="30"/>
  <c r="K27" i="30"/>
  <c r="K26" i="30"/>
  <c r="K25" i="30"/>
  <c r="K24" i="30"/>
  <c r="K23" i="30"/>
  <c r="K22" i="30"/>
  <c r="K21" i="30"/>
  <c r="K20" i="30"/>
  <c r="K19" i="30"/>
  <c r="K18" i="30"/>
  <c r="K17" i="30"/>
  <c r="J32" i="30"/>
  <c r="J31" i="30"/>
  <c r="J30" i="30"/>
  <c r="J29" i="30"/>
  <c r="J28" i="30"/>
  <c r="J26" i="30"/>
  <c r="J27" i="30" s="1"/>
  <c r="J25" i="30"/>
  <c r="J24" i="30"/>
  <c r="J23" i="30"/>
  <c r="J22" i="30"/>
  <c r="J21" i="30"/>
  <c r="J20" i="30"/>
  <c r="J19" i="30"/>
  <c r="J18" i="30"/>
  <c r="J17" i="30"/>
  <c r="H32" i="30"/>
  <c r="H31" i="30"/>
  <c r="H30" i="30"/>
  <c r="H29" i="30"/>
  <c r="H28" i="30"/>
  <c r="H26" i="30"/>
  <c r="H27" i="30" s="1"/>
  <c r="H25" i="30"/>
  <c r="H24" i="30"/>
  <c r="H23" i="30"/>
  <c r="H22" i="30"/>
  <c r="H21" i="30"/>
  <c r="H20" i="30"/>
  <c r="H19" i="30"/>
  <c r="H18" i="30"/>
  <c r="H17" i="30"/>
  <c r="G32" i="30"/>
  <c r="G31" i="30"/>
  <c r="G30" i="30"/>
  <c r="G29" i="30"/>
  <c r="G28" i="30"/>
  <c r="G26" i="30"/>
  <c r="G27" i="30" s="1"/>
  <c r="G25" i="30"/>
  <c r="G24" i="30"/>
  <c r="G23" i="30"/>
  <c r="G22" i="30"/>
  <c r="G21" i="30"/>
  <c r="G20" i="30"/>
  <c r="G19" i="30"/>
  <c r="G18" i="30"/>
  <c r="G17" i="30"/>
  <c r="F32" i="30"/>
  <c r="F31" i="30"/>
  <c r="F30" i="30"/>
  <c r="F29" i="30"/>
  <c r="F28" i="30"/>
  <c r="F27" i="30"/>
  <c r="F26" i="30"/>
  <c r="F25" i="30"/>
  <c r="F24" i="30"/>
  <c r="F23" i="30"/>
  <c r="F22" i="30"/>
  <c r="F21" i="30"/>
  <c r="F20" i="30"/>
  <c r="F19" i="30"/>
  <c r="F18" i="30"/>
  <c r="F17" i="30"/>
  <c r="E32" i="30"/>
  <c r="E31" i="30"/>
  <c r="E30" i="30"/>
  <c r="E29" i="30"/>
  <c r="E28" i="30"/>
  <c r="E26" i="30"/>
  <c r="E27" i="30" s="1"/>
  <c r="E25" i="30"/>
  <c r="E24" i="30"/>
  <c r="E23" i="30"/>
  <c r="E22" i="30"/>
  <c r="E21" i="30"/>
  <c r="E20" i="30"/>
  <c r="E19" i="30"/>
  <c r="E18" i="30"/>
  <c r="E17" i="30"/>
  <c r="N24" i="9"/>
  <c r="N23" i="9"/>
  <c r="N22" i="9"/>
  <c r="N21" i="9"/>
  <c r="N20" i="9"/>
  <c r="N19" i="9"/>
  <c r="N18" i="9"/>
  <c r="N17" i="9"/>
  <c r="N16" i="9"/>
  <c r="N15" i="9"/>
  <c r="N14" i="9"/>
  <c r="N13" i="9"/>
  <c r="N12" i="9"/>
  <c r="N11" i="9"/>
  <c r="N10" i="9"/>
  <c r="N9" i="9"/>
  <c r="M24" i="9"/>
  <c r="M23" i="9"/>
  <c r="M22" i="9"/>
  <c r="M21" i="9"/>
  <c r="M20" i="9"/>
  <c r="M18" i="9"/>
  <c r="M19" i="9" s="1"/>
  <c r="M17" i="9"/>
  <c r="M16" i="9"/>
  <c r="M15" i="9"/>
  <c r="M14" i="9"/>
  <c r="M13" i="9"/>
  <c r="M12" i="9"/>
  <c r="M11" i="9"/>
  <c r="M10" i="9"/>
  <c r="M9" i="9"/>
  <c r="L24" i="9"/>
  <c r="L23" i="9"/>
  <c r="L22" i="9"/>
  <c r="L21" i="9"/>
  <c r="L20" i="9"/>
  <c r="L19" i="9"/>
  <c r="L18" i="9"/>
  <c r="L17" i="9"/>
  <c r="L16" i="9"/>
  <c r="L15" i="9"/>
  <c r="L14" i="9"/>
  <c r="L13" i="9"/>
  <c r="L12" i="9"/>
  <c r="L11" i="9"/>
  <c r="L10" i="9"/>
  <c r="L9" i="9"/>
  <c r="K24" i="9"/>
  <c r="K23" i="9"/>
  <c r="K22" i="9"/>
  <c r="K21" i="9"/>
  <c r="K20" i="9"/>
  <c r="K19" i="9"/>
  <c r="K18" i="9"/>
  <c r="K17" i="9"/>
  <c r="K16" i="9"/>
  <c r="K15" i="9"/>
  <c r="K14" i="9"/>
  <c r="K13" i="9"/>
  <c r="K12" i="9"/>
  <c r="K11" i="9"/>
  <c r="K10" i="9"/>
  <c r="K9" i="9"/>
  <c r="J24" i="9"/>
  <c r="J23" i="9"/>
  <c r="J22" i="9"/>
  <c r="J21" i="9"/>
  <c r="J20" i="9"/>
  <c r="J19" i="9"/>
  <c r="J18" i="9"/>
  <c r="J17" i="9"/>
  <c r="J16" i="9"/>
  <c r="J15" i="9"/>
  <c r="J14" i="9"/>
  <c r="J13" i="9"/>
  <c r="J12" i="9"/>
  <c r="J11" i="9"/>
  <c r="J10" i="9"/>
  <c r="J9" i="9"/>
  <c r="H24" i="9"/>
  <c r="H23" i="9"/>
  <c r="H22" i="9"/>
  <c r="H21" i="9"/>
  <c r="H20" i="9"/>
  <c r="H19" i="9"/>
  <c r="H18" i="9"/>
  <c r="H17" i="9"/>
  <c r="H16" i="9"/>
  <c r="H15" i="9"/>
  <c r="H14" i="9"/>
  <c r="H13" i="9"/>
  <c r="H12" i="9"/>
  <c r="H11" i="9"/>
  <c r="H10" i="9"/>
  <c r="H9" i="9"/>
  <c r="G24" i="9"/>
  <c r="G23" i="9"/>
  <c r="G22" i="9"/>
  <c r="G21" i="9"/>
  <c r="G20" i="9"/>
  <c r="G18" i="9"/>
  <c r="G19" i="9" s="1"/>
  <c r="G17" i="9"/>
  <c r="G16" i="9"/>
  <c r="G15" i="9"/>
  <c r="G14" i="9"/>
  <c r="G13" i="9"/>
  <c r="G12" i="9"/>
  <c r="G11" i="9"/>
  <c r="G10" i="9"/>
  <c r="G9" i="9"/>
  <c r="F24" i="9"/>
  <c r="F23" i="9"/>
  <c r="F22" i="9"/>
  <c r="F21" i="9"/>
  <c r="F20" i="9"/>
  <c r="F19" i="9"/>
  <c r="F18" i="9"/>
  <c r="F17" i="9"/>
  <c r="F16" i="9"/>
  <c r="F15" i="9"/>
  <c r="F14" i="9"/>
  <c r="F13" i="9"/>
  <c r="F12" i="9"/>
  <c r="F11" i="9"/>
  <c r="F10" i="9"/>
  <c r="F9" i="9"/>
  <c r="E24" i="9"/>
  <c r="E23" i="9"/>
  <c r="E22" i="9"/>
  <c r="E21" i="9"/>
  <c r="E20" i="9"/>
  <c r="E18" i="9"/>
  <c r="E19" i="9" s="1"/>
  <c r="E17" i="9"/>
  <c r="E16" i="9"/>
  <c r="E15" i="9"/>
  <c r="E14" i="9"/>
  <c r="E13" i="9"/>
  <c r="E12" i="9"/>
  <c r="E11" i="9"/>
  <c r="E10" i="9"/>
  <c r="E9" i="9"/>
  <c r="B74" i="97"/>
  <c r="B3" i="97"/>
  <c r="B74" i="96"/>
  <c r="B3" i="96"/>
  <c r="B74" i="95"/>
  <c r="B3" i="95"/>
  <c r="B74" i="94"/>
  <c r="B3" i="94"/>
  <c r="B74" i="93"/>
  <c r="B3" i="93"/>
  <c r="B74" i="92"/>
  <c r="B3" i="92"/>
  <c r="B74" i="91"/>
  <c r="B3" i="91"/>
  <c r="B74" i="90"/>
  <c r="B3" i="90"/>
  <c r="B74" i="89"/>
  <c r="B3" i="89"/>
  <c r="J70" i="97"/>
  <c r="J69" i="97"/>
  <c r="J68" i="97"/>
  <c r="J67" i="97"/>
  <c r="J66" i="97"/>
  <c r="J65" i="97"/>
  <c r="E65" i="97"/>
  <c r="J64" i="97"/>
  <c r="J63" i="97"/>
  <c r="J62" i="97"/>
  <c r="J61" i="97"/>
  <c r="J60" i="97"/>
  <c r="J59" i="97"/>
  <c r="J58" i="97"/>
  <c r="J57" i="97"/>
  <c r="J56" i="97"/>
  <c r="J55" i="97"/>
  <c r="J54" i="97"/>
  <c r="J53" i="97"/>
  <c r="J52" i="97"/>
  <c r="J51" i="97"/>
  <c r="J50" i="97"/>
  <c r="J49" i="97"/>
  <c r="J48" i="97"/>
  <c r="J47" i="97"/>
  <c r="J46" i="97"/>
  <c r="M8" i="97"/>
  <c r="B76" i="96"/>
  <c r="J70" i="96"/>
  <c r="J69" i="96"/>
  <c r="J68" i="96"/>
  <c r="J67" i="96"/>
  <c r="J66" i="96"/>
  <c r="J65" i="96"/>
  <c r="E65" i="96"/>
  <c r="J64" i="96"/>
  <c r="J63" i="96"/>
  <c r="J62" i="96"/>
  <c r="J61" i="96"/>
  <c r="J60" i="96"/>
  <c r="J59" i="96"/>
  <c r="J58" i="96"/>
  <c r="J57" i="96"/>
  <c r="J56" i="96"/>
  <c r="J55" i="96"/>
  <c r="J54" i="96"/>
  <c r="J53" i="96"/>
  <c r="J52" i="96"/>
  <c r="J51" i="96"/>
  <c r="J50" i="96"/>
  <c r="J49" i="96"/>
  <c r="J48" i="96"/>
  <c r="J47" i="96"/>
  <c r="J46" i="96"/>
  <c r="M8" i="96"/>
  <c r="B76" i="95"/>
  <c r="J70" i="95"/>
  <c r="J69" i="95"/>
  <c r="J68" i="95"/>
  <c r="J67" i="95"/>
  <c r="J66" i="95"/>
  <c r="J65" i="95"/>
  <c r="E65" i="95"/>
  <c r="J64" i="95"/>
  <c r="J63" i="95"/>
  <c r="J62" i="95"/>
  <c r="J61" i="95"/>
  <c r="J60" i="95"/>
  <c r="J59" i="95"/>
  <c r="J58" i="95"/>
  <c r="J57" i="95"/>
  <c r="J56" i="95"/>
  <c r="J55" i="95"/>
  <c r="J54" i="95"/>
  <c r="J53" i="95"/>
  <c r="J52" i="95"/>
  <c r="J51" i="95"/>
  <c r="J50" i="95"/>
  <c r="J49" i="95"/>
  <c r="J48" i="95"/>
  <c r="J47" i="95"/>
  <c r="J46" i="95"/>
  <c r="M8" i="95"/>
  <c r="B76" i="94"/>
  <c r="J70" i="94"/>
  <c r="J69" i="94"/>
  <c r="J68" i="94"/>
  <c r="J67" i="94"/>
  <c r="J66" i="94"/>
  <c r="J65" i="94"/>
  <c r="E65" i="94"/>
  <c r="J64" i="94"/>
  <c r="J63" i="94"/>
  <c r="J62" i="94"/>
  <c r="J61" i="94"/>
  <c r="J60" i="94"/>
  <c r="J59" i="94"/>
  <c r="J58" i="94"/>
  <c r="J57" i="94"/>
  <c r="J56" i="94"/>
  <c r="J55" i="94"/>
  <c r="J54" i="94"/>
  <c r="J53" i="94"/>
  <c r="J52" i="94"/>
  <c r="J51" i="94"/>
  <c r="J50" i="94"/>
  <c r="J49" i="94"/>
  <c r="J48" i="94"/>
  <c r="J47" i="94"/>
  <c r="J46" i="94"/>
  <c r="M8" i="94"/>
  <c r="B76" i="93"/>
  <c r="J70" i="93"/>
  <c r="J69" i="93"/>
  <c r="J68" i="93"/>
  <c r="J67" i="93"/>
  <c r="J66" i="93"/>
  <c r="J65" i="93"/>
  <c r="E65" i="93"/>
  <c r="J64" i="93"/>
  <c r="J63" i="93"/>
  <c r="J62" i="93"/>
  <c r="J61" i="93"/>
  <c r="J60" i="93"/>
  <c r="J59" i="93"/>
  <c r="J58" i="93"/>
  <c r="J57" i="93"/>
  <c r="J56" i="93"/>
  <c r="J55" i="93"/>
  <c r="J54" i="93"/>
  <c r="J53" i="93"/>
  <c r="J52" i="93"/>
  <c r="J51" i="93"/>
  <c r="J50" i="93"/>
  <c r="J49" i="93"/>
  <c r="J48" i="93"/>
  <c r="J47" i="93"/>
  <c r="J46" i="93"/>
  <c r="M8" i="93"/>
  <c r="B76" i="92"/>
  <c r="J70" i="92"/>
  <c r="J69" i="92"/>
  <c r="J68" i="92"/>
  <c r="J67" i="92"/>
  <c r="J66" i="92"/>
  <c r="J65" i="92"/>
  <c r="E65" i="92"/>
  <c r="J64" i="92"/>
  <c r="J63" i="92"/>
  <c r="J62" i="92"/>
  <c r="J61" i="92"/>
  <c r="J60" i="92"/>
  <c r="J59" i="92"/>
  <c r="J58" i="92"/>
  <c r="J57" i="92"/>
  <c r="J56" i="92"/>
  <c r="J55" i="92"/>
  <c r="J54" i="92"/>
  <c r="J53" i="92"/>
  <c r="J52" i="92"/>
  <c r="J51" i="92"/>
  <c r="J50" i="92"/>
  <c r="J49" i="92"/>
  <c r="J48" i="92"/>
  <c r="J47" i="92"/>
  <c r="J46" i="92"/>
  <c r="M8" i="92"/>
  <c r="B76" i="91"/>
  <c r="J70" i="91"/>
  <c r="J69" i="91"/>
  <c r="J68" i="91"/>
  <c r="J67" i="91"/>
  <c r="J66" i="91"/>
  <c r="J65" i="91"/>
  <c r="E65" i="91"/>
  <c r="J64" i="91"/>
  <c r="J63" i="91"/>
  <c r="J62" i="91"/>
  <c r="J61" i="91"/>
  <c r="J60" i="91"/>
  <c r="J59" i="91"/>
  <c r="J58" i="91"/>
  <c r="J57" i="91"/>
  <c r="J56" i="91"/>
  <c r="J55" i="91"/>
  <c r="J54" i="91"/>
  <c r="J53" i="91"/>
  <c r="J52" i="91"/>
  <c r="J51" i="91"/>
  <c r="J50" i="91"/>
  <c r="J49" i="91"/>
  <c r="J48" i="91"/>
  <c r="J47" i="91"/>
  <c r="J46" i="91"/>
  <c r="M8" i="91"/>
  <c r="B76" i="90"/>
  <c r="J70" i="90"/>
  <c r="J69" i="90"/>
  <c r="J68" i="90"/>
  <c r="J67" i="90"/>
  <c r="J66" i="90"/>
  <c r="J65" i="90"/>
  <c r="E65" i="90"/>
  <c r="J64" i="90"/>
  <c r="J63" i="90"/>
  <c r="J62" i="90"/>
  <c r="J61" i="90"/>
  <c r="J60" i="90"/>
  <c r="J59" i="90"/>
  <c r="J58" i="90"/>
  <c r="J57" i="90"/>
  <c r="J56" i="90"/>
  <c r="J55" i="90"/>
  <c r="J54" i="90"/>
  <c r="J53" i="90"/>
  <c r="J52" i="90"/>
  <c r="J51" i="90"/>
  <c r="J50" i="90"/>
  <c r="J49" i="90"/>
  <c r="J48" i="90"/>
  <c r="J47" i="90"/>
  <c r="J46" i="90"/>
  <c r="M8" i="90"/>
  <c r="B76" i="89"/>
  <c r="J70" i="89"/>
  <c r="J69" i="89"/>
  <c r="J68" i="89"/>
  <c r="J67" i="89"/>
  <c r="J66" i="89"/>
  <c r="J65" i="89"/>
  <c r="E65" i="89"/>
  <c r="J64" i="89"/>
  <c r="J63" i="89"/>
  <c r="J62" i="89"/>
  <c r="J61" i="89"/>
  <c r="J60" i="89"/>
  <c r="J59" i="89"/>
  <c r="J58" i="89"/>
  <c r="J57" i="89"/>
  <c r="J56" i="89"/>
  <c r="J55" i="89"/>
  <c r="J54" i="89"/>
  <c r="J53" i="89"/>
  <c r="J52" i="89"/>
  <c r="J51" i="89"/>
  <c r="J50" i="89"/>
  <c r="J49" i="89"/>
  <c r="J48" i="89"/>
  <c r="J47" i="89"/>
  <c r="J46" i="89"/>
  <c r="M8" i="89"/>
  <c r="D22" i="30"/>
  <c r="D14" i="9"/>
  <c r="S7" i="88"/>
  <c r="B3" i="88"/>
  <c r="D20" i="30"/>
  <c r="D21" i="30"/>
  <c r="D13" i="9"/>
  <c r="D12" i="9"/>
  <c r="C14" i="9" l="1"/>
  <c r="C22" i="30"/>
  <c r="B2" i="76"/>
  <c r="D23" i="9"/>
  <c r="F50" i="2"/>
  <c r="E8" i="8"/>
  <c r="E7" i="8"/>
  <c r="C23" i="9" l="1"/>
  <c r="P46" i="2" a="1"/>
  <c r="P46" i="2" s="1"/>
  <c r="B38" i="2" a="1"/>
  <c r="B38" i="2" s="1"/>
  <c r="B3" i="45"/>
  <c r="B2" i="47" a="1"/>
  <c r="B2" i="47" s="1"/>
  <c r="B16" i="2" l="1" a="1"/>
  <c r="B16" i="2" s="1"/>
  <c r="E1" i="76" l="1"/>
  <c r="E65" i="45" l="1"/>
  <c r="C45" i="5" l="1"/>
  <c r="C44" i="5"/>
  <c r="M8" i="45" l="1"/>
  <c r="B76" i="45"/>
  <c r="D32" i="30"/>
  <c r="D31" i="30"/>
  <c r="D30" i="30"/>
  <c r="D29" i="30"/>
  <c r="D28" i="30"/>
  <c r="D26" i="30"/>
  <c r="D27" i="30" s="1"/>
  <c r="D25" i="30"/>
  <c r="D24" i="30"/>
  <c r="D23" i="30"/>
  <c r="D19" i="30"/>
  <c r="D18" i="30"/>
  <c r="D17" i="30"/>
  <c r="D24" i="9"/>
  <c r="D22" i="9"/>
  <c r="D21" i="9"/>
  <c r="D20" i="9"/>
  <c r="D18" i="9"/>
  <c r="D19" i="9" s="1"/>
  <c r="D17" i="9"/>
  <c r="D16" i="9"/>
  <c r="D15" i="9"/>
  <c r="C12" i="9"/>
  <c r="D11" i="9"/>
  <c r="B27" i="88" s="1"/>
  <c r="D10" i="9"/>
  <c r="D9" i="9"/>
  <c r="R8" i="9" l="1"/>
  <c r="W19" i="9"/>
  <c r="Q11" i="9"/>
  <c r="E10" i="8" s="1"/>
  <c r="W11" i="9"/>
  <c r="W12" i="9"/>
  <c r="W13" i="9"/>
  <c r="W15" i="9"/>
  <c r="W16" i="9"/>
  <c r="W17" i="9"/>
  <c r="W18" i="9"/>
  <c r="W20" i="9" l="1"/>
  <c r="W21" i="9" s="1"/>
  <c r="J66" i="45"/>
  <c r="J47" i="45"/>
  <c r="J48" i="45"/>
  <c r="J49" i="45"/>
  <c r="J50" i="45"/>
  <c r="J51" i="45"/>
  <c r="J52" i="45"/>
  <c r="J53" i="45"/>
  <c r="J54" i="45"/>
  <c r="J55" i="45"/>
  <c r="J56" i="45"/>
  <c r="J57" i="45"/>
  <c r="J58" i="45"/>
  <c r="J59" i="45"/>
  <c r="J60" i="45"/>
  <c r="J63" i="45"/>
  <c r="J64" i="45"/>
  <c r="J65" i="45"/>
  <c r="J61" i="45"/>
  <c r="J67" i="45"/>
  <c r="J68" i="45"/>
  <c r="J69" i="45"/>
  <c r="J70" i="45"/>
  <c r="J62" i="45"/>
  <c r="J46" i="45"/>
  <c r="F17" i="2"/>
  <c r="B74" i="45" l="1"/>
  <c r="C3" i="9" l="1"/>
  <c r="I3" i="9" s="1"/>
  <c r="C30" i="30"/>
  <c r="C29" i="30"/>
  <c r="C31" i="30"/>
  <c r="C24" i="30" l="1"/>
  <c r="C11" i="30" s="1" a="1"/>
  <c r="C11" i="30" s="1"/>
  <c r="C26" i="30"/>
  <c r="C32" i="30"/>
  <c r="C27" i="30"/>
  <c r="C22" i="9" l="1"/>
  <c r="C72" i="2" l="1"/>
  <c r="C21" i="9" l="1"/>
  <c r="C20" i="9"/>
  <c r="C17" i="9"/>
  <c r="C19" i="9" l="1"/>
  <c r="C18" i="9"/>
  <c r="C28" i="30"/>
  <c r="C70" i="2"/>
  <c r="C69" i="2"/>
  <c r="C21" i="30" l="1"/>
  <c r="C20" i="30"/>
  <c r="C25" i="30"/>
  <c r="C13" i="9" l="1"/>
  <c r="C24" i="9" l="1"/>
  <c r="C16" i="9" l="1"/>
  <c r="O15" i="9" l="1"/>
  <c r="C5" i="9" a="1"/>
  <c r="C5" i="9" s="1"/>
  <c r="Q16" i="9" a="1"/>
  <c r="Q16" i="9" s="1"/>
  <c r="B12" i="47" a="1"/>
  <c r="B12" i="47" s="1"/>
  <c r="B10" i="47" a="1"/>
  <c r="B10" i="47" s="1"/>
  <c r="B7" i="47" a="1"/>
  <c r="B7" i="47" s="1"/>
  <c r="B15" i="47" a="1"/>
  <c r="B15" i="47" s="1"/>
  <c r="B13" i="47" a="1"/>
  <c r="B13" i="47" s="1"/>
  <c r="B9" i="47" a="1"/>
  <c r="B9" i="47" s="1"/>
  <c r="B14" i="47" a="1"/>
  <c r="B14" i="47" s="1"/>
  <c r="B11" i="47" a="1"/>
  <c r="B11" i="47" s="1"/>
  <c r="B6" i="47" a="1"/>
  <c r="B6" i="47" s="1"/>
  <c r="C84" i="2"/>
  <c r="C71" i="2"/>
  <c r="D5" i="5"/>
  <c r="B7" i="88" l="1" a="1"/>
  <c r="B7" i="8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tc={8FDA5E1F-9433-4479-9D0B-B2636F9765BF}</author>
  </authors>
  <commentList>
    <comment ref="E1" authorId="0" shapeId="0" xr:uid="{8FDA5E1F-9433-4479-9D0B-B2636F9765BF}">
      <text>
        <t>[Threaded comment]
Your version of Excel allows you to read this threaded comment; however, any edits to it will get removed if the file is opened in a newer version of Excel. Learn more: https://go.microsoft.com/fwlink/?linkid=870924
Comment:
    CEC Reference: Building Climate Zones by Zip Codes | California Energy Commission 
Direct link: https://www.energy.ca.gov/sites/default/files/2020-04/BuildingClimateZonesByZIPCode_ada.xlsx</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<sst xmlns="http://schemas.openxmlformats.org/spreadsheetml/2006/main" count="2126" uniqueCount="882">
  <si>
    <t>INSTRUCTIONS</t>
  </si>
  <si>
    <r>
      <t>This workbook intends to replace the prior Project Feasibility Study (PFS) template and Post Installation Report Template (Microsoft Word documents) that were last updated in September 2023.  This document will be periodically updated to align with changes in references documents such as the Statewide Custom Project Guidance, non-IOU energy sources, resolutions, and dispositions.
o   This version of the PFS is designed for non-residential energy efficiency projects, including those considered Custom as well as Strategic Energy Mangement (SEM) projects, and is NOT designed for</t>
    </r>
    <r>
      <rPr>
        <sz val="12"/>
        <color rgb="FFFF0000"/>
        <rFont val="Aptos Narrow"/>
        <family val="2"/>
        <scheme val="minor"/>
      </rPr>
      <t xml:space="preserve"> </t>
    </r>
    <r>
      <rPr>
        <sz val="12"/>
        <rFont val="Aptos Narrow"/>
        <family val="2"/>
        <scheme val="minor"/>
      </rPr>
      <t>Normalized Metered Energy Consumption (NMEC) projects.
o</t>
    </r>
    <r>
      <rPr>
        <b/>
        <sz val="12"/>
        <rFont val="Aptos Narrow"/>
        <family val="2"/>
        <scheme val="minor"/>
      </rPr>
      <t xml:space="preserve">  Please populate all data entry fields (mandatory are highlighted in yellow) </t>
    </r>
    <r>
      <rPr>
        <sz val="12"/>
        <rFont val="Aptos Narrow"/>
        <family val="2"/>
        <scheme val="minor"/>
      </rPr>
      <t xml:space="preserve">and respond to all questions.
o   If desired, you may hide any EEM tabs that will not be used for this project.
o   For any data entry fields that do not apply to the project and/or measure, please enter 'Not applicable' or 'NA'.  Failing to do this may increase the likelihood of supplemental data requests (SDRs).
o   </t>
    </r>
    <r>
      <rPr>
        <b/>
        <sz val="12"/>
        <rFont val="Aptos Narrow"/>
        <family val="2"/>
        <scheme val="minor"/>
      </rPr>
      <t xml:space="preserve">This tool is designed for tabs to be populated from left to right, and from top to bottom within tabs, </t>
    </r>
    <r>
      <rPr>
        <sz val="12"/>
        <rFont val="Aptos Narrow"/>
        <family val="2"/>
        <scheme val="minor"/>
      </rPr>
      <t xml:space="preserve">as some fields pre-populate to reduce overall input requirements.
o   A new line can be entered into a cell by pressing Alt+Enter.
</t>
    </r>
    <r>
      <rPr>
        <b/>
        <sz val="12"/>
        <rFont val="Aptos Narrow"/>
        <family val="2"/>
        <scheme val="minor"/>
      </rPr>
      <t xml:space="preserve">DISCLAIMER: 
</t>
    </r>
    <r>
      <rPr>
        <sz val="12"/>
        <rFont val="Aptos Narrow"/>
        <family val="2"/>
        <scheme val="minor"/>
      </rPr>
      <t xml:space="preserve">This document is intended solely as a feasibility study for Custom Projects. It is not designed for, nor should it be used in, any other context or for any other purpose. Any expanded use or application of this document beyond its intended scope is not recommended.
</t>
    </r>
  </si>
  <si>
    <t>Revision History</t>
  </si>
  <si>
    <t>Revision</t>
  </si>
  <si>
    <t>Summary of Changes</t>
  </si>
  <si>
    <t>Date</t>
  </si>
  <si>
    <t>Author &amp; Organization</t>
  </si>
  <si>
    <t>Table of Contents (TOC)</t>
  </si>
  <si>
    <t>Worksheet</t>
  </si>
  <si>
    <t>Contents</t>
  </si>
  <si>
    <t>Customer Information</t>
  </si>
  <si>
    <t>Data entry fields for customer information and questions surrounding Public Purpose Program (PPP) charges, on-site non-IOU fuels, load shifting strategies, and participation in demand response (DR) programs.</t>
  </si>
  <si>
    <t>Facility Information</t>
  </si>
  <si>
    <t>Data entry fields associated with the facility description, energy use summary, and the existing system(s) / equipment within the project boundary.</t>
  </si>
  <si>
    <t>Strategic Energy Management (SEM)</t>
  </si>
  <si>
    <t>Instructions and documentation requirements/inputs for Strategic Energy Management (SEM) eligible projects that are seeking SEM-based incentives.</t>
  </si>
  <si>
    <t>Proposed Energy Efficient Measures (EEMs)</t>
  </si>
  <si>
    <t>Data entry fields for measure parameters (i.e., measure application type, effective / remaining useful life, existing equipment / system operation), energy savings and costs, and references to supporting files.</t>
  </si>
  <si>
    <t>Program Influence (PI) and Preponderance of Evidence (POE)</t>
  </si>
  <si>
    <t>Data entry fields for project narrative and evidence demonstrating that the energy efficiency program motivated customers to implement a more efficient alternative. Project development narrative on the customer's decision-making process and the concurrent interventions is critical to support the claims.</t>
  </si>
  <si>
    <t>Measurement and Verification (M&amp;V) Plan</t>
  </si>
  <si>
    <t>Details surrounding the measure installation verification plan that confirms: 1.) the measures are installed 2.) the installation meets reasonable quality standards, and 3.) the measures are operating correctly and have potential to generate savings.</t>
  </si>
  <si>
    <t>Supporting Files</t>
  </si>
  <si>
    <t>Location to document attachments of files related to the PFS submission (e.g., photos of equipment, schematics/diagrams, cost proposals, energy models, etc).</t>
  </si>
  <si>
    <t>Project Summary</t>
  </si>
  <si>
    <t>A summary of basic project information, such as Measure ID, measure name, measure application type (MAT), electric/gas savings claimed, effective useful life (EUL), and estimated utility incentives.</t>
  </si>
  <si>
    <t>Post Installation Summary</t>
  </si>
  <si>
    <t>Post installation fields including the executive summary, on-bill financing participation, and a summary of post-installation metrics included in the PFS Summary. This is only utilized for projects that need a post installation report.</t>
  </si>
  <si>
    <t>Reference Documents</t>
  </si>
  <si>
    <t>List of reference documents related to the PFS and links / URLS to the associated files.</t>
  </si>
  <si>
    <t>Preponderance of Evidence (POE) and Program Influence (PI) Inputs</t>
  </si>
  <si>
    <t>Tables containing the POE and PI questions and minimum documentation requirements included in E-5115 resolution.  Also contains incentive criteria required to meet various tiered thresholds and SEM projects.</t>
  </si>
  <si>
    <t>Small Business and Hard to Reach</t>
  </si>
  <si>
    <t>List of definitions and criterion for Small Business and Hard to Reach customers.</t>
  </si>
  <si>
    <t>Next tab</t>
  </si>
  <si>
    <t>Back to READ ME</t>
  </si>
  <si>
    <r>
      <t xml:space="preserve">                Click the + sign above for Post Installation fields </t>
    </r>
    <r>
      <rPr>
        <b/>
        <sz val="12"/>
        <color theme="1"/>
        <rFont val="Wingdings 3"/>
        <family val="1"/>
        <charset val="2"/>
      </rPr>
      <t>=</t>
    </r>
  </si>
  <si>
    <t>Instructions</t>
  </si>
  <si>
    <r>
      <t xml:space="preserve">Provide a detailed update on customer information if it has changed from the approved Project Feasibility Study Report.  </t>
    </r>
    <r>
      <rPr>
        <b/>
        <sz val="12"/>
        <color theme="1"/>
        <rFont val="Aptos Narrow"/>
        <family val="2"/>
        <scheme val="minor"/>
      </rPr>
      <t>Please check this box if no changes occurred:</t>
    </r>
  </si>
  <si>
    <t>Customer Name</t>
  </si>
  <si>
    <t>Customer Address (include unit number, if applicable)</t>
  </si>
  <si>
    <t>City</t>
  </si>
  <si>
    <t>State</t>
  </si>
  <si>
    <t>Zip Code</t>
  </si>
  <si>
    <t>CA</t>
  </si>
  <si>
    <t>Customer Contact</t>
  </si>
  <si>
    <t>Contact Title</t>
  </si>
  <si>
    <t xml:space="preserve">Telephone </t>
  </si>
  <si>
    <t>E-mail</t>
  </si>
  <si>
    <t>Customer Sector</t>
  </si>
  <si>
    <t>Facility Type</t>
  </si>
  <si>
    <t>Description of Business or Organization</t>
  </si>
  <si>
    <t xml:space="preserve">Does the customer meet the definition of a "Small Business"? </t>
  </si>
  <si>
    <t>Does the customer meet the definition for "Hard-to-Reach"?</t>
  </si>
  <si>
    <t>Project Information</t>
  </si>
  <si>
    <t>Project Name</t>
  </si>
  <si>
    <r>
      <t xml:space="preserve">Provide a detailed update on project information if it has changed from the approved Project Feasibility Study Report.  </t>
    </r>
    <r>
      <rPr>
        <b/>
        <sz val="12"/>
        <color theme="1"/>
        <rFont val="Aptos Narrow"/>
        <family val="2"/>
        <scheme val="minor"/>
      </rPr>
      <t>Please check this box if no changes occurred</t>
    </r>
    <r>
      <rPr>
        <sz val="12"/>
        <color theme="1"/>
        <rFont val="Aptos Narrow"/>
        <family val="2"/>
        <scheme val="minor"/>
      </rPr>
      <t>:</t>
    </r>
  </si>
  <si>
    <t>Project Description</t>
  </si>
  <si>
    <t xml:space="preserve">Was this project identified with a Special Project Designation in the CMPA? </t>
  </si>
  <si>
    <t>What is the special designation(s) for this project?</t>
  </si>
  <si>
    <t xml:space="preserve">Is the customer a Strategic Energy Management (SEM) program participant? </t>
  </si>
  <si>
    <r>
      <rPr>
        <sz val="12"/>
        <color theme="0" tint="-4.9989318521683403E-2"/>
        <rFont val="Aptos Narrow"/>
        <family val="2"/>
      </rPr>
      <t xml:space="preserve">◦  </t>
    </r>
    <r>
      <rPr>
        <sz val="12"/>
        <color theme="0" tint="-4.9989318521683403E-2"/>
        <rFont val="Aptos Narrow"/>
        <family val="2"/>
        <scheme val="minor"/>
      </rPr>
      <t xml:space="preserve">What </t>
    </r>
    <r>
      <rPr>
        <u/>
        <sz val="12"/>
        <color theme="0" tint="-4.9989318521683403E-2"/>
        <rFont val="Aptos Narrow"/>
        <family val="2"/>
        <scheme val="minor"/>
      </rPr>
      <t>cycle</t>
    </r>
    <r>
      <rPr>
        <sz val="12"/>
        <color theme="0" tint="-4.9989318521683403E-2"/>
        <rFont val="Aptos Narrow"/>
        <family val="2"/>
        <scheme val="minor"/>
      </rPr>
      <t xml:space="preserve"> is this participant currently in?</t>
    </r>
  </si>
  <si>
    <r>
      <rPr>
        <sz val="12"/>
        <color theme="0" tint="-4.9989318521683403E-2"/>
        <rFont val="Aptos Narrow"/>
        <family val="2"/>
      </rPr>
      <t xml:space="preserve">◦  </t>
    </r>
    <r>
      <rPr>
        <sz val="12"/>
        <color theme="0" tint="-4.9989318521683403E-2"/>
        <rFont val="Aptos Narrow"/>
        <family val="2"/>
        <scheme val="minor"/>
      </rPr>
      <t xml:space="preserve">What </t>
    </r>
    <r>
      <rPr>
        <u/>
        <sz val="12"/>
        <color theme="0" tint="-4.9989318521683403E-2"/>
        <rFont val="Aptos Narrow"/>
        <family val="2"/>
        <scheme val="minor"/>
      </rPr>
      <t>reporting period</t>
    </r>
    <r>
      <rPr>
        <sz val="12"/>
        <color theme="0" tint="-4.9989318521683403E-2"/>
        <rFont val="Aptos Narrow"/>
        <family val="2"/>
        <scheme val="minor"/>
      </rPr>
      <t xml:space="preserve"> is this participant currently in?</t>
    </r>
  </si>
  <si>
    <r>
      <rPr>
        <sz val="12"/>
        <color theme="0" tint="-4.9989318521683403E-2"/>
        <rFont val="Aptos Narrow"/>
        <family val="2"/>
      </rPr>
      <t xml:space="preserve">◦  </t>
    </r>
    <r>
      <rPr>
        <sz val="12"/>
        <color theme="0" tint="-4.9989318521683403E-2"/>
        <rFont val="Aptos Narrow"/>
        <family val="2"/>
        <scheme val="minor"/>
      </rPr>
      <t xml:space="preserve">What </t>
    </r>
    <r>
      <rPr>
        <u/>
        <sz val="12"/>
        <color theme="0" tint="-4.9989318521683403E-2"/>
        <rFont val="Aptos Narrow"/>
        <family val="2"/>
        <scheme val="minor"/>
      </rPr>
      <t xml:space="preserve">program year </t>
    </r>
    <r>
      <rPr>
        <sz val="12"/>
        <color theme="0" tint="-4.9989318521683403E-2"/>
        <rFont val="Aptos Narrow"/>
        <family val="2"/>
        <scheme val="minor"/>
      </rPr>
      <t>is this participant currently in?</t>
    </r>
  </si>
  <si>
    <t>Are the measure(s) included in this project SEM eligible?</t>
  </si>
  <si>
    <t>Did a SEM program either identify this project or revive the project after it was stalled for 12-months or more prior to SEM participation?
If not, this project may not be eligible for SEM-custom incentives.</t>
  </si>
  <si>
    <t>How is this project estimating incentives for the measure(s)?</t>
  </si>
  <si>
    <t>Program Administrator</t>
  </si>
  <si>
    <t>Implementation Contractor</t>
  </si>
  <si>
    <t>Electricity Provider</t>
  </si>
  <si>
    <t>Electric Account Number(s)</t>
  </si>
  <si>
    <t>Gas Provider</t>
  </si>
  <si>
    <t>Gas Account Number(s)</t>
  </si>
  <si>
    <t>Supporting file name(s), if project has multiple addresses or meters</t>
  </si>
  <si>
    <t xml:space="preserve">Total Estimated Energy Efficiency (EE) Program Incentive </t>
  </si>
  <si>
    <t>What type of non-monetary incentives will the customer receive?</t>
  </si>
  <si>
    <t>Is the project/site address the same as the customer address provided above?</t>
  </si>
  <si>
    <t>Project Site Address</t>
  </si>
  <si>
    <t>CA Climate Zone</t>
  </si>
  <si>
    <t>Is the site contact for this project the same as the customer contact listed above?</t>
  </si>
  <si>
    <t>Site Contact</t>
  </si>
  <si>
    <t>Site Contact Title</t>
  </si>
  <si>
    <t xml:space="preserve">Site Contact Telephone </t>
  </si>
  <si>
    <t>Site Contact E-mail</t>
  </si>
  <si>
    <t>Program Contacts</t>
  </si>
  <si>
    <r>
      <t xml:space="preserve">Provide a detailed update on program contacts if they have changed from the approved Project Feasibility Study Report.  </t>
    </r>
    <r>
      <rPr>
        <b/>
        <sz val="12"/>
        <color theme="1"/>
        <rFont val="Aptos Narrow"/>
        <family val="2"/>
        <scheme val="minor"/>
      </rPr>
      <t>Please check this box if no changes occurred</t>
    </r>
    <r>
      <rPr>
        <sz val="12"/>
        <color theme="1"/>
        <rFont val="Aptos Narrow"/>
        <family val="2"/>
        <scheme val="minor"/>
      </rPr>
      <t>:</t>
    </r>
  </si>
  <si>
    <t>Contact</t>
  </si>
  <si>
    <t>Name</t>
  </si>
  <si>
    <t>Telephone</t>
  </si>
  <si>
    <t>Email</t>
  </si>
  <si>
    <t>Implementer/Project Mgr./Utility Eng.</t>
  </si>
  <si>
    <t>Utility Account Representative</t>
  </si>
  <si>
    <t>[Other: Describe title here]</t>
  </si>
  <si>
    <t>Customer Questions</t>
  </si>
  <si>
    <t>This project may be ineligible if the customer does not pay PPP charges.</t>
  </si>
  <si>
    <r>
      <t xml:space="preserve">Provide a detailed update on project eligibility if it has changed from the approved Project Feasibility Study Report.  </t>
    </r>
    <r>
      <rPr>
        <b/>
        <sz val="12"/>
        <color theme="1"/>
        <rFont val="Aptos Narrow"/>
        <family val="2"/>
        <scheme val="minor"/>
      </rPr>
      <t>Please check this box if no changes occurred</t>
    </r>
    <r>
      <rPr>
        <sz val="12"/>
        <color theme="1"/>
        <rFont val="Aptos Narrow"/>
        <family val="2"/>
        <scheme val="minor"/>
      </rPr>
      <t>:</t>
    </r>
  </si>
  <si>
    <t xml:space="preserve">Does the customer pay Public Purpose Program (PPP) charges?  </t>
  </si>
  <si>
    <t>Does the customer have any on-site sources of non-IOU energy   
(e.g., cogeneration, renewable energy, etc) or plan to have non-IOU energy sources?</t>
  </si>
  <si>
    <t>Does the customer implement any load shifting strategies (e.g., Thermal Energy Storage)?</t>
  </si>
  <si>
    <t>Please discuss what load shifting strategies are being employed:</t>
  </si>
  <si>
    <t>Is the customer participating in any Demand Response Programs?</t>
  </si>
  <si>
    <t>No</t>
  </si>
  <si>
    <r>
      <t xml:space="preserve">                                                                            Click the + sign above for Post Installation fields </t>
    </r>
    <r>
      <rPr>
        <b/>
        <sz val="12"/>
        <color theme="1"/>
        <rFont val="Wingdings 3"/>
        <family val="1"/>
        <charset val="2"/>
      </rPr>
      <t>=</t>
    </r>
  </si>
  <si>
    <t>Facility Description</t>
  </si>
  <si>
    <r>
      <t xml:space="preserve">Describe any changes that occurred related to this facility.  </t>
    </r>
    <r>
      <rPr>
        <b/>
        <sz val="12"/>
        <color theme="1"/>
        <rFont val="Aptos Narrow"/>
        <family val="2"/>
        <scheme val="minor"/>
      </rPr>
      <t>Please check this box if no changes occurred</t>
    </r>
    <r>
      <rPr>
        <sz val="12"/>
        <color theme="1"/>
        <rFont val="Aptos Narrow"/>
        <family val="2"/>
        <scheme val="minor"/>
      </rPr>
      <t>:</t>
    </r>
  </si>
  <si>
    <t>Building Description and Use</t>
  </si>
  <si>
    <t>Square Feet</t>
  </si>
  <si>
    <t>* Not applicable to Small Business/Hard-to-Reach customers or Very low/low rigor projects</t>
  </si>
  <si>
    <t>Normal Operating Hours for Facility
(e.g., 9 am - 6pm)</t>
  </si>
  <si>
    <t>Mon</t>
  </si>
  <si>
    <t>Tues</t>
  </si>
  <si>
    <t>Wed</t>
  </si>
  <si>
    <t>Thurs</t>
  </si>
  <si>
    <t>Fri</t>
  </si>
  <si>
    <t>Sat</t>
  </si>
  <si>
    <t>Sun</t>
  </si>
  <si>
    <t>Seasonal Off Periods</t>
  </si>
  <si>
    <t>Maintenance</t>
  </si>
  <si>
    <t>Other Downtime (e.g., Holidays)</t>
  </si>
  <si>
    <t>* Agriculture sector only</t>
  </si>
  <si>
    <t>(If applicable) Describe seasonal operation of facility</t>
  </si>
  <si>
    <t>(If applicable) Please describe any other irregular operating patterns throughout the year</t>
  </si>
  <si>
    <t>Describe how facility production, operation, and/or occupancy correlates with facility energy use</t>
  </si>
  <si>
    <t>* Not applicable to projects receiving SEM-based incentives</t>
  </si>
  <si>
    <r>
      <t xml:space="preserve">Describe any changes that occurred related to the systems/ equipment within the project boundary.  </t>
    </r>
    <r>
      <rPr>
        <b/>
        <sz val="12"/>
        <color theme="1"/>
        <rFont val="Aptos Narrow"/>
        <family val="2"/>
        <scheme val="minor"/>
      </rPr>
      <t>Please check this box if no changes occurred</t>
    </r>
    <r>
      <rPr>
        <sz val="12"/>
        <color theme="1"/>
        <rFont val="Aptos Narrow"/>
        <family val="2"/>
        <scheme val="minor"/>
      </rPr>
      <t>:</t>
    </r>
  </si>
  <si>
    <t>System 1</t>
  </si>
  <si>
    <t>System 2</t>
  </si>
  <si>
    <t>System 3</t>
  </si>
  <si>
    <t>System 4</t>
  </si>
  <si>
    <t>System 5</t>
  </si>
  <si>
    <t>Equipment Type(s)</t>
  </si>
  <si>
    <t>Manufacturer(s), Capacity, Loads Served, Plate Rating(s)</t>
  </si>
  <si>
    <t>* Not applicable to Small Business/Hard-to-Reach customers or Very low/Low rigor projects</t>
  </si>
  <si>
    <t>Operating Characteristics (i.e., efficiencies, load factors, fuel usage)</t>
  </si>
  <si>
    <t>Installation Date(s)
(i.e., In Service Years)</t>
  </si>
  <si>
    <t>Are operating hours for equipment/system(s) different from the facility's normal operating hours (which may be detailed in the 'Facility Description' Table above)?</t>
  </si>
  <si>
    <t>*Only if operating hours differ</t>
  </si>
  <si>
    <t>How do the operating hours for this equipment/systems(s) differ?</t>
  </si>
  <si>
    <t>How is equipment within this system currently controlled?</t>
  </si>
  <si>
    <t>Supporting file name(s)</t>
  </si>
  <si>
    <t>Provide a file reference (i.e., supporting file number) to a line diagram or Process Flow Diagram (PFD) to depict the facility processes, equipment, fuel use, and how energy flows through all of the systems</t>
  </si>
  <si>
    <t>Energy Use Summary</t>
  </si>
  <si>
    <r>
      <t xml:space="preserve">Describe any changes that occurred related to the facility's energy use.  </t>
    </r>
    <r>
      <rPr>
        <b/>
        <sz val="12"/>
        <color theme="1"/>
        <rFont val="Aptos Narrow"/>
        <family val="2"/>
        <scheme val="minor"/>
      </rPr>
      <t>Please check this box if no changes occurred</t>
    </r>
    <r>
      <rPr>
        <sz val="12"/>
        <color theme="1"/>
        <rFont val="Aptos Narrow"/>
        <family val="2"/>
        <scheme val="minor"/>
      </rPr>
      <t>:</t>
    </r>
  </si>
  <si>
    <r>
      <t xml:space="preserve">Tabulate the facility annual energy use totals for </t>
    </r>
    <r>
      <rPr>
        <b/>
        <sz val="12"/>
        <color rgb="FF333333"/>
        <rFont val="Aptos Narrow"/>
        <family val="2"/>
        <scheme val="minor"/>
      </rPr>
      <t>kWh, KW</t>
    </r>
    <r>
      <rPr>
        <sz val="12"/>
        <color rgb="FF333333"/>
        <rFont val="Aptos Narrow"/>
        <family val="2"/>
        <scheme val="minor"/>
      </rPr>
      <t xml:space="preserve">, and </t>
    </r>
    <r>
      <rPr>
        <b/>
        <sz val="12"/>
        <color rgb="FF333333"/>
        <rFont val="Aptos Narrow"/>
        <family val="2"/>
        <scheme val="minor"/>
      </rPr>
      <t>therms/yr, for the latest 12 month period, where applicable</t>
    </r>
    <r>
      <rPr>
        <sz val="12"/>
        <color rgb="FF333333"/>
        <rFont val="Aptos Narrow"/>
        <family val="2"/>
        <scheme val="minor"/>
      </rPr>
      <t>. 
Only complete the fuel type(s) for which the project is estimating energy savings.</t>
    </r>
  </si>
  <si>
    <t>Fuel Type</t>
  </si>
  <si>
    <t>Service Account Number(s)</t>
  </si>
  <si>
    <t>Rate (tariff)</t>
  </si>
  <si>
    <t>Meter Number(s)</t>
  </si>
  <si>
    <t>Annual Usage (kWh and therms)</t>
  </si>
  <si>
    <t>Peak (max) Demand (kW)</t>
  </si>
  <si>
    <t>Supporting File Name(s)</t>
  </si>
  <si>
    <t>Electricity</t>
  </si>
  <si>
    <t>Gas</t>
  </si>
  <si>
    <r>
      <t xml:space="preserve">Does the reported annual </t>
    </r>
    <r>
      <rPr>
        <u/>
        <sz val="12"/>
        <color theme="0" tint="-4.9989318521683403E-2"/>
        <rFont val="Aptos Narrow"/>
        <family val="2"/>
        <scheme val="minor"/>
      </rPr>
      <t>electricity</t>
    </r>
    <r>
      <rPr>
        <sz val="12"/>
        <color theme="0" tint="-4.9989318521683403E-2"/>
        <rFont val="Aptos Narrow"/>
        <family val="2"/>
        <scheme val="minor"/>
      </rPr>
      <t xml:space="preserve"> consumption represent typical annual consumption?</t>
    </r>
  </si>
  <si>
    <t>Please explain why not.</t>
  </si>
  <si>
    <r>
      <t xml:space="preserve">Does the reported annual </t>
    </r>
    <r>
      <rPr>
        <u/>
        <sz val="12"/>
        <color theme="0" tint="-4.9989318521683403E-2"/>
        <rFont val="Aptos Narrow"/>
        <family val="2"/>
        <scheme val="minor"/>
      </rPr>
      <t>gas</t>
    </r>
    <r>
      <rPr>
        <sz val="12"/>
        <color theme="0" tint="-4.9989318521683403E-2"/>
        <rFont val="Aptos Narrow"/>
        <family val="2"/>
        <scheme val="minor"/>
      </rPr>
      <t xml:space="preserve"> consumption represent typical annual consumption?</t>
    </r>
  </si>
  <si>
    <t>Next Tab</t>
  </si>
  <si>
    <t>Initial Project Submittal, Selection, and Disposition:</t>
  </si>
  <si>
    <t>• SEM projects seeking SEM-program based incentives should be included in the bi-monthly submission list at the end of the first reporting period.</t>
  </si>
  <si>
    <r>
      <rPr>
        <sz val="14"/>
        <rFont val="Aptos Narrow"/>
        <family val="2"/>
      </rPr>
      <t>•</t>
    </r>
    <r>
      <rPr>
        <sz val="14"/>
        <rFont val="Aptos Narrow"/>
        <family val="2"/>
        <scheme val="minor"/>
      </rPr>
      <t xml:space="preserve"> </t>
    </r>
    <r>
      <rPr>
        <b/>
        <sz val="14"/>
        <rFont val="Aptos Narrow"/>
        <family val="2"/>
        <scheme val="minor"/>
      </rPr>
      <t xml:space="preserve">Projects </t>
    </r>
    <r>
      <rPr>
        <b/>
        <i/>
        <sz val="14"/>
        <rFont val="Aptos Narrow"/>
        <family val="2"/>
        <scheme val="minor"/>
      </rPr>
      <t>not</t>
    </r>
    <r>
      <rPr>
        <b/>
        <sz val="14"/>
        <rFont val="Aptos Narrow"/>
        <family val="2"/>
        <scheme val="minor"/>
      </rPr>
      <t xml:space="preserve"> selected for CPR at time of initial listing do not need to submit a PFS</t>
    </r>
    <r>
      <rPr>
        <sz val="14"/>
        <rFont val="Aptos Narrow"/>
        <family val="2"/>
        <scheme val="minor"/>
      </rPr>
      <t xml:space="preserve">, but will need to be listed again after the first reporting period of each new two-year cycle. </t>
    </r>
  </si>
  <si>
    <r>
      <rPr>
        <b/>
        <sz val="14"/>
        <rFont val="Aptos Narrow"/>
        <family val="2"/>
      </rPr>
      <t>•</t>
    </r>
    <r>
      <rPr>
        <b/>
        <sz val="14"/>
        <rFont val="Aptos Narrow"/>
        <family val="2"/>
        <scheme val="minor"/>
      </rPr>
      <t xml:space="preserve"> Projects selected for CPR: </t>
    </r>
  </si>
  <si>
    <t>o Dispositions for these projects are advisory-only.</t>
  </si>
  <si>
    <t>o These projects need to submit a completed PFS within two weeks of CPR project selection.</t>
  </si>
  <si>
    <r>
      <t xml:space="preserve">o These projects </t>
    </r>
    <r>
      <rPr>
        <i/>
        <sz val="14"/>
        <rFont val="Aptos Narrow"/>
        <family val="2"/>
        <scheme val="minor"/>
      </rPr>
      <t>do not</t>
    </r>
    <r>
      <rPr>
        <sz val="14"/>
        <rFont val="Aptos Narrow"/>
        <family val="2"/>
        <scheme val="minor"/>
      </rPr>
      <t xml:space="preserve"> need to be relisted on the bi-monthly submission list in any subsequent two-year cycle.</t>
    </r>
  </si>
  <si>
    <t xml:space="preserve">o For projects that do not have viable models or calculations indicating savings within the first year, CPUC may request additional documentation beyond the first year. </t>
  </si>
  <si>
    <t xml:space="preserve">The project documentation package (submitted along with the PFS) must include: </t>
  </si>
  <si>
    <t>Documentation type</t>
  </si>
  <si>
    <t>File name(s)</t>
  </si>
  <si>
    <r>
      <rPr>
        <b/>
        <sz val="12"/>
        <color rgb="FF000000"/>
        <rFont val="Aptos Narrow"/>
        <family val="2"/>
        <scheme val="minor"/>
      </rPr>
      <t>Year 1 Completion Report (Reporting Performance Period Report - RPPR)</t>
    </r>
    <r>
      <rPr>
        <sz val="12"/>
        <color rgb="FF000000"/>
        <rFont val="Aptos Narrow"/>
        <family val="2"/>
        <scheme val="minor"/>
      </rPr>
      <t>: 
Documentation that meets the requirements of Section 14.1.2 through Section 14.1.7 of the M&amp;V Guide shall be provided.</t>
    </r>
  </si>
  <si>
    <r>
      <t>((If a bottom-up approach is being sought))</t>
    </r>
    <r>
      <rPr>
        <b/>
        <sz val="12"/>
        <color rgb="FF000000"/>
        <rFont val="Aptos Narrow"/>
        <family val="2"/>
        <scheme val="minor"/>
      </rPr>
      <t xml:space="preserve">
Notification of Bottom-up Method of Determining Energy Savings (NOBU)</t>
    </r>
    <r>
      <rPr>
        <sz val="12"/>
        <color rgb="FF000000"/>
        <rFont val="Aptos Narrow"/>
        <family val="2"/>
        <scheme val="minor"/>
      </rPr>
      <t xml:space="preserve">:
The NOBU should contain: </t>
    </r>
  </si>
  <si>
    <r>
      <rPr>
        <sz val="12"/>
        <color rgb="FF000000"/>
        <rFont val="Aptos Narrow"/>
        <family val="2"/>
      </rPr>
      <t xml:space="preserve">• </t>
    </r>
    <r>
      <rPr>
        <sz val="12"/>
        <color rgb="FF000000"/>
        <rFont val="Aptos Narrow"/>
        <family val="2"/>
        <scheme val="minor"/>
      </rPr>
      <t>Statement describing efforts taken to-date to create energy consumption adjustment models.</t>
    </r>
  </si>
  <si>
    <r>
      <rPr>
        <sz val="12"/>
        <color rgb="FF000000"/>
        <rFont val="Aptos Narrow"/>
        <family val="2"/>
      </rPr>
      <t xml:space="preserve">• </t>
    </r>
    <r>
      <rPr>
        <sz val="12"/>
        <color rgb="FF000000"/>
        <rFont val="Aptos Narrow"/>
        <family val="2"/>
        <scheme val="minor"/>
      </rPr>
      <t>Justification for not further pursuing energy consumption adjustment models and switching to the bottom-up approach.</t>
    </r>
  </si>
  <si>
    <r>
      <rPr>
        <sz val="12"/>
        <color rgb="FF000000"/>
        <rFont val="Aptos Narrow"/>
        <family val="2"/>
      </rPr>
      <t xml:space="preserve">• </t>
    </r>
    <r>
      <rPr>
        <sz val="12"/>
        <color rgb="FF000000"/>
        <rFont val="Aptos Narrow"/>
        <family val="2"/>
        <scheme val="minor"/>
      </rPr>
      <t>Discussion of what efforts can and will be taken to enable the development of energy consumption adjustment models in subsequent Reporting Periods.</t>
    </r>
  </si>
  <si>
    <r>
      <rPr>
        <b/>
        <sz val="12"/>
        <color theme="1"/>
        <rFont val="Aptos Narrow"/>
        <family val="2"/>
        <scheme val="minor"/>
      </rPr>
      <t>Scoping Summary</t>
    </r>
    <r>
      <rPr>
        <sz val="12"/>
        <color theme="1"/>
        <rFont val="Aptos Narrow"/>
        <family val="2"/>
        <scheme val="minor"/>
      </rPr>
      <t xml:space="preserve">:
This document describes the conditions that existed at each site prior to SEM Engagement, focused primarily on energy efficiency history and plans. </t>
    </r>
  </si>
  <si>
    <t>As available, additional documentation may include:</t>
  </si>
  <si>
    <r>
      <rPr>
        <b/>
        <sz val="12"/>
        <color rgb="FF000000"/>
        <rFont val="Aptos Narrow"/>
        <family val="2"/>
        <scheme val="minor"/>
      </rPr>
      <t>Treasure Hunt Summary</t>
    </r>
    <r>
      <rPr>
        <sz val="12"/>
        <color rgb="FF000000"/>
        <rFont val="Aptos Narrow"/>
        <family val="2"/>
        <scheme val="minor"/>
      </rPr>
      <t>:
Provides details on the outcomes of the treasure hunt.</t>
    </r>
  </si>
  <si>
    <r>
      <rPr>
        <b/>
        <sz val="12"/>
        <color theme="1"/>
        <rFont val="Aptos Narrow"/>
        <family val="2"/>
        <scheme val="minor"/>
      </rPr>
      <t>Energy Data Collection Plan</t>
    </r>
    <r>
      <rPr>
        <sz val="12"/>
        <color theme="1"/>
        <rFont val="Aptos Narrow"/>
        <family val="2"/>
        <scheme val="minor"/>
      </rPr>
      <t>:
Provides information describing when and how data should be collected from identified data sources. It will address the collection of energy consumption and relevant variable data.</t>
    </r>
  </si>
  <si>
    <r>
      <rPr>
        <b/>
        <sz val="12"/>
        <color theme="1"/>
        <rFont val="Aptos Narrow"/>
        <family val="2"/>
        <scheme val="minor"/>
      </rPr>
      <t>Energy Savings Report</t>
    </r>
    <r>
      <rPr>
        <sz val="12"/>
        <color theme="1"/>
        <rFont val="Aptos Narrow"/>
        <family val="2"/>
        <scheme val="minor"/>
      </rPr>
      <t>:
If applicable and separate from RPPR. Includes a more detailed description of the statistical validity of the model.</t>
    </r>
  </si>
  <si>
    <r>
      <rPr>
        <b/>
        <sz val="12"/>
        <color theme="1"/>
        <rFont val="Aptos Narrow"/>
        <family val="2"/>
        <scheme val="minor"/>
      </rPr>
      <t>Technical Review</t>
    </r>
    <r>
      <rPr>
        <sz val="12"/>
        <color theme="1"/>
        <rFont val="Aptos Narrow"/>
        <family val="2"/>
        <scheme val="minor"/>
      </rPr>
      <t>:
If applicable. Sometimes the claimed savings overrides the savings from the model or bottom-up calculations. This document provides support for the changes to modeled or calculated savings.</t>
    </r>
  </si>
  <si>
    <r>
      <rPr>
        <b/>
        <sz val="12"/>
        <color theme="1"/>
        <rFont val="Aptos Narrow"/>
        <family val="2"/>
        <scheme val="minor"/>
      </rPr>
      <t>Greenhouse Gas and IDSM Summary</t>
    </r>
    <r>
      <rPr>
        <sz val="12"/>
        <color theme="1"/>
        <rFont val="Aptos Narrow"/>
        <family val="2"/>
        <scheme val="minor"/>
      </rPr>
      <t>:
If available, from workshop summaries. Documentation indicating that the customer has conveyed their interest, or not, regarding the reduction of greenhouse gases and pursuing integrated demand-side management (IDSM) measures and is informed how the SEM M&amp;V process can help their reporting needs if they choose to pursue either of these kinds of measures.</t>
    </r>
  </si>
  <si>
    <r>
      <t xml:space="preserve">Click the + sign above for Post Installation fields </t>
    </r>
    <r>
      <rPr>
        <b/>
        <sz val="12"/>
        <color theme="1"/>
        <rFont val="Wingdings 3"/>
        <family val="1"/>
        <charset val="2"/>
      </rPr>
      <t>=</t>
    </r>
  </si>
  <si>
    <t>Measure Parameter / Question</t>
  </si>
  <si>
    <t>Value</t>
  </si>
  <si>
    <t>Comment / Explanation</t>
  </si>
  <si>
    <t>Post-Installation Verified</t>
  </si>
  <si>
    <t>Updated Supporting File Name(s)</t>
  </si>
  <si>
    <t>Percent (%) Change</t>
  </si>
  <si>
    <t>Program Administrator (PA) Solution / Measure Code</t>
  </si>
  <si>
    <t>Please identify the Measure Name, Measure Description, and PA Solution / Measure Code associated with EEM 1.</t>
  </si>
  <si>
    <t>Measure Name</t>
  </si>
  <si>
    <t>Measure Description</t>
  </si>
  <si>
    <t xml:space="preserve">Measure Application Type (MAT) </t>
  </si>
  <si>
    <t>Please identify the MAT chosen for the measure and explain why the selected MAT is appropriate.</t>
  </si>
  <si>
    <t>Resolution 
E-4818 
Table 1.1</t>
  </si>
  <si>
    <t>Effective Useful Life (EUL) - Years</t>
  </si>
  <si>
    <t>Provide the estimated EUL and source for this measure. Point out the exact DEER measure name.</t>
  </si>
  <si>
    <t>Measures with an EUL of less than five (5) years may be ineligible.</t>
  </si>
  <si>
    <t>*Lighting measures only</t>
  </si>
  <si>
    <t>Do the operating hours for this measure vary from DEER defaults?</t>
  </si>
  <si>
    <t>Please explain how the operating hours differ from the DEER defaults:</t>
  </si>
  <si>
    <t>* AR measures only</t>
  </si>
  <si>
    <t>Remaining Useful Life (RUL) - if applicable by MAT</t>
  </si>
  <si>
    <t>Provide RUL and calculation source if not defined by MAT.</t>
  </si>
  <si>
    <t>* Low, medium, and full rigor AR projects only (not applicable for HTR / SB customers or certain custom calculated SEM projects)</t>
  </si>
  <si>
    <t>Physical Evidence of Equipment Viability (Minimum Requirements):</t>
  </si>
  <si>
    <t>Provide the physical evidence of equipment viability for 'Accelerated Replacement (AR)' measure application types.  Pictures should be included as attachments.</t>
  </si>
  <si>
    <t xml:space="preserve">• Photos and/or videos of the existing equipment </t>
  </si>
  <si>
    <r>
      <t xml:space="preserve">• Other necessary documents that support narratives provided on the prior 'Program Influence' tab
</t>
    </r>
    <r>
      <rPr>
        <u/>
        <sz val="12"/>
        <color theme="0" tint="-4.9989318521683403E-2"/>
        <rFont val="Aptos Narrow"/>
        <family val="2"/>
        <scheme val="minor"/>
      </rPr>
      <t>This may include:</t>
    </r>
  </si>
  <si>
    <t>o   Operating data</t>
  </si>
  <si>
    <t>o   Age of the equipment (e.g., installation date)</t>
  </si>
  <si>
    <t>o   Customer’s current and past maintenance and repair history</t>
  </si>
  <si>
    <t>o   Information on current plans or budgeting for expansions, remodels, replacement</t>
  </si>
  <si>
    <t>Standard Practice</t>
  </si>
  <si>
    <t>Assessment of standard practice may be required for measure eligibility, for example to demonstrate compliance with Assembly Bill 802’s requirement that the measure will meet or exceed code. A discussion of standard practice is relevant for all projects, even those with an existing conditions baseline.</t>
  </si>
  <si>
    <t xml:space="preserve">Resolution 
E-4818 </t>
  </si>
  <si>
    <t>Resolution 
E-4939</t>
  </si>
  <si>
    <t>To identify relevant sources of standard practice, the user should follow the three-step Standard Practice Baseline selection process defined in CPUC Resolution E-4939 (also available in Section 2.6 of the CPUC ISP Guidance Document 3.1)</t>
  </si>
  <si>
    <t>ISP Guidance Document</t>
  </si>
  <si>
    <t>*Not applicable to New Construction (NC) MATs</t>
  </si>
  <si>
    <r>
      <rPr>
        <b/>
        <sz val="12"/>
        <color theme="1"/>
        <rFont val="Aptos Narrow"/>
        <family val="2"/>
        <scheme val="minor"/>
      </rPr>
      <t>Existing</t>
    </r>
    <r>
      <rPr>
        <sz val="12"/>
        <color theme="1"/>
        <rFont val="Aptos Narrow"/>
        <family val="2"/>
        <scheme val="minor"/>
      </rPr>
      <t xml:space="preserve"> Equipment/
System Operation</t>
    </r>
  </si>
  <si>
    <r>
      <t xml:space="preserve">Provide detailed description of the </t>
    </r>
    <r>
      <rPr>
        <u/>
        <sz val="12"/>
        <rFont val="Aptos Narrow"/>
        <family val="2"/>
        <scheme val="minor"/>
      </rPr>
      <t>existing</t>
    </r>
    <r>
      <rPr>
        <sz val="12"/>
        <rFont val="Aptos Narrow"/>
        <family val="2"/>
        <scheme val="minor"/>
      </rPr>
      <t xml:space="preserve"> equipment or system operation. Please provide details on the following, where applicable:
    • Equipment quantity, size, location, rated efficiency
    • Control method
    • Operating hours (M-F, Sat-Sun)
    • Interactive effects (identify and quantity)
    • Picture depicting the measure
Any data (e.g., pictures, diagrams) that does not fit in this cell should be included in the supporting file (column G&amp; I).</t>
    </r>
    <r>
      <rPr>
        <b/>
        <sz val="12"/>
        <rFont val="Aptos Narrow"/>
        <family val="2"/>
        <scheme val="minor"/>
      </rPr>
      <t xml:space="preserve"> DO NOT </t>
    </r>
    <r>
      <rPr>
        <sz val="12"/>
        <rFont val="Aptos Narrow"/>
        <family val="2"/>
        <scheme val="minor"/>
      </rPr>
      <t xml:space="preserve">user general language. Be very specific and include diagrams to describe processes and equipment. </t>
    </r>
  </si>
  <si>
    <r>
      <rPr>
        <b/>
        <sz val="12"/>
        <color theme="1"/>
        <rFont val="Aptos Narrow"/>
        <family val="2"/>
        <scheme val="minor"/>
      </rPr>
      <t>Proposed</t>
    </r>
    <r>
      <rPr>
        <sz val="12"/>
        <color theme="1"/>
        <rFont val="Aptos Narrow"/>
        <family val="2"/>
        <scheme val="minor"/>
      </rPr>
      <t xml:space="preserve"> Equipment/ System Operation</t>
    </r>
  </si>
  <si>
    <r>
      <t xml:space="preserve">Provide detailed description of the </t>
    </r>
    <r>
      <rPr>
        <u/>
        <sz val="12"/>
        <rFont val="Aptos Narrow"/>
        <family val="2"/>
        <scheme val="minor"/>
      </rPr>
      <t>proposed</t>
    </r>
    <r>
      <rPr>
        <sz val="12"/>
        <rFont val="Aptos Narrow"/>
        <family val="2"/>
        <scheme val="minor"/>
      </rPr>
      <t xml:space="preserve"> equipment or system operation and how it differs from baseline or existing equipment/systems. Please provide details on the following, where applicable:
    • Equipment quantity, size, location, rated efficiency
    • Control method
    • Operating hours (M-F, Sat-Sun)
    • Interactive effects (identify and quantity)
    • Picture depicting the measure
</t>
    </r>
    <r>
      <rPr>
        <b/>
        <sz val="12"/>
        <rFont val="Aptos Narrow"/>
        <family val="2"/>
        <scheme val="minor"/>
      </rPr>
      <t>DO NOT</t>
    </r>
    <r>
      <rPr>
        <sz val="12"/>
        <rFont val="Aptos Narrow"/>
        <family val="2"/>
        <scheme val="minor"/>
      </rPr>
      <t xml:space="preserve"> user general language. Be very specific and include diagrams to describe processes and equipment. Please also emphasize how it will lead to energy savings.</t>
    </r>
  </si>
  <si>
    <r>
      <t xml:space="preserve">Is this a fuel substitution measure? 
</t>
    </r>
    <r>
      <rPr>
        <u/>
        <sz val="12"/>
        <color theme="1"/>
        <rFont val="Aptos Narrow"/>
        <family val="2"/>
        <scheme val="minor"/>
      </rPr>
      <t>Per the RACC-FSC Technical Guidance Document:</t>
    </r>
    <r>
      <rPr>
        <sz val="12"/>
        <color theme="1"/>
        <rFont val="Aptos Narrow"/>
        <family val="2"/>
        <scheme val="minor"/>
      </rPr>
      <t xml:space="preserve">
</t>
    </r>
    <r>
      <rPr>
        <i/>
        <sz val="12"/>
        <color theme="1"/>
        <rFont val="Aptos Narrow"/>
        <family val="2"/>
        <scheme val="minor"/>
      </rPr>
      <t>"Fuel substitution measures, in the context of energy efficiency programs, involve energy efficiency projects where all or a portion of the existing energy use is converted from one fuel to another (i.e., natural gas to electricity or vice versa). Only equipment powered by electricity and/or natural gas fuels and provided by a CPUC-regulated investor-owned utility or a municipal utility are eligible to participate under fuel substitution measures. Measures involving non-utility (unregulated) fuels, such as propane or fuel oil, are termed as fuel switching measures. "</t>
    </r>
  </si>
  <si>
    <t>RACC-FSC_v3.0 / Technical Guidance Document(s)</t>
  </si>
  <si>
    <t xml:space="preserve">Does this measure involve adding or replacing equipment that uses refrigerant and involve a change to the refrigerant type / charge? </t>
  </si>
  <si>
    <t>Use the RACC-FSC_v3.0 to calculate refrigerant leakage emissions and avoided costs of net refrigerant leakage emissions for this measure.</t>
  </si>
  <si>
    <t>If applicable, what type of refrigerant does the existing equipment use?</t>
  </si>
  <si>
    <t>Select the type(s) of refrigerant(s) from the drop town menu for both the existing and proposed equipment.  Select 'Not applicable' for the existing refrigerant type if this measure only involves adding equipment that uses refrigerant.</t>
  </si>
  <si>
    <t>What type of refrigerant will the proposed equipment use?</t>
  </si>
  <si>
    <t>* Only customers with Non-IOU Energy Sources</t>
  </si>
  <si>
    <t>Non-IOU Energy Source</t>
  </si>
  <si>
    <t>Please include the effects of your onsite generation in your calculations. Please include whether monthly or hourly analysis is required for each existing non-IOU energy source on-site. A reference to the calculation document should be included here in column G.</t>
  </si>
  <si>
    <t>Non-IOU Energy Eligibility Guidance Document</t>
  </si>
  <si>
    <t>Annual Energy Savings and Costs</t>
  </si>
  <si>
    <t>Calculation Methodology</t>
  </si>
  <si>
    <t>Energy Usage</t>
  </si>
  <si>
    <t>1st Period Baseline Usage</t>
  </si>
  <si>
    <t>kW</t>
  </si>
  <si>
    <t>Therms/yr</t>
  </si>
  <si>
    <t>* AR Measures only</t>
  </si>
  <si>
    <t>2nd Period Baseline Usage</t>
  </si>
  <si>
    <t>Measure Usage</t>
  </si>
  <si>
    <t>Energy Savings &amp; Benefits</t>
  </si>
  <si>
    <t>1st Period Savings</t>
  </si>
  <si>
    <t>2nd Period Savings</t>
  </si>
  <si>
    <t>Refrigerant Emissions Benefit ($) value can be located in from RACC-FSC v3.0 (columns DS:DT of the '2 RACC' worksheet; value should be negative if a 'Cost').</t>
  </si>
  <si>
    <t>*Only measures with refrigerant replacement</t>
  </si>
  <si>
    <t>Refrigerant Emissions Benefit ($)</t>
  </si>
  <si>
    <t>Total System Benefit (TSB)</t>
  </si>
  <si>
    <t>Total System Benefit (TSB) - Optional</t>
  </si>
  <si>
    <t>Costs</t>
  </si>
  <si>
    <t>Gross Measure Cost [GMC]</t>
  </si>
  <si>
    <t>Total System Benefit Technical Guidance (v1.2)</t>
  </si>
  <si>
    <t>Standard Measure Cost [SMC]</t>
  </si>
  <si>
    <t>Estimated Incremental Measure Cost [IMC]</t>
  </si>
  <si>
    <t>Estimated Accelerated Replacement Cost [ARC]</t>
  </si>
  <si>
    <t>Incentives</t>
  </si>
  <si>
    <t>Estimated energy efficiency (EE) program incentive</t>
  </si>
  <si>
    <t>Additional incentives (i.e., federal, state, or other), if applicable</t>
  </si>
  <si>
    <t>Simple Payback - Optional</t>
  </si>
  <si>
    <t>With incentives</t>
  </si>
  <si>
    <t>Without incentives</t>
  </si>
  <si>
    <t>Please identify the Measure Name, Measure Description, and PA Solution / Measure Code associated with EEM 2.</t>
  </si>
  <si>
    <t>Please identify the Measure Name, Measure Description, and PA Solution / Measure Code associated with EEM 3.</t>
  </si>
  <si>
    <t>Please identify the Measure Name, Measure Description, and PA Solution / Measure Code associated with EEM 4.</t>
  </si>
  <si>
    <t>Please identify the Measure Name, Measure Description, and PA Solution / Measure Code associated with EEM 5.</t>
  </si>
  <si>
    <t>Please identify the Measure Name, Measure Description, and PA Solution / Measure Code associated with EEM 6.</t>
  </si>
  <si>
    <t>Please identify the Measure Name, Measure Description, and PA Solution / Measure Code associated with EEM 7.</t>
  </si>
  <si>
    <t>Please identify the Measure Name, Measure Description, and PA Solution / Measure Code associated with EEM 8.</t>
  </si>
  <si>
    <t>Please identify the Measure Name, Measure Description, and PA Solution / Measure Code associated with EEM 9.</t>
  </si>
  <si>
    <t>Please identify the Measure Name, Measure Description, and PA Solution / Measure Code associated with EEM 10.</t>
  </si>
  <si>
    <t>• The narrative provides a detailed explanation responding to the individual questions.</t>
  </si>
  <si>
    <t>• The evidence supports specific claims of influence in the narrative. Evidence may include but is not limited to; emails, receipts/invoices for existing inventory, and maintenance records.</t>
  </si>
  <si>
    <t>The prompts in column B of this tab depend on the sum of all “Estimated energy efficiency (EE) program incentive” fields in all EEM tabs. Accordingly, the incentive fields in those tabs should be completed accurately before responding to these prompts.</t>
  </si>
  <si>
    <t>Response</t>
  </si>
  <si>
    <t>Post Installation Updates</t>
  </si>
  <si>
    <t>Filename(s) of Supporting Documentation</t>
  </si>
  <si>
    <t>Back to top</t>
  </si>
  <si>
    <t>For projects seeking non-monetary incentives, the proposed M&amp;V rigor should reflect that of an incented project with similar savings magnitude.</t>
  </si>
  <si>
    <t>Recommendations for M&amp;V activities</t>
  </si>
  <si>
    <t>Post Install Verification</t>
  </si>
  <si>
    <t>Notes:</t>
  </si>
  <si>
    <t>Provide a detailed description of how the post-M&amp;V data was used to true-up the final expected savings estimates including a summary of assessment of the measured data:</t>
  </si>
  <si>
    <t>Installation Verification</t>
  </si>
  <si>
    <t>Performance Measurements</t>
  </si>
  <si>
    <t>Maintenance Plan (if applicable)</t>
  </si>
  <si>
    <t>*BRO measures only</t>
  </si>
  <si>
    <r>
      <t xml:space="preserve">Implementer should include as an attachment any of the following files, </t>
    </r>
    <r>
      <rPr>
        <b/>
        <i/>
        <sz val="12"/>
        <rFont val="Aptos Narrow"/>
        <family val="2"/>
        <scheme val="minor"/>
      </rPr>
      <t>if applicable</t>
    </r>
    <r>
      <rPr>
        <i/>
        <sz val="12"/>
        <rFont val="Aptos Narrow"/>
        <family val="2"/>
        <scheme val="minor"/>
      </rPr>
      <t>. For multi-measure projects, multiple files can be referenced in an individual cell or multiple measures can be included in a single workbook. Alternatively, users may add additional rows to the table below if the number of documents you have exceeds the number of rows available. Please do not include any personally identifiable information (PII) in the file names.</t>
    </r>
  </si>
  <si>
    <t>File type</t>
  </si>
  <si>
    <t>File description(s)</t>
  </si>
  <si>
    <t>* Not applicable to project seeking SEM program based incentives</t>
  </si>
  <si>
    <t>Program application</t>
  </si>
  <si>
    <t>*Small Business (SB) customers only</t>
  </si>
  <si>
    <t>Small Business affidavit</t>
  </si>
  <si>
    <t>*Hard-to-reach (HTR) customers only</t>
  </si>
  <si>
    <t>Hard-to-Reach affidavit</t>
  </si>
  <si>
    <t>Customer bill showing PPP charges or rate plan</t>
  </si>
  <si>
    <t>Production data (if applicable)</t>
  </si>
  <si>
    <t>*Accelerated Replacement (AR) only</t>
  </si>
  <si>
    <t>* Low, medium, and full rigor AR projects only (not applicable for HTR / SB customers or SEM-program based incentive projects)</t>
  </si>
  <si>
    <t>Physical Evidence of Equipment Viability</t>
  </si>
  <si>
    <t>o   Photos and/or videos</t>
  </si>
  <si>
    <t>o   Current and past maintenance and repair history</t>
  </si>
  <si>
    <t>o   Plans or budgeting for expansions, remodels, replacement</t>
  </si>
  <si>
    <t>o   Other (specify):</t>
  </si>
  <si>
    <t>* Not applicable to New Construction projects</t>
  </si>
  <si>
    <t>Comprehensive existing system/equipment performance data and operating conditions</t>
  </si>
  <si>
    <t>Photos of system/existing equipment</t>
  </si>
  <si>
    <t>Schematic/diagram for existing system</t>
  </si>
  <si>
    <t>Proposed equipment spec sheet (if applicable)</t>
  </si>
  <si>
    <t>Schematic/diagram for proposed system</t>
  </si>
  <si>
    <t>Equipment schedule of proposed system/equipment and/or load balance</t>
  </si>
  <si>
    <r>
      <t xml:space="preserve">Cost proposal for proposed equipment and installation
</t>
    </r>
    <r>
      <rPr>
        <sz val="11"/>
        <color rgb="FF000000"/>
        <rFont val="Aptos Narrow"/>
        <family val="2"/>
        <scheme val="minor"/>
      </rPr>
      <t>*Note - this is a.) the implementer proposal of project to the customer or b.) contractor cost proposal to support the measure cost estimate. If the latter, you may provide a cost estimate from a credible source (e.g., RS Means or recently completed project)</t>
    </r>
    <r>
      <rPr>
        <sz val="12"/>
        <color rgb="FF000000"/>
        <rFont val="Aptos Narrow"/>
        <family val="2"/>
        <scheme val="minor"/>
      </rPr>
      <t>.</t>
    </r>
  </si>
  <si>
    <t xml:space="preserve">* Projects with change to refrigerants </t>
  </si>
  <si>
    <t>RACC-FSC_v3.0 Avoided Refrigerant / Fuel Sub calculation(s), if applicable</t>
  </si>
  <si>
    <t xml:space="preserve">* Customers with on-site sources of non-IOU energy </t>
  </si>
  <si>
    <r>
      <t xml:space="preserve">Non-IOU energy source analysis
</t>
    </r>
    <r>
      <rPr>
        <sz val="11"/>
        <color rgb="FF000000"/>
        <rFont val="Aptos Narrow"/>
        <family val="2"/>
        <scheme val="minor"/>
      </rPr>
      <t>* For SEM projects, please include if not already included in the Reporting Period Performance Report (RPPR)</t>
    </r>
  </si>
  <si>
    <t>Energy savings and costs calculation methodology</t>
  </si>
  <si>
    <t>Energy models, if applicable</t>
  </si>
  <si>
    <t>o   Provide paper and electronic copy of input files, output files, and reference to weather files</t>
  </si>
  <si>
    <t>o   Note what input parameters were measured and which were assumed by providing sources</t>
  </si>
  <si>
    <t>o   Report the accuracy with which the simulation results match the energy data used for calibration</t>
  </si>
  <si>
    <t>Measurement &amp; Verification (M&amp;V) plan and documentation</t>
  </si>
  <si>
    <t>Post Installation Documentation, if applicable</t>
  </si>
  <si>
    <t>o   Post-installation inspection photos</t>
  </si>
  <si>
    <t>o   M&amp;V data</t>
  </si>
  <si>
    <t>o   Savings Calculations</t>
  </si>
  <si>
    <t>o   Cost documentation / Invoices</t>
  </si>
  <si>
    <t>o   Memos</t>
  </si>
  <si>
    <t>Additional attachment(s)</t>
  </si>
  <si>
    <r>
      <t xml:space="preserve">              Click the + sign above to show EEMs 6 - 10     </t>
    </r>
    <r>
      <rPr>
        <b/>
        <sz val="12"/>
        <color theme="1"/>
        <rFont val="Wingdings 3"/>
        <family val="1"/>
        <charset val="2"/>
      </rPr>
      <t>=</t>
    </r>
  </si>
  <si>
    <t>EEMs 1 - 5</t>
  </si>
  <si>
    <t>EEMs 6-10</t>
  </si>
  <si>
    <t>Total</t>
  </si>
  <si>
    <t>EEM1</t>
  </si>
  <si>
    <t>EEM2</t>
  </si>
  <si>
    <t>EEM3</t>
  </si>
  <si>
    <t>EEM4</t>
  </si>
  <si>
    <t>EEM5</t>
  </si>
  <si>
    <t>EEM6</t>
  </si>
  <si>
    <t>EEM7</t>
  </si>
  <si>
    <t>EEM8</t>
  </si>
  <si>
    <t>EEM9</t>
  </si>
  <si>
    <t>EEM10</t>
  </si>
  <si>
    <t>Program Administrator (PA) solution / measure code</t>
  </si>
  <si>
    <t xml:space="preserve"> -</t>
  </si>
  <si>
    <t>Measure name</t>
  </si>
  <si>
    <t>Measure Application Type (MAT)</t>
  </si>
  <si>
    <t>Accelerated Replacement 
(AR)</t>
  </si>
  <si>
    <t>Add-On Equipment 
(AOE)</t>
  </si>
  <si>
    <t>Normal Replacement 
(NR)</t>
  </si>
  <si>
    <t>New Construction 
(NC)</t>
  </si>
  <si>
    <t>Estimated Energy Efficiency (EE) Program Incentive</t>
  </si>
  <si>
    <t>Building Weatherization 
(BW)</t>
  </si>
  <si>
    <t>BRO - Behavioral 
(BRO-Bhv)</t>
  </si>
  <si>
    <t>BRO - Retro-commissioning 
(BRO-RCx)</t>
  </si>
  <si>
    <t xml:space="preserve">Estimated Incremental Measure Cost </t>
  </si>
  <si>
    <t>BRO - Operational 
(BRO-Op)</t>
  </si>
  <si>
    <t>Simple Payback w/ Incentives (optional)</t>
  </si>
  <si>
    <t>Simple Payback w/o Incentives (optional)</t>
  </si>
  <si>
    <t>Total System Benefit (optional)</t>
  </si>
  <si>
    <t>This is a blank tab that has the header and footer for the file already set up.</t>
  </si>
  <si>
    <t>Please COPY this tab to create a new tab</t>
  </si>
  <si>
    <t>NOTE: THIS TAB IS ONLY USED FOR PROJECTS NEEDING A POST-INSTALLATION REPORT</t>
  </si>
  <si>
    <t>Executive Summary</t>
  </si>
  <si>
    <t>Please check this box if this project was approved for On-Bill Financing:</t>
  </si>
  <si>
    <t>Post Installation (PI) - Project Summary</t>
  </si>
  <si>
    <t>Energy Efficiency (EE) Program Incentive</t>
  </si>
  <si>
    <t xml:space="preserve">Incremental Measure Cost </t>
  </si>
  <si>
    <t>Accelerated Replacement Cost [ARC]</t>
  </si>
  <si>
    <t xml:space="preserve"> 'Reference Documents' tab</t>
  </si>
  <si>
    <t>Description</t>
  </si>
  <si>
    <t>Link / URL</t>
  </si>
  <si>
    <t>Custom Projects Review Guidance Documents</t>
  </si>
  <si>
    <t>Website containing various documents that provide details on the Commission’s policies and procedures to be utilized in the development of Custom Projects/Measures.</t>
  </si>
  <si>
    <t>https://www.cpuc.ca.gov/industries-and-topics/electrical-energy/demand-side-management/energy-efficiency/custom-projects-review-guidance-documents</t>
  </si>
  <si>
    <t>Statewide Custom Project Guidance Document, version 1.4</t>
  </si>
  <si>
    <t>This document provides an overview of the policies, guidelines, rules, processes, requirements and definitions used in Custom Project Reviews documentation and quality assurance.</t>
  </si>
  <si>
    <t>https://file.ac/OEr-2p-bk3A/</t>
  </si>
  <si>
    <t>CPUC Resolution E-5115</t>
  </si>
  <si>
    <t>This document addresses issues related to evidence requirements for the determination of energy consumption baselines for energy efficiency programs pursuant to D.16-08-019 and Resolution E-4818. The proposed outcome adopts minimum evidence requirements guidance to support custom projects accelerated replacement measure type.</t>
  </si>
  <si>
    <t>366381636.PDF (ca.gov)</t>
  </si>
  <si>
    <t>CPUC Resolution E-4818</t>
  </si>
  <si>
    <t>This document covers the measure-level baseline assignment and preponderance of evidence guidance to establish eligibility for an accelerated replacement baseline treatment.</t>
  </si>
  <si>
    <t>https://docs.cpuc.ca.gov/PublishedDocs/Published/G000/M179/K264/179264220.PDF</t>
  </si>
  <si>
    <t>CPUC Resolution E-4939</t>
  </si>
  <si>
    <t xml:space="preserve">This document adopts modifications and clarifications to the rules governing energy efficiency project review, primarily relating to custom project review and criteria related to Small Business customers. In response to CPUC Decision (D.) 16-08-019 and Resolution E-4818, the Track 2 Working Group (T2WG) developed information and recommendations to improve energy efficiency project review (T2WG Report). This document / resolution is in
response to their report. </t>
  </si>
  <si>
    <t>https://docs.cpuc.ca.gov/publisheddocs/published/g000/m232/k460/232460214.pdf</t>
  </si>
  <si>
    <t>Decision 23-06-055</t>
  </si>
  <si>
    <t>This decision issued on June 29, 2023 details the revised definition for 'hard-to-reach' customers (pages 115 - 116)</t>
  </si>
  <si>
    <t>512907396.PDF (ca.gov)</t>
  </si>
  <si>
    <t>This document provides guidance for the concept and processes involved with establishing and implementing an Industry Standard Practice (ISP) study, which is used in calculating the energy efficiency savings from custom energy efficiency projects.</t>
  </si>
  <si>
    <t>https://file.ac/41slG_rLPjs/</t>
  </si>
  <si>
    <t>California Evaluation Framework</t>
  </si>
  <si>
    <t>The California Evaluation Framework (Framework) provides a consistent, systemized, cyclic approach for planning and conducting evaluations of California’s energy efficiency and resource acquisition programs.</t>
  </si>
  <si>
    <t>https://www.cpuc.ca.gov/-/media/cpuc-website/files/uploadedfiles/cpuc_public_website/content/utilities_and_industries/energy/energy_programs/demand_side_management/ee_and_energy_savings_assist/caevaluationframework.pdf</t>
  </si>
  <si>
    <t>Energy Efficiency Savings Eligibility at Sites with non-IOU Supplied Energy Sources — Guidance Document</t>
  </si>
  <si>
    <t xml:space="preserve">The purpose of this document is to clarify the California Public Utilities Commission (CPUC) policy on how to analyze energy efficiency improvement projects, which impact the use of non-IOU supplied energy, proposed for financial support under the CPUC-authorized energy efficiency (EE) portfolios implemented by the Program Administrators, mainly the California investor owned utilities (IOUs). </t>
  </si>
  <si>
    <t>Energy Efficiency Savings Eligibility at Sites with non-IOU Supplied Energy Sources—Guidance Document (ca.gov)</t>
  </si>
  <si>
    <t xml:space="preserve">This document summaries various policies and procedures related to the custom statewide program, including details on eligibility for participation, qualifying energy efficiency measures, aggregating customer project sites, incentive payments, application review, and other important terms and conditions.  </t>
  </si>
  <si>
    <t>https://www.sdge.com/sites/default/files/2021Customized%20PolicyProcedureManualVERSION1.pdf</t>
  </si>
  <si>
    <t>Fuel Substitution / Refrigerant Avoided Cost Calculator</t>
  </si>
  <si>
    <t>The RACC-FSC_v3.0 shall be used to calculate refrigerant leakage emissions and avoided costs of net refrigerant leakage emissions and perform fuel substitution tests for all measures that involve adding or replacing equipment that uses refrigerant and involves a change to the refrigerant type or to the refrigerant charge —these include most fuel substitution and electric resistance to heat pump measures. The completed RACC-FSC_v3.0—containing the relevant parameters associated with a given measure package—shall be provided as an addendum to each affected measure.</t>
  </si>
  <si>
    <t>https://cedars.sound-data.com/deer-resources/tools/supporting-files/</t>
  </si>
  <si>
    <t>This CPUC staff-level guidance introduces and describes the calculation steps for the Total System Benefit (TSB) metric implemented by D.21-05-031. Starting in 2024, the TSB metric will replace kWh, kW, and Therm as the primary goal for the energy efficiency portfolios administered by the California investor-owned utilities and other program administrators.</t>
  </si>
  <si>
    <t>FINAL TSB Tech Guidance 102521.pdf</t>
  </si>
  <si>
    <t>Remote Ex-Ante Database Interface (READI) Download Instructions</t>
  </si>
  <si>
    <t>This document contains instructions for how to access and view the contents of both DEER databases--Preliminary Ex Ante Review
(PEAR) and ExAnte (EA)--named Remote Ex-Ante Database Interface (READI).</t>
  </si>
  <si>
    <t>https://cedars.sound-data.com/deer-resources/help-and-contact/file/1399/download/</t>
  </si>
  <si>
    <t>The purpose of this California SEM M&amp;V Guide (M&amp;V Guide) is to define a set of principles, guidelines, and requirements that establish a systematic M&amp;V process which can be used by any stakeholder as part of participation in a publicly funded Program Administer (PA) sponsored strategic energy management (SEM) program.</t>
  </si>
  <si>
    <t xml:space="preserve"> 'POE_PI Inputs' tab</t>
  </si>
  <si>
    <t>Total Estimated Incentive ($)</t>
  </si>
  <si>
    <t>Rigor Tier</t>
  </si>
  <si>
    <t>Bottom Value</t>
  </si>
  <si>
    <t>Top Value</t>
  </si>
  <si>
    <t>Very Low</t>
  </si>
  <si>
    <t>Low</t>
  </si>
  <si>
    <t xml:space="preserve">Medium </t>
  </si>
  <si>
    <t>Full</t>
  </si>
  <si>
    <t xml:space="preserve"> - </t>
  </si>
  <si>
    <t>Table 5‑1. Very Low Rigor PI and POE Questions and Documentation Requirements</t>
  </si>
  <si>
    <t>Very Low Rigor PI Questions: applicable to projects without AR measure application types</t>
  </si>
  <si>
    <t>Very Low Rigor POE Requirements: applicable to projects with any AR measure application types</t>
  </si>
  <si>
    <t>1. Describe this project’s development, including factors and decision points that led to the customer’s decision to implement a more costly, more efficient equipment or process than they would have without program intervention.</t>
  </si>
  <si>
    <t>1. Describe this project’s development, including factors that led the customer to replace the existing equipment or process.</t>
  </si>
  <si>
    <r>
      <t xml:space="preserve">2. Describe the project developer’s services provided to the customer and </t>
    </r>
    <r>
      <rPr>
        <b/>
        <sz val="12"/>
        <color rgb="FF000000"/>
        <rFont val="Aptos Narrow"/>
        <family val="2"/>
        <scheme val="minor"/>
      </rPr>
      <t>timing</t>
    </r>
    <r>
      <rPr>
        <sz val="12"/>
        <color rgb="FF000000"/>
        <rFont val="Aptos Narrow"/>
        <family val="2"/>
        <scheme val="minor"/>
      </rPr>
      <t xml:space="preserve"> of developer’s engagement compared to </t>
    </r>
    <r>
      <rPr>
        <b/>
        <sz val="12"/>
        <color rgb="FF000000"/>
        <rFont val="Aptos Narrow"/>
        <family val="2"/>
        <scheme val="minor"/>
      </rPr>
      <t>customer’s decision-making process</t>
    </r>
    <r>
      <rPr>
        <sz val="12"/>
        <color rgb="FF000000"/>
        <rFont val="Aptos Narrow"/>
        <family val="2"/>
        <scheme val="minor"/>
      </rPr>
      <t>.</t>
    </r>
  </si>
  <si>
    <t>2. Describe the project developer’s services provided to the customer and timing of developer’s engagement compared to customer’s decision-making process.</t>
  </si>
  <si>
    <t xml:space="preserve">  </t>
  </si>
  <si>
    <t xml:space="preserve">Minimum Documentation Requirement: Signed customer representative affidavit certifying that the existing equipment being replaced is in operating condition. </t>
  </si>
  <si>
    <t>Table 5‑2. Low Rigor PI and POE Questions and Documentation Requirements</t>
  </si>
  <si>
    <t>Low Rigor PI Questions: applicable to projects without AR measure application types</t>
  </si>
  <si>
    <t>Low Rigor POE Requirements: applicable to projects with any AR measure application types</t>
  </si>
  <si>
    <r>
      <t>2. Describe the project developer’s services provided to the customer and</t>
    </r>
    <r>
      <rPr>
        <b/>
        <sz val="12"/>
        <color rgb="FF000000"/>
        <rFont val="Aptos Narrow"/>
        <family val="2"/>
        <scheme val="minor"/>
      </rPr>
      <t xml:space="preserve"> timing</t>
    </r>
    <r>
      <rPr>
        <sz val="12"/>
        <color rgb="FF000000"/>
        <rFont val="Aptos Narrow"/>
        <family val="2"/>
        <scheme val="minor"/>
      </rPr>
      <t xml:space="preserve"> of developer’s engagement compared to </t>
    </r>
    <r>
      <rPr>
        <b/>
        <sz val="12"/>
        <color rgb="FF000000"/>
        <rFont val="Aptos Narrow"/>
        <family val="2"/>
        <scheme val="minor"/>
      </rPr>
      <t>customer’s decision-making process</t>
    </r>
    <r>
      <rPr>
        <sz val="12"/>
        <color rgb="FF000000"/>
        <rFont val="Aptos Narrow"/>
        <family val="2"/>
        <scheme val="minor"/>
      </rPr>
      <t>.</t>
    </r>
  </si>
  <si>
    <t>3. Describe the customer’s maintenance and/or upgrade practices associated with the equipment or process, if applicable.</t>
  </si>
  <si>
    <t>Minimum Documentation Requirements: 1) Signed customer representative affidavit certifying that the existing equipment being replaced is in operating condition. 2) Photos and/or videos of the operating equipment</t>
  </si>
  <si>
    <t>Table 5‑3. Medium Rigor PI and POE Questions and Documentation Requirements</t>
  </si>
  <si>
    <t>Medium Rigor PI Questions: applicable to projects without AR measure application types</t>
  </si>
  <si>
    <t>Medium Rigor POE Requirements: applicable to projects with any AR measure application types</t>
  </si>
  <si>
    <t>1. Describe this project’s development, including the factors that led the customer to replace the existing equipment.</t>
  </si>
  <si>
    <t>3. Describe the decision-making process for determining and selecting a specific energy efficiency measure option(s)? What are the customer’s criteria in decision-making?</t>
  </si>
  <si>
    <t>Please continue to the next question</t>
  </si>
  <si>
    <t>4. Describe the customer’s scheduled maintenance or equipment upgrade practices, if applicable.</t>
  </si>
  <si>
    <t>5. What are the customer’s barriers (if any) to adopting the proposed new energy efficiency measure? What are its resource constraints (if any)?</t>
  </si>
  <si>
    <t>6. Describe any regulations and how they are applicable to the relevant energy efficiency measure?</t>
  </si>
  <si>
    <t>6. What are the regulations applicable, if any, to the existing equipment or process and the relevant energy efficiency measure?</t>
  </si>
  <si>
    <t>Table 5‑4. Full Rigor PI and POE Questions and Documentation Requirements</t>
  </si>
  <si>
    <t>Full Rigor PI Questions: applicable to projects without AR measure application types</t>
  </si>
  <si>
    <t>Full Rigor POE Requirements: applicable to projects with any AR measure application types</t>
  </si>
  <si>
    <t>1. Describe the timeline of the project’s development.</t>
  </si>
  <si>
    <t>2. Describe the customer's main motivations for the project, including all factors considered during planning, design, and selection. This should cover:
•	Eligible and viable energy-efficient options
•	Relevant regulations
•	Financial and labor resources considered</t>
  </si>
  <si>
    <t>3. What are the customer’s business needs and wants of this project/measure, for example, production, maintenance, reliability, capacity, competitiveness, productivity, occupancy comfort, etc.?</t>
  </si>
  <si>
    <t xml:space="preserve">4. What are the customer’s barriers (if any) to adopting a new energy efficiency measure? What are its resource constraints (if any)? </t>
  </si>
  <si>
    <t xml:space="preserve">5. When and how did the program implementers get involved in the specific custom project (e.g., in which stage of the project development), and what information and technical resources did the program implementers bring to the customer during customer’s decision-making process for the specific energy efficiency measure option? </t>
  </si>
  <si>
    <t>6. Describe the age of the equipment along with its estimated remaining useful life and any major repairs performed on the existing equipment, not related to a full system overhaul, in the last 24 months.</t>
  </si>
  <si>
    <t>7. Describe any maintenance issues for the existing equipment in the last 36 months.</t>
  </si>
  <si>
    <t>Please continue to the next tab (M&amp;V Plan)</t>
  </si>
  <si>
    <t>8. Has the customer updated any of its existing systems? If yes, when and what was it? Explain the reasons for switching to the new measure/system.</t>
  </si>
  <si>
    <t>Minimum Documentation Requirements: 1) Signed customer representative affidavit certifying that the existing equipment being replaced is in operating condition. 2) Photos and/or videos of the operating equipment 3) Other necessary documents that support narratives provided above.</t>
  </si>
  <si>
    <t>Table 5‑5. Small-Sized Business and/or Hard-to-reach PI and POE questions and requirements</t>
  </si>
  <si>
    <t>SSB, HTR, and/or Non-monetary incentive PI Questions: applicable to projects without AR measure application types</t>
  </si>
  <si>
    <t>SSB, HTR, and/or Non-monetary incentive POE requirements: applicable to projects with any AR measure application types</t>
  </si>
  <si>
    <t>1. Describe this project’s development, including factors and decision points that led to the customer’s decision to replace the existing equipment or process.</t>
  </si>
  <si>
    <t xml:space="preserve">Minimum Documentation Requirements: Signed customer representative affidavit certifying that the existing equipment being replaced is in operating condition. </t>
  </si>
  <si>
    <t>Back to Customer Information</t>
  </si>
  <si>
    <t>Customer Designation</t>
  </si>
  <si>
    <t>Definition / Criterion</t>
  </si>
  <si>
    <t>Small Business</t>
  </si>
  <si>
    <t>A small business customer is defined as a non-residential customer with an annual electric usage of 40,000 kilowatt hours (kWh) or less, or an energy demand of 20 kilowatt (kW) or less, or annual consumption of 10,000 therms of gas or less. 
Alternatively, a small business customer is a customer who meets the definition of “micro-business” in California Government Code Section 14837 (Section 14837). Section 14837 defines a micro-business as a business, together with affiliates, that has average annual gross receipts of $6,000,000 or less over the previous three years, or is a manufacturer, as defined in Section 14837 subdivision (c), with 25 or fewer employees. The California Department of General Services is authorized to amend the gross receipt amount. In May 20222, DGS increased the gross receipt amount from $3,500,000 to the current amount of $6,000,000. (see CA DGS Small Business Definition in cell D5). This definition does not include fixed usage or unmetered rate schedule customers.</t>
  </si>
  <si>
    <t>Resolution 
E-4939
(SB Definition)</t>
  </si>
  <si>
    <t>CA DGS 
Small Business
(Gross Annual Receipt Criteria)</t>
  </si>
  <si>
    <t>Hard-to-Reach</t>
  </si>
  <si>
    <t xml:space="preserve">Decision 23-06-055
</t>
  </si>
  <si>
    <t>Yes</t>
  </si>
  <si>
    <t>MAT</t>
  </si>
  <si>
    <t>Building CZ</t>
  </si>
  <si>
    <t xml:space="preserve">8.   Accelerated  Replacement (AR) projects must demonstrate with a Preponderance of Evidence both that program staff convinced the customer that the project was feasible, and that energy efficiency and the non-energy benefits induced by the program were the critical factors for pursuing the project.  In other words, if not for the program, the customer would not be moving forward with the project. Please see Resolution E-5115 for the requirements, which vary based on customer incentives sought. </t>
  </si>
  <si>
    <t xml:space="preserve"> Recommendations for M&amp;V activities for Very Low Rigor Tier (Incentive ≤ $7,500) projects</t>
  </si>
  <si>
    <t>Recommendations for M&amp;V activities for Low Rigor Tier ($7,500 &lt; Incentive &lt; $25,000) projects</t>
  </si>
  <si>
    <t>Recommendations for M&amp;V activities for Medium and Large Rigor Tiers (Incentive &gt; or = $25,000) projects</t>
  </si>
  <si>
    <t>Based on your prior responses in the PFS, this project is considered an SEM project.</t>
  </si>
  <si>
    <t>Maintenance Plan</t>
  </si>
  <si>
    <t>Building Types</t>
  </si>
  <si>
    <t>Buildling Code</t>
  </si>
  <si>
    <t>Sector</t>
  </si>
  <si>
    <t>Payback (years)</t>
  </si>
  <si>
    <t>Not applicable</t>
  </si>
  <si>
    <t>On-bill financing</t>
  </si>
  <si>
    <t>SEM-program based incentive</t>
  </si>
  <si>
    <t>The Project Feasibility Study (PFS) for this type of project is advisory-only. 
If selected for CPR, this PFS should be submitted within two weeks of project selection. 
If not selected for CPR, a PFS is not required. 
Please note, this project may be required to provide eligibility documentation at the ex post evaluation stage.</t>
  </si>
  <si>
    <t xml:space="preserve">This worksheet outlines the submittal and review schedule for all Strategic Energy Management (SEM) projects seeking SEM-program based incentives. The SEM guidance outlined below is in addition to the general custom CPR guidance.  </t>
  </si>
  <si>
    <t>Please include a customer affidavit in the supporting file tab verifying a Small Business designation.
You may be expected to provide supporting documentation at the ex-post evaluation stage.</t>
  </si>
  <si>
    <r>
      <t>o</t>
    </r>
    <r>
      <rPr>
        <sz val="12"/>
        <color theme="1"/>
        <rFont val="Times New Roman"/>
        <family val="1"/>
      </rPr>
      <t xml:space="preserve">   </t>
    </r>
    <r>
      <rPr>
        <sz val="12"/>
        <color theme="1"/>
        <rFont val="Calibri Light"/>
        <family val="2"/>
      </rPr>
      <t>List all customer contacts (company role and/or project role) who participate in project decision-making and briefly describe how and when decisions were reached (CEO, CFO, group consensus, other)</t>
    </r>
  </si>
  <si>
    <t xml:space="preserve">Installation verification activities for Very Low Rigor Tier projects may generally consist of visual equipment verification and gathering of any readily available data. Since the cost of scheduling and conducting a site visit typically approaches or exceeds the 10% of the incentive amount, virtual methods may be the preferred method for conducting installation verification if those methods have been demonstrated to be reliable for the measures in the project.    </t>
  </si>
  <si>
    <t xml:space="preserve">The requirements and suggestions listed for the Very Low Rigor Tier projects are applicable to the Low Rigor Tier projects. Installation verification activities for Very Low Rigor Tier projects may generally consist of visual equipment verification and gathering of any readily available data. Since the cost of scheduling and conducting a site visit typically approaches or exceeds the 10% of the incentive amount, virtual methods may be the preferred method for conducting installation verification if those methods have been demonstrated to be reliable for the measures in the project.    </t>
  </si>
  <si>
    <t>The installation verification requirements and suggestions listed for the Very Low and Low Rigor Tiers projects are applicable to the Medium and Large Rigor Tiers projects.  Site inspections to conduct installation verification are preferred over virtual inspections when conditions permit.</t>
  </si>
  <si>
    <t>The installation verification requirements and suggestions listed below are applicable to SEM projects.</t>
  </si>
  <si>
    <t>Agriculture - Greenhouse</t>
  </si>
  <si>
    <t>APF</t>
  </si>
  <si>
    <t>Agriculture</t>
  </si>
  <si>
    <t>Net Present Value (NPV)</t>
  </si>
  <si>
    <t>2-BTP</t>
  </si>
  <si>
    <t>Award(s)</t>
  </si>
  <si>
    <t>Custom calculated incentive</t>
  </si>
  <si>
    <t xml:space="preserve">An energy performance improvement action (EPIA) is eligible if there is NO evidence of planning taking place within the 12 months prior to the SEM Program Cycle. Evidence of any of the following within 12 months prior to the SEM Program Cycle would make the measure ineligible:
• Budget allocated for the EPIA.
• Contracts signed related to EPIA implementation.
• Purchase orders issued or other indications of spending on the EPIA.
• Internal project manager assigned.
• Detailed EPIA implementation scope and schedule developed.
Evidence of any of the above older than 12 months indicates that while planning may have been started, EPIA implementation was stalled and the SEM program influenced its implementation. Note, a “wish-list” or brainstorming list of EPIA ideas does NOT qualify as a planned EPIAs. 
 </t>
  </si>
  <si>
    <t>This project type must go through the standard Custom Project Review (CPR) process. 
If selected, the project requires a completed disposition prior to implementation. Please submit this PFS within two weeks of project selection.
Please note, the project may be required to provide eligibility documentation at the ex post evaluation stage.</t>
  </si>
  <si>
    <t>This worksheet is not applicable to your project.  Please continue to the next tab (EEM1).</t>
  </si>
  <si>
    <t>Please include a customer affidavit in the supporting file tab verifying a Hard-to-Reach designation.
You may be expected to provide supporting documentation at the ex-post evaluation stage.</t>
  </si>
  <si>
    <t>Don't know</t>
  </si>
  <si>
    <r>
      <t>o</t>
    </r>
    <r>
      <rPr>
        <sz val="12"/>
        <color theme="1"/>
        <rFont val="Times New Roman"/>
        <family val="1"/>
      </rPr>
      <t xml:space="preserve">   </t>
    </r>
    <r>
      <rPr>
        <sz val="12"/>
        <color theme="1"/>
        <rFont val="Calibri Light"/>
        <family val="2"/>
      </rPr>
      <t>Document the key financial criteria used by the customer. This could include access to financing, relevant financial metric(s), bill savings, demand reduction, etc.</t>
    </r>
  </si>
  <si>
    <r>
      <rPr>
        <u/>
        <sz val="12"/>
        <color theme="1"/>
        <rFont val="Aptos Narrow"/>
        <family val="2"/>
        <scheme val="minor"/>
      </rPr>
      <t xml:space="preserve">Installation Verification Requirements: 
</t>
    </r>
    <r>
      <rPr>
        <sz val="12"/>
        <color theme="1"/>
        <rFont val="Aptos Narrow"/>
        <family val="2"/>
        <scheme val="minor"/>
      </rPr>
      <t xml:space="preserve">
•  Itemized Paid Invoice of installed equipment
•  Photo image of installed equipment including location and surrounding conditions with Geotagging if permitted by customer. The photos should strive to ascertain information such that adequate measure installation and installation quality can be assessed for the purpose of achieving energy savings.
•  Photo image of the name plate of the installed equipment (i.e. manufacturer, model number, serial number, year built, etc.) if safely accessible
•  Updated image of affected system/line diagram/control screens, if available and applicable
•  Verify production, occupancy, or other key variables with customer or project sponsor email.
•  Verify hours of operation with customer or project sponsor email. 
•  Product specifications or other product performance data when readily available and applicable to the savings methodology.  If ratings or specifications applicable to the savings calculation but not available, a justification for not performing any verification measurements must be supplied and approved before the use of stipulated/assumed performance values can be utilized. Some examples include:
       o DLC Screenshot (if DLC listing is required) and manufacturers specification showing the kW and/or efficacy (LED lighting),
       o AHRI Rating (refrigeration and cooling compression), 
       o CAGI (air compressors)
       o NEMA (motors)
       o NFRC (windows and glazing measures)
• Verify the removal of or an abandonment  in place of the replaced measure if it is a retrofit</t>
    </r>
  </si>
  <si>
    <r>
      <rPr>
        <u/>
        <sz val="12"/>
        <color theme="1"/>
        <rFont val="Aptos Narrow"/>
        <family val="2"/>
        <scheme val="minor"/>
      </rPr>
      <t xml:space="preserve">Installation Verification Requirements: 
</t>
    </r>
    <r>
      <rPr>
        <sz val="12"/>
        <color theme="1"/>
        <rFont val="Aptos Narrow"/>
        <family val="2"/>
        <scheme val="minor"/>
      </rPr>
      <t xml:space="preserve">
• Itemized Paid Invoice of installed equipment
• Photo image of installed equipment including location and surrounding conditions with Geotagging if permitted by customer. The photos should strive to ascertain information such that adequate measure installation and installation quality can be assessed for the purpose of achieving energy savings.
• Photo image of the name plate of the installed equipment (i.e. manufacturer, model number, serial number, year built, etc.) if safely accessible
• Updated image of affected system/line diagram/control screens, if available
• Verify production, occupancy, or other key variables with customer or project sponsor email and verify if possible with utility meter/billing/AMI data.
• Verify hours of operation with customer or project sponsor email and verify if possible with utility meter/billing/AMI data. 
• Product specifications when readily available and applicable to the savings methodology. If ratings or specifications applicable to the savings calculation are not available, a justification for not performing any verification measurements must be supplied and approved before the use of stipulated/assumed performance values can be utilized. Some examples include:
      o DLC Screenshot (if DLC listing is required) and manufacturers specification showing the kW and/or efficacy (LED lighting),
      o AHRI Rating (refrigeration and HVAC equipment), 
      o CAGI (air compressors)
      o NEMA (motors)
      o NFRC (windows and glazing measures)
•	Verify the removal and legal disposal/recycling of the replaced equipment or an abandonment in place of the replaced measure, if it is a retrofit.
•	Verify control strategy to determine if the replaced equipment operates only as a back-up.</t>
    </r>
  </si>
  <si>
    <r>
      <rPr>
        <u/>
        <sz val="12"/>
        <color theme="1"/>
        <rFont val="Aptos Narrow"/>
        <family val="2"/>
        <scheme val="minor"/>
      </rPr>
      <t xml:space="preserve">Installation Verification Requirements: 
</t>
    </r>
    <r>
      <rPr>
        <sz val="12"/>
        <color theme="1"/>
        <rFont val="Aptos Narrow"/>
        <family val="2"/>
        <scheme val="minor"/>
      </rPr>
      <t xml:space="preserve">
• Itemized Paid Invoice of installed equipment
• Photo image of installed equipment including location and surrounding conditions with Geotagging if permitted by customer. The photos should strive to ascertain information such that adequate measure installation and installation quality can be assessed for the purpose of achieving energy savings.
• Photo image of the name plate of the installed equipment (i.e. manufacturer, model number, serial number, year built, etc.) if safely accessible
• Updated image of affected system/line diagram/control screens, if available
• Verify production, occupancy, or other key variables with customer or project sponsor email or interview and verify with utility meter AMI data if possible and not verifiable through other M&amp;V data
• Verify hours of operation with customer or project sponsor email or interview and verify with utility meter AMI data if possible and not verifiable through other M&amp;V data
• Verify the removal and legal disposal/recycling or an abandonment in place of the replaced measure if it is a retrofit.
• Verify control strategy to determine if the replaced equipment operates only as a back-up.</t>
    </r>
  </si>
  <si>
    <r>
      <rPr>
        <u/>
        <sz val="12"/>
        <color theme="1"/>
        <rFont val="Aptos Narrow"/>
        <family val="2"/>
        <scheme val="minor"/>
      </rPr>
      <t xml:space="preserve">Installation Verification Requirements: 
</t>
    </r>
    <r>
      <rPr>
        <sz val="12"/>
        <color theme="1"/>
        <rFont val="Aptos Narrow"/>
        <family val="2"/>
        <scheme val="minor"/>
      </rPr>
      <t xml:space="preserve">
When a project is selected for CPR, the following documents are expected to be included in the project documentation package, Section 13.4 of the M&amp;V Guidebook:
 o Documentation that meets the requirements of Section 14.1.2 through Section 14.1.7 of the M&amp;V Guide shall be provided.
 o If a bottom-up approach is being sought, a Notification of Bottom-up Method of Determining Energy Savings shall be presented at this time to the PA for review and approval (see Section 7.2 of the M&amp;V Guidebook for details).
 o If the bottom-up approach is used, include a description of why there is a need to not pursue energy consumption adjustment modelling for a given type of energy. (See Section 7.2 of the SEM M&amp;V Guidebook)
 o Documentation that demonstrates the M&amp;V process outlined in the SEM M&amp;V Guidebook is being followed.
 o Documentation demonstrating the SEM Design Guide is being followed with the appropriate customer engagement and leadership.
 o Energy and production data should be retained disaggregated and in the same time interval the program implementer (PI) received it from either the participant or the PA (see Section 7 of the SEM M&amp;V Guidebook). A description of data cleaning activities should be documented in the Energy Data Collection Plan and be auditable by the reviewer. 
 o Documentation demonstrating that the Opportunity Register is being updated appropriately. (Section 5.3) 
 o If there are no viable projects or if there is not a viable model or calculations, this should be documented in the first and subsequent mid-year reviews.
 o Documentation that meets the requirements of the Greenhouse Gas Savings Section 14.1.12 of the M&amp;V Guidebook shall be provided.
As available, additional documentation may include:
 o Site Characterization if the site has been well characterized based upon the requirements of the SEM M&amp;V Guidebook. 
 o Energy Management Assessment (EMA) results shall be provided.
 o A clear Energy Data Collection Plan has been developed as required by the SEM M&amp;V Guidebook, updated to reflect current needs. (Section 5.1 of the M&amp;V Guidebook) 
 o Documentation demonstrating that the Energy Data and Performance Tracking Tool is developed and used. (Section 5.2 of the M&amp;V Guidebook)
 o Documentation demonstrating that the most recent energy management assessment has been conducted and reported. (Section 2.2.6 of the M&amp;V Guidebook) 
 o Documentation indicating that the customer has conveyed their interest, or not, regarding the reduction of greenhouse gases and pursuing integrated demand-side management (IDSM) measures and is informed how the SEM M&amp;V process can help their reporting needs if they choose to pursue either of these kinds of measures. (Section 12 of the M&amp;V Guidebook)</t>
    </r>
  </si>
  <si>
    <t>Agriculture - Livestock</t>
  </si>
  <si>
    <t>Asm</t>
  </si>
  <si>
    <t>Commercial</t>
  </si>
  <si>
    <t>Maybe</t>
  </si>
  <si>
    <t>Internal Rate of Return (IRR)</t>
  </si>
  <si>
    <t>Ammonia</t>
  </si>
  <si>
    <t>Certification(s)</t>
  </si>
  <si>
    <t>Full Custom Project Review (CPR), including this PFS, is required for this project type.</t>
  </si>
  <si>
    <t>Custom Project Development Documentation for each individual project requires both a narrative and the supporting documentary evidence. A project cannot have just one or the other, and the two types of influence are not interchangeable -- both must be supplied.</t>
  </si>
  <si>
    <t>Please include a customer affidavit in the supporting file tab verifying the Small Business and Hard-to-Reach designations.
You may be expected to provide supporting documentation at the ex-post evaluation stage.</t>
  </si>
  <si>
    <t>T</t>
  </si>
  <si>
    <t>Pre and/or post equipment performance measurements for Very Low Rigor Tier projects are generally not required when stipulated values are previously approved and manufacturers specification are based on results from independently performed industry accepted testing for the specific equipment of equipment family.  A short video can be helpful to show fluctuating operation such as a VFD or cycling air compressor depending on the measure and calculation methodology.
Very Low Rigor Tier projects with large savings uncertainty or large market potential or in the case that the total number of such projects planned or expected in a 12-month period will place the total incentive for all projects into another rigor level, that other rigor level shall apply.  If the measure under consideration has a large market potential thus there are many future projects projected, the cost of the required M&amp;V activity for a sample of projects representing the expected variation of performance based on site specific conditions can be spread over multiple project submissions.  When performance measurements are proposed, an M&amp;V plan compliant with the Statewide Custom Projects Guidance Document must be submitted.</t>
  </si>
  <si>
    <t>Pre and/or post equipment performance measurements for Low Rigor Tier projects shall be proposed by the project developer, program implementer or requested by program administrator to reduce uncertainty in the project savings estimates. The requirement may be reduced when the primary uncertainty arises from stipulated values and those values are previously approved and manufacturers specifications are based on results from independently performed industry accepted testing for the specific equipment of equipment family. Typical performance measurement activities for Low Rigor Tier projects consist of the following activities:
    • Control system screenshots used to verify operational parameters such as control setpoints, operating hours equipment sequencing and so on.
    • Spot measurements or pre- and/or post- installation short-term data logging of installed or affected equipment/system energy consumption, operation, or other key variables. 
The project developer and technical reviewers shall consider the value of this effort in terms of the increased accuracy of the energy savings estimates when determining if this is a beneficial effort considering M&amp;V budget constraints. Low Rigor Tier projects with large savings uncertainty or in the case that the total number of such projects planned or expected in a 12-month period will place the total incentive for all projects into another rigor level, that other rigor level shall apply. If the measure under consideration has a large market potential and thus there are many future projects projected, the cost of the required M&amp;V activity for a sample of projects representing the expected variation of performance based on site specific condition may be spread over multiple project submissions. When performance measurements are proposed, an M&amp;V plan compliant with the Statewide Custom Projects Guidance Document must be submitted.</t>
  </si>
  <si>
    <t>Pre and/or post equipment performance measurements for Medium and Large Rigor Tiers projects shall be proposed by the project developer unless the CPUC staff has pre-approved that all measures included in the project using the proposed calculation methodology and stipulated values, are exempt from either pre or post- (or both) performance measurements..  If Pre- and/or Post- performance measurements is proposed to not occur an explanation of the rationale for excluding performance measurements from the project development process shall be required; such a proposal shall require pre-approval.  An M&amp;V plan compliant with the Statewide Custom Project Guidance Documents must be submitted for all projects were M&amp;V will be conducted.  The M&amp;V plan must provide the following:
• The IMPVP Option used to determine savings
• Identification of project boundaries of the energy efficiency measure
• Data to be collected and/or measured
       o Specify location of metering points on a line diagram
       o Discussion of how the data will be used in the calculations
• Specifications of measurement equipment, period (i.e. 2 weeks), and interval (i.e. 15min increment)
       o Discussion of the accuracy of the measurement equipment
       o Include no less than 2 weeks of metered data (pre- and post-)
       o Discussion of capturing seasonality (i.e. harvest) in metered data
• Specifications of the exact data analysis procedures, algorithms, assumptions, software tools (name and version)
       o Reference relevant sections of energy efficiency standards or guides used for assumptions 
• How the results will be reported and documented
       o Discussion of uncertainty associated with the results</t>
  </si>
  <si>
    <t>CPR of SEM projects yields advisory-only dispositions.  SEM Eligible  projects may continue through the program administrator (PA) process during CPR, unless custom or deemed incentive level projects are included, for which these projects must go through the standard CPR process and may require completed dispositions prior to implementation. This means PAs should proceed with claiming savings and paying incentives for measures that are not being submitted for deemed or custom incentives without waiting for CPR to finish and issue a disposition.
o	For the projects selected for review, the disposition will indicate when the CPR team should be notified of updates to the project and whether the project will be reviewed again after those updates.
o	This may include updates such as opportunity register, mid-year data collection, completion of annual report, switching to bottom-up calculations, or revising the energy model (adding, removing, changing variables, changing the baseline time-period, changing the interval, etc.).
o	New/updated project documents should be uploaded to the designated CMPA project folder when they are ready for review by the CPR team. With a note of the changes – in the description or as a separate message.
o	For projects that do not have viable models or calculations indicating savings within the first year, CPUC may request additional documentation beyond the first year. This may include projects that did not install any measures within the first year.
SEM projects should be listed on the bi-monthly submission list during year 1 of cycle 1 after a project has completed the first Program Administrator (PA) Mid-Year Review.
 o Same guidance applies if a project is using bottom-up calculations. 
 o Selected projects do not need to be relisted on the bi-monthly submission list.
 o Projects not selected for review at time of initial listing do not need to be listed again</t>
  </si>
  <si>
    <t>Agriculture - Produce Farm</t>
  </si>
  <si>
    <t>ICP</t>
  </si>
  <si>
    <t>Industrial</t>
  </si>
  <si>
    <t>Other</t>
  </si>
  <si>
    <t>Butane</t>
  </si>
  <si>
    <t>This worksheet is not applicable to your project.  Please continue to the 'Supporting Files' tab.</t>
  </si>
  <si>
    <t>4T</t>
  </si>
  <si>
    <t>Agriculture - Vineyards &amp; Processing</t>
  </si>
  <si>
    <t>Com</t>
  </si>
  <si>
    <t>Multifamily</t>
  </si>
  <si>
    <t>Carbon Dioxide</t>
  </si>
  <si>
    <t>This worksheet is not applicable to your project.  Please continue to the 'M&amp;V' tab.</t>
  </si>
  <si>
    <t>4G</t>
  </si>
  <si>
    <t>Agriculture - Other</t>
  </si>
  <si>
    <t>Dat</t>
  </si>
  <si>
    <t>Public</t>
  </si>
  <si>
    <t>Carbon tetrachloride</t>
  </si>
  <si>
    <t>Assembly (ASM)</t>
  </si>
  <si>
    <t>ECC</t>
  </si>
  <si>
    <t>Unknown</t>
  </si>
  <si>
    <t>CFC-11</t>
  </si>
  <si>
    <t>Assembly (ASM) - Fitness Center</t>
  </si>
  <si>
    <t>EPr</t>
  </si>
  <si>
    <t>CFC-113</t>
  </si>
  <si>
    <t>Education - Community College (ECC)</t>
  </si>
  <si>
    <t>ERC</t>
  </si>
  <si>
    <t>CFC-114</t>
  </si>
  <si>
    <t>Education - Primary School (EPR)</t>
  </si>
  <si>
    <t>ESe</t>
  </si>
  <si>
    <t>CFC-115</t>
  </si>
  <si>
    <t>Education - Secondary School (ESE)</t>
  </si>
  <si>
    <t>EUn</t>
  </si>
  <si>
    <t>CFC-12</t>
  </si>
  <si>
    <t>Education - University (EUN)</t>
  </si>
  <si>
    <t>Fhc</t>
  </si>
  <si>
    <t>CFC-13</t>
  </si>
  <si>
    <t>Grocery (GRO)</t>
  </si>
  <si>
    <t>IFP</t>
  </si>
  <si>
    <t>Dimethyl ether (DME)</t>
  </si>
  <si>
    <t>Health/Medical - Clinic</t>
  </si>
  <si>
    <t>IGP</t>
  </si>
  <si>
    <t>DR-3</t>
  </si>
  <si>
    <t>Health/Medical - Hospital (HSP)</t>
  </si>
  <si>
    <t>GHs</t>
  </si>
  <si>
    <t>FOR12A</t>
  </si>
  <si>
    <t>Health/Medical - Nursing Home (NRS)</t>
  </si>
  <si>
    <t>Gro</t>
  </si>
  <si>
    <t>FOR12B</t>
  </si>
  <si>
    <t>Industrial - Chemical Processing</t>
  </si>
  <si>
    <t>Cnc</t>
  </si>
  <si>
    <t>Freeze 12</t>
  </si>
  <si>
    <t>Industrial - Data Center</t>
  </si>
  <si>
    <t>Hsp</t>
  </si>
  <si>
    <t>Free Zone</t>
  </si>
  <si>
    <t>Industrial - Food Processing</t>
  </si>
  <si>
    <t>Nrs</t>
  </si>
  <si>
    <t>FRIGC FR-12</t>
  </si>
  <si>
    <t>Industrial - Gas Production</t>
  </si>
  <si>
    <t>HGR</t>
  </si>
  <si>
    <t>G2018C</t>
  </si>
  <si>
    <t>Industrial - Petroleum</t>
  </si>
  <si>
    <t>ALF</t>
  </si>
  <si>
    <t>GHG-HP</t>
  </si>
  <si>
    <t>Industrial - Waste Water Treatment</t>
  </si>
  <si>
    <t>Gst</t>
  </si>
  <si>
    <t>GHG-X5</t>
  </si>
  <si>
    <t>Industrial - Other</t>
  </si>
  <si>
    <t>Htl</t>
  </si>
  <si>
    <t>Halon 1211</t>
  </si>
  <si>
    <t>Lodging - Hotel (HTL)</t>
  </si>
  <si>
    <t>Mtl</t>
  </si>
  <si>
    <t>Halon 1301</t>
  </si>
  <si>
    <t>Lodging - Motel (MTL)</t>
  </si>
  <si>
    <t>IBM</t>
  </si>
  <si>
    <t>Halon 2402</t>
  </si>
  <si>
    <t>Manuf. - Beverage</t>
  </si>
  <si>
    <t>MBT</t>
  </si>
  <si>
    <t>HCFC-123</t>
  </si>
  <si>
    <t>Manuf. - Bio/Tech (MBT)</t>
  </si>
  <si>
    <t>ICS</t>
  </si>
  <si>
    <t>HCFC-124</t>
  </si>
  <si>
    <t>Manuf. - Cement/Stone</t>
  </si>
  <si>
    <t>MCE</t>
  </si>
  <si>
    <t>HCFC-141b</t>
  </si>
  <si>
    <t>Manuf. - Electronics</t>
  </si>
  <si>
    <t>IGM</t>
  </si>
  <si>
    <t>HCFC-142b</t>
  </si>
  <si>
    <t>Manuf. - Glass</t>
  </si>
  <si>
    <t>MLI</t>
  </si>
  <si>
    <t>HCFC-21</t>
  </si>
  <si>
    <t>Manuf. - Light Industrial (MLI)</t>
  </si>
  <si>
    <t>IPH</t>
  </si>
  <si>
    <t>HCFC-22</t>
  </si>
  <si>
    <t>Manuf. - Metal Prod. &amp; Fabrication</t>
  </si>
  <si>
    <t>IPM</t>
  </si>
  <si>
    <t>HCFC-225ca</t>
  </si>
  <si>
    <t>Manuf. - Pharmaceutical</t>
  </si>
  <si>
    <t>MPF</t>
  </si>
  <si>
    <t>HCFC-225cb</t>
  </si>
  <si>
    <t>Manuf. - Plastics</t>
  </si>
  <si>
    <t>CRe</t>
  </si>
  <si>
    <t>HFC-125</t>
  </si>
  <si>
    <t>Municipal - City Parks/Recreations</t>
  </si>
  <si>
    <t>OfL</t>
  </si>
  <si>
    <t>HFC-134a</t>
  </si>
  <si>
    <t>Office - Large (OFL)</t>
  </si>
  <si>
    <t>OfS</t>
  </si>
  <si>
    <t>HFC-143a</t>
  </si>
  <si>
    <t>Office - Small (OFS)</t>
  </si>
  <si>
    <t>AgOth</t>
  </si>
  <si>
    <t>HFC-152a</t>
  </si>
  <si>
    <t>Residential Multi Family - In Unit (MFM)</t>
  </si>
  <si>
    <t>IndOth</t>
  </si>
  <si>
    <t>HFC-161</t>
  </si>
  <si>
    <t>Residential Multi Family - MFmCmn (MFMCmn)</t>
  </si>
  <si>
    <t>IPe</t>
  </si>
  <si>
    <t>HFC-227ea</t>
  </si>
  <si>
    <t>Restaurant - Fast Food (RFF)</t>
  </si>
  <si>
    <t>Res</t>
  </si>
  <si>
    <t>HFC-23</t>
  </si>
  <si>
    <t>Restaurant - Sit-Down (RSD)</t>
  </si>
  <si>
    <t>DMo</t>
  </si>
  <si>
    <t>HFC-236fa</t>
  </si>
  <si>
    <t>Retail - Multi-story Large (RT3)</t>
  </si>
  <si>
    <t>MFm</t>
  </si>
  <si>
    <t>HFC-245fa</t>
  </si>
  <si>
    <t>Retail - Single-Story Large (RTL)</t>
  </si>
  <si>
    <t>MFmCmn</t>
  </si>
  <si>
    <t>HFC-32</t>
  </si>
  <si>
    <t>Retail - Small (RTS)</t>
  </si>
  <si>
    <t>SFm</t>
  </si>
  <si>
    <t>HFC-365mfc</t>
  </si>
  <si>
    <t>Storage - Conditioned (SCN)</t>
  </si>
  <si>
    <t>RFF</t>
  </si>
  <si>
    <t>HFC-43-10mee</t>
  </si>
  <si>
    <t>Storage - Unconditioned (SUN)</t>
  </si>
  <si>
    <t>RSD</t>
  </si>
  <si>
    <t>HFE-7100</t>
  </si>
  <si>
    <t>Storage - Refrigerated Warehouse (WRF)</t>
  </si>
  <si>
    <t>Rt3</t>
  </si>
  <si>
    <t>HFE-7200</t>
  </si>
  <si>
    <t>Transportation Equipment</t>
  </si>
  <si>
    <t>RtL</t>
  </si>
  <si>
    <t>HFE-8200</t>
  </si>
  <si>
    <t>RtS</t>
  </si>
  <si>
    <t>Hot Shot 2</t>
  </si>
  <si>
    <t>s_Agr</t>
  </si>
  <si>
    <t>Ikon A</t>
  </si>
  <si>
    <t>s_FSt</t>
  </si>
  <si>
    <t>Ikon B</t>
  </si>
  <si>
    <t>s_Cli</t>
  </si>
  <si>
    <t>Isceon MO89</t>
  </si>
  <si>
    <t>s_Ind</t>
  </si>
  <si>
    <t>Isobutane</t>
  </si>
  <si>
    <t>s_MiC</t>
  </si>
  <si>
    <t>Methane</t>
  </si>
  <si>
    <t>s_TCU</t>
  </si>
  <si>
    <t>Methyl bromide</t>
  </si>
  <si>
    <t>SMo</t>
  </si>
  <si>
    <t>Methyl chloroform (R-140a)</t>
  </si>
  <si>
    <t>SCn</t>
  </si>
  <si>
    <t>Methylene chloride</t>
  </si>
  <si>
    <t>SUn</t>
  </si>
  <si>
    <t>NARM-502</t>
  </si>
  <si>
    <t>Sup</t>
  </si>
  <si>
    <t>NF3 Nitrogen Trifluoride</t>
  </si>
  <si>
    <t>IAT</t>
  </si>
  <si>
    <t>Nitrous Oxide</t>
  </si>
  <si>
    <t>EUD</t>
  </si>
  <si>
    <t>PFC-116</t>
  </si>
  <si>
    <t>VPr</t>
  </si>
  <si>
    <t>PFC-14</t>
  </si>
  <si>
    <t>WRf</t>
  </si>
  <si>
    <t>PFC-218</t>
  </si>
  <si>
    <t>WWT</t>
  </si>
  <si>
    <t>PFC-31-10</t>
  </si>
  <si>
    <t>PFC-318</t>
  </si>
  <si>
    <t>PFC-41-12</t>
  </si>
  <si>
    <t>PFC-51-14</t>
  </si>
  <si>
    <t>PFC-91-18</t>
  </si>
  <si>
    <t>Propane</t>
  </si>
  <si>
    <t>R-401A</t>
  </si>
  <si>
    <t>R-401B</t>
  </si>
  <si>
    <t>R-401C</t>
  </si>
  <si>
    <t>R-402A</t>
  </si>
  <si>
    <t>R-402B</t>
  </si>
  <si>
    <t>R-403B</t>
  </si>
  <si>
    <t>R-404A</t>
  </si>
  <si>
    <t>R-406A</t>
  </si>
  <si>
    <t>R-407A</t>
  </si>
  <si>
    <t>R-407B</t>
  </si>
  <si>
    <t>R-407C</t>
  </si>
  <si>
    <t>R-407D</t>
  </si>
  <si>
    <t>R-407F</t>
  </si>
  <si>
    <t>R-407H</t>
  </si>
  <si>
    <t>R-408A</t>
  </si>
  <si>
    <t>R-409A</t>
  </si>
  <si>
    <t>R-410A</t>
  </si>
  <si>
    <t>R-410B</t>
  </si>
  <si>
    <t>R-411A</t>
  </si>
  <si>
    <t>R-411B</t>
  </si>
  <si>
    <t>R-413A</t>
  </si>
  <si>
    <t>R-414A</t>
  </si>
  <si>
    <t>R-414B</t>
  </si>
  <si>
    <t>R-416A</t>
  </si>
  <si>
    <t>R-417A</t>
  </si>
  <si>
    <t>R-417B</t>
  </si>
  <si>
    <t>R-417C</t>
  </si>
  <si>
    <t>R-420A</t>
  </si>
  <si>
    <t>R-421A</t>
  </si>
  <si>
    <t>R-421B</t>
  </si>
  <si>
    <t>R-422A</t>
  </si>
  <si>
    <t>R-422B</t>
  </si>
  <si>
    <t>R-422C</t>
  </si>
  <si>
    <t>R-422D</t>
  </si>
  <si>
    <t>R-423A</t>
  </si>
  <si>
    <t>R-424A</t>
  </si>
  <si>
    <t>R-426A</t>
  </si>
  <si>
    <t>R-427A</t>
  </si>
  <si>
    <t>R-428A</t>
  </si>
  <si>
    <t>R-434A</t>
  </si>
  <si>
    <t>R-436A</t>
  </si>
  <si>
    <t>R-437A</t>
  </si>
  <si>
    <t>R-438A</t>
  </si>
  <si>
    <t>R-441A</t>
  </si>
  <si>
    <t>R-442A</t>
  </si>
  <si>
    <t>R-443A</t>
  </si>
  <si>
    <t>R-444A</t>
  </si>
  <si>
    <t>R-444B</t>
  </si>
  <si>
    <t>R-445A</t>
  </si>
  <si>
    <t>R-446A</t>
  </si>
  <si>
    <t>R-447A</t>
  </si>
  <si>
    <t>R-447B</t>
  </si>
  <si>
    <t>R-448A</t>
  </si>
  <si>
    <t>R-449A</t>
  </si>
  <si>
    <t>R-449B</t>
  </si>
  <si>
    <t>R-450A</t>
  </si>
  <si>
    <t>R-451A</t>
  </si>
  <si>
    <t>R-451B</t>
  </si>
  <si>
    <t>R-452A</t>
  </si>
  <si>
    <t>R-452B</t>
  </si>
  <si>
    <t>R-452C</t>
  </si>
  <si>
    <t>R-453A</t>
  </si>
  <si>
    <t>R-454A</t>
  </si>
  <si>
    <t>R-454B</t>
  </si>
  <si>
    <t>R-454C</t>
  </si>
  <si>
    <t>R-455A</t>
  </si>
  <si>
    <t>R-456A</t>
  </si>
  <si>
    <t>R-457A</t>
  </si>
  <si>
    <t>R-458A</t>
  </si>
  <si>
    <t>R-461A</t>
  </si>
  <si>
    <t>R-462A</t>
  </si>
  <si>
    <t>R-466A</t>
  </si>
  <si>
    <t>R-500</t>
  </si>
  <si>
    <t>R-502</t>
  </si>
  <si>
    <t>R-503</t>
  </si>
  <si>
    <t>R-507</t>
  </si>
  <si>
    <t>R-508A</t>
  </si>
  <si>
    <t>R-508B</t>
  </si>
  <si>
    <t>R-513A</t>
  </si>
  <si>
    <t>R-514A</t>
  </si>
  <si>
    <t>R-515A</t>
  </si>
  <si>
    <t>R-516A</t>
  </si>
  <si>
    <t>SF6 Sulphur Hexafluoride</t>
  </si>
  <si>
    <t>SO2F2 Sulfuryl fluoride</t>
  </si>
  <si>
    <t>SP34E</t>
  </si>
  <si>
    <t>TDX20 see also R-458A</t>
  </si>
  <si>
    <t>THR-03</t>
  </si>
  <si>
    <t>Trifluoromethyl iodide (CF3I)</t>
  </si>
  <si>
    <t xml:space="preserve">Trifluoromethyl sulfur pentafluoride </t>
  </si>
  <si>
    <t>Electric 1st period savings estimated (kWh/yr)</t>
  </si>
  <si>
    <t>Gas 1st period savings estimated (therms/yr)</t>
  </si>
  <si>
    <t>kWh/yr</t>
  </si>
  <si>
    <t xml:space="preserve">If operating hours vary from DEER Defaults, please provide source referenced. If non-DEER operating hours are being used, valid justification must be provided (e.g., logged data, EMS schedule). </t>
  </si>
  <si>
    <t xml:space="preserve">Installation verification activities for Very Low Rigor Tier projects may generally consist of visual equipment verification and gathering of any readily available data. Since the cost of scheduling and conducting a site visit typically approaches or exceeds 10% of the incentive amount, virtual methods may be the preferred method for conducting installation verification if those methods have been demonstrated to be reliable for the measures in the project.  </t>
  </si>
  <si>
    <t xml:space="preserve">The requirements and suggestions listed for the Very Low Rigor Tier projects are applicable to the Low Rigor Tier projects. </t>
  </si>
  <si>
    <t>The installation verification requirements and suggestions listed for the Very Low and Low Rigor Tiers projects are applicable to the Medium and Full Rigor Tiers projects. Site inspections to conduct installation verification are preferred over virtual inspections when conditions permit.</t>
  </si>
  <si>
    <t>Very Low Rigor</t>
  </si>
  <si>
    <t>Low Rigor</t>
  </si>
  <si>
    <t>Medium &amp; Full Rigor</t>
  </si>
  <si>
    <t>Installation Verification Requirements</t>
  </si>
  <si>
    <t>•  Photo image of installed equipment including location and surrounding conditions with Geotagging if permitted by customer. The photos should strive to ascertain information such that adequate measure installation and installation quality can be assessed for the purpose of achieving energy savings.</t>
  </si>
  <si>
    <t xml:space="preserve">•  Verify hours of operation with customer or project sponsor email
</t>
  </si>
  <si>
    <t>• Verify the removal of or an abandonment  in place of the replaced measure if it is a retrofit</t>
  </si>
  <si>
    <r>
      <t>•  Verify hours of operation with customer or project sponsor email</t>
    </r>
    <r>
      <rPr>
        <b/>
        <sz val="12"/>
        <color theme="1"/>
        <rFont val="Aptos Narrow"/>
        <family val="2"/>
        <scheme val="minor"/>
      </rPr>
      <t xml:space="preserve"> and verify, if possible, with utility meter/ billing/AMI data</t>
    </r>
  </si>
  <si>
    <t>• Verify control strategy to determine if the replaced equipment operates only as a back-up.</t>
  </si>
  <si>
    <t xml:space="preserve">    - </t>
  </si>
  <si>
    <t>•  Itemized Paid Invoice of installed equipment</t>
  </si>
  <si>
    <t>•  Photo image of the name plate of the installed equipment (i.e. manufacturer, model number, serial number, year built, etc.) if safely accessible</t>
  </si>
  <si>
    <t>•  Updated image of affected system/line diagram/control screens, if available and applicable</t>
  </si>
  <si>
    <t>•  Verify production, occupancy, or other key variables with customer or project sponsor email</t>
  </si>
  <si>
    <r>
      <t xml:space="preserve">•  Verify production, occupancy, or other key variables with customer or project sponsor email </t>
    </r>
    <r>
      <rPr>
        <b/>
        <sz val="12"/>
        <color theme="1"/>
        <rFont val="Aptos Narrow"/>
        <family val="2"/>
        <scheme val="minor"/>
      </rPr>
      <t>and verify, if possible, with utility meter/ billing/AMI data</t>
    </r>
  </si>
  <si>
    <r>
      <t xml:space="preserve">•  Verify production, occupancy, or other key variables with customer or project sponsor email </t>
    </r>
    <r>
      <rPr>
        <b/>
        <sz val="12"/>
        <color theme="1"/>
        <rFont val="Aptos Narrow"/>
        <family val="2"/>
        <scheme val="minor"/>
      </rPr>
      <t>through email or interview and verify with utility meter AMI data if possible and not verifiable through other M&amp;V data</t>
    </r>
  </si>
  <si>
    <r>
      <t>•  Verify hours of operation with customer or project sponsor email</t>
    </r>
    <r>
      <rPr>
        <b/>
        <sz val="12"/>
        <color theme="1"/>
        <rFont val="Aptos Narrow"/>
        <family val="2"/>
        <scheme val="minor"/>
      </rPr>
      <t xml:space="preserve"> through email or interview and verify with utility meter AMI data if possible and not verifiable through other M&amp;V data</t>
    </r>
  </si>
  <si>
    <t>•  Product specifications or other product performance data when readily available and applicable to the savings methodology. If ratings or specifications applicable to the savings calculation are not available, a justification for not performing any verification measurements must be supplied and approved before the use of stipulated/assumed performance values can be utilized. Some examples include:
       o DLC Screenshot (if DLC listing is required) and manufacturers specification showing the kW and/or efficacy (LED lighting),
       o AHRI Rating (refrigeration and cooling compression), 
       o CAGI (air compressors)
       o NEMA (motors)
       o NFRC (windows and glazing measures)</t>
  </si>
  <si>
    <t>Pre and/or post equipment performance measurements for Very Low Rigor Tier projects are generally not required when stipulated values are previously approved and manufacturers specification are based on results from independently performed industry accepted testing for the specific equipment of equipment family. A short video can be helpful to show fluctuating operation such as a VFD or cycling air compressor depending on the measure and calculation methodology.</t>
  </si>
  <si>
    <t xml:space="preserve">Pre and/or post equipment performance measurements for Low Rigor Tier projects shall be proposed by the project developer, program implementer or requested by program administrator to reduce uncertainty in the project savings estimates. The requirement may be reduced when the primary uncertainty arises from stipulated values and those values are previously approved and manufacturers specifications are based on results from independently performed industry accepted testing for the specific equipment of equipment family. Typical performance measurement activities for Low Rigor Tier projects consist of the following activities:
    • Control system screenshots used to verify operational parameters such as control setpoints, operating hours equipment sequencing and so on.
    • Spot measurements or pre- and/or post- installation short-term data logging of installed or affected equipment/system energy consumption, operation, or other key variables. </t>
  </si>
  <si>
    <t xml:space="preserve">Pre and/or post equipment performance measurements for Medium and Full Rigor Tiers projects shall be proposed by the project developer unless the CPUC staff has pre-approved that all measures included in the project using the proposed calculation methodology and stipulated values are exempt from either pre- or post- (or both) performance measurements. If pre- and/or post- performance measurements are proposed to not occur an explanation of the rationale for excluding performance measurements from the project development process shall be required; such a proposal shall require pre-approval. </t>
  </si>
  <si>
    <t>When performance measurements are proposed, an M&amp;V plan compliant with the Statewide Custom Projects Guidance Document  must be submitted for all projects for which M&amp;V will be conducted.</t>
  </si>
  <si>
    <t>Statewide Custom Project Guidance Document v1.4</t>
  </si>
  <si>
    <t>When performance measurements are proposed, an M&amp;V plan compliant with the Statewide Custom Projects Guidance Document  must be submitted for all projects for which M&amp;V will be conducted.
The M&amp;V plan must provide the following:
• The IPMVP Option used to determine savings
• Identification of project boundaries of the energy efficiency measure
• Data to be collected and/or measured
     o Specify location of metering points on a line diagram (if available) or a description of the metering location(s)
     o Discussion of how the data will be used in the calculations
• Specifications of measurement equipment, period (e.g., 2 weeks), and interval (e.g., 15 minute increment)
     o Include no less than 2 weeks of metered data (pre- and post-)
     o Discussion of capturing seasonality (e.g., harvest) and reasonable range of independent variables in metered data
• Specifications of the exact data analysis procedures, algorithms, assumptions, software tools (name and version)
     o Reference relevant sections of energy efficiency standards or guides used for assumptions 
• How the results will be reported, documented, and used to refine the pre-installation estimate
   o Discussion of uncertainty associated with the results</t>
  </si>
  <si>
    <t>Implementer Project ID</t>
  </si>
  <si>
    <t>Custom Measure Project Archive (CMPA) ID / Description</t>
  </si>
  <si>
    <t>Program Administrator (PA) Project ID</t>
  </si>
  <si>
    <t>All inputs on this tab are relevant only to the specific facility and meters impacted by the proposed EE project.
Whole building programs (e.g., BAMBE) may include both in-unit and common area measures.  For these scenarios, please select "Residential Multifamily" as the building type.</t>
  </si>
  <si>
    <t>Small Business Definition</t>
  </si>
  <si>
    <t>Hard-to-Reach Definition</t>
  </si>
  <si>
    <t>Existing Systems / Equipment Interacting with Project Measures</t>
  </si>
  <si>
    <r>
      <t xml:space="preserve">
Provide a list of all relevant, major existing equipment / systems </t>
    </r>
    <r>
      <rPr>
        <b/>
        <sz val="12"/>
        <color rgb="FF333333"/>
        <rFont val="Aptos Narrow"/>
        <family val="2"/>
        <scheme val="minor"/>
      </rPr>
      <t>that interact with the project measures</t>
    </r>
    <r>
      <rPr>
        <sz val="12"/>
        <color rgb="FF333333"/>
        <rFont val="Aptos Narrow"/>
        <family val="2"/>
        <scheme val="minor"/>
      </rPr>
      <t>. 
Examples of  relevant "systems" include:
   • Boiler(s) 
   • Chiller(s)
   • Compressed air
   • Ventilation 
   • Lighting
Please use specific language, provide diagrams to describe processes where applicable, and provide sources for all of the data referenced. Please provide estimates with no documentation readily exists, and refer reader to supporting files as needed. 
If the project includes any add-on equipment, please make sure to include details about the host system.</t>
    </r>
  </si>
  <si>
    <t>Equipment Viability affidavit(s)</t>
  </si>
  <si>
    <t>1st Period Peak Savings (kW)</t>
  </si>
  <si>
    <t>PA Program Manager</t>
  </si>
  <si>
    <t>California SEM Measure and Verification (M&amp;V) Guide, Version 4.0</t>
  </si>
  <si>
    <t>https://www.cpuc.ca.gov/-/media/cpuc-website/divisions/energy-division/documents/energy-efficiency/sem/ca-sem-mv-guide-v40-optimized.pdf</t>
  </si>
  <si>
    <t>California SEM Program Design Guide, Version 2.1</t>
  </si>
  <si>
    <t>California SEM Program Design Guide (Version 2.1)</t>
  </si>
  <si>
    <t>California SEM M&amp;V Guide (Version 4.0)</t>
  </si>
  <si>
    <t>Total System Benefit Technical Guidance (Version 1.2)</t>
  </si>
  <si>
    <t>2021 Investor Owned Utility Customized Offering Procedures Manual for Business (Version 1.0)</t>
  </si>
  <si>
    <t>CPUC Industry Standard Practice (ISP) Study Guide (Version 3.1)</t>
  </si>
  <si>
    <t>This document provides a statewide framework for the design and implementation of Strategic Energy Management (SEM) programs in California. It defines program structure, participant engagement models, required educational modules and site-specific activities, and the multi-year cycle approach used to develop customer energy management systems (EnMS). The guide is used by program administrators and implementers to ensure consistent SEM delivery aligned with CPUC expectations.</t>
  </si>
  <si>
    <t>https://www.cpuc.ca.gov/-/media/cpuc-website/divisions/energy-division/documents/energy-efficiency/sem/ca-sem-design-guide-v21-optimized.pdf</t>
  </si>
  <si>
    <r>
      <rPr>
        <b/>
        <sz val="12"/>
        <color theme="1"/>
        <rFont val="Aptos Narrow"/>
        <family val="2"/>
        <scheme val="minor"/>
      </rPr>
      <t>Model or Savings Calculation</t>
    </r>
    <r>
      <rPr>
        <sz val="12"/>
        <color theme="1"/>
        <rFont val="Aptos Narrow"/>
        <family val="2"/>
        <scheme val="minor"/>
      </rPr>
      <t>:
If claiming savings for either top-down or bottom-up savings calculations. File should include granular (i.e., pre-processed) production and meter-level data (not just cumulative data).</t>
    </r>
  </si>
  <si>
    <r>
      <t xml:space="preserve">Describe any applicable industry standard practice study or previously approved standard practice baseline associated with this baseline/ measure. If a </t>
    </r>
    <r>
      <rPr>
        <b/>
        <sz val="12"/>
        <rFont val="Aptos Narrow"/>
        <family val="2"/>
        <scheme val="minor"/>
      </rPr>
      <t>unique</t>
    </r>
    <r>
      <rPr>
        <sz val="12"/>
        <rFont val="Aptos Narrow"/>
        <family val="2"/>
        <scheme val="minor"/>
      </rPr>
      <t xml:space="preserve"> measure, describe the viable options considered by the customer. If a code is the baseline, make a direct reference to the building energy efficiency standards or other energy-related code by section and table number. </t>
    </r>
  </si>
  <si>
    <t>The implementer will use this section to provide readers a high-level summary of the project challenges, implemented energy efficiency measures, verified savings, verified measure costs, peak demand reduction, and explain key changes from pre- to post-installation, including the reasons for any deviations:</t>
  </si>
  <si>
    <t xml:space="preserve">Please provide the name and description of the supporting file for the Measurement and Verification (M&amp;V) plan in the following 'Supporting Files' tab. </t>
  </si>
  <si>
    <t>Project Rigor Level:</t>
  </si>
  <si>
    <t>Project Description:</t>
  </si>
  <si>
    <t>The M&amp;V plan shall include a measure installation verification plan. The objectives of measure installation verification plan are to confirm that: 
(1) the measures were actually installed, 
(2) the planned control parameters revisions are implemented and 
(3) the measures are operating as intended and have the potential to generate the predicted savings. 
Verification activities shall be conducted during on-site visits; however, virtual methods may be utilized, in situations where a site visit is impractical or unnecessary due to a post-installation measurement not requiring a site visit. Pre and/or post installation measurements of equipment performance shall be conducted to reduce uncertainty in project savings and to ensure projects have been executed by the project developer or program implementer; or requested by the program administrator on an as-needed basis as part of the project development and review process.
Projects at Small Business or Hard-to-Reach (HTR) customer locations that would fall into the Medium and Full Rigor classification are only required to meet the M&amp;V plan criteria of the Low Rigor classification for installation verification and performance measurements.</t>
  </si>
  <si>
    <t>Custom Measure Guidance (CMG) Library</t>
  </si>
  <si>
    <t>Please indicate whether this project uses Custom Measure Guidance (CMG) (Y/N). If yes, reference the applicable CMG in the Supporting File Name field.</t>
  </si>
  <si>
    <t xml:space="preserve">Maintenance plans or service contracts are required only where specified by applicable program rules, policy guidance, or measure specific requirements (e.g., pump overhaul or steam trap measures). A service contract may be used in lieu of a maintenance plan where it satisfies the applicable maintenance requirements and demonstrates persistence of savings.
  • Where required, the maintenance plan or service contract must demonstrate persistence of savings for the duration specified by the governing policy, program rule, or measure guidance.
  • For measures without an explicit requirement, maintenance plans or service contracts may be provided to support persistence of savings but are not required.
  • Up-to-date O&amp;M documentation, sequences of operation, and system diagrams should be maintained, as applicable, to support continued efficient operation.
</t>
  </si>
  <si>
    <t>Provide a detailed updated project drivers if it has changed from the approved project feasibility study report. Briefly discuss Program Influence, and reference the Project Feasibility Study. Please check this box if no changes occurred:</t>
  </si>
  <si>
    <r>
      <t xml:space="preserve">                                                                   Click the + sign above for Post Installation fields </t>
    </r>
    <r>
      <rPr>
        <b/>
        <sz val="12"/>
        <color theme="1"/>
        <rFont val="Wingdings 3"/>
        <family val="1"/>
        <charset val="2"/>
      </rPr>
      <t>=</t>
    </r>
  </si>
  <si>
    <t>Is this project considered 'unique' or 'semi-unique'?</t>
  </si>
  <si>
    <t>ISP Guidance Document
(see Section 3.8.2.1)</t>
  </si>
  <si>
    <t>A “Unique” or “Semi-Unique” project is highly site-specific, custom-designed, or not widely used or applicable across the market. A “Non-Unique” project is commonly used and could apply to similar customers.
If selecting Unique/Semi-Unique, briefly explain why the project is not broadly applicable and what the customer would have done without the program as defined in CPUC Resolution E 4939 Steps 2 and 3.</t>
  </si>
  <si>
    <r>
      <t xml:space="preserve">Use the RACC-FSC_v3.0 to calculate source energy savings and CO2 offsets for this measure.
</t>
    </r>
    <r>
      <rPr>
        <u/>
        <sz val="12"/>
        <color theme="0" tint="-4.9989318521683403E-2"/>
        <rFont val="Aptos Narrow"/>
        <family val="2"/>
        <scheme val="minor"/>
      </rPr>
      <t xml:space="preserve">For custom (i.e., CIAC) measures, please see:
</t>
    </r>
    <r>
      <rPr>
        <sz val="12"/>
        <color theme="0" tint="-4.9989318521683403E-2"/>
        <rFont val="Aptos Narrow"/>
        <family val="2"/>
        <scheme val="minor"/>
      </rPr>
      <t xml:space="preserve"> • columns DO:DT of the '2 RACC' worksheet for avoided refrigerant costs/benefits
 • columns BT:CT of the '3 FSC' worksheet for the energy savings and avoided emissions </t>
    </r>
  </si>
  <si>
    <t>Fuel-Substitution Measures</t>
  </si>
  <si>
    <r>
      <rPr>
        <b/>
        <sz val="12"/>
        <color rgb="FF000000"/>
        <rFont val="Aptos Narrow"/>
        <family val="2"/>
        <scheme val="minor"/>
      </rPr>
      <t>Opportunity Register</t>
    </r>
    <r>
      <rPr>
        <sz val="12"/>
        <color rgb="FF000000"/>
        <rFont val="Aptos Narrow"/>
        <family val="2"/>
        <scheme val="minor"/>
      </rPr>
      <t>:
Includes energy performance and Energy Management System (EnMS) improvement opportunities identified and completed through SEM engagement. Also includes project costs. Estimated project costs should be included if actuals are not yet available.</t>
    </r>
  </si>
  <si>
    <t>Is this project using CalTF's Custom Measure Guidance (CMG)?</t>
  </si>
  <si>
    <t>Medium or Full Rigor</t>
  </si>
  <si>
    <r>
      <t>Please provide the following details and a description of calculation methodology in the supporting file referenced in cell(s) E45:G45:</t>
    </r>
    <r>
      <rPr>
        <u/>
        <sz val="12"/>
        <rFont val="Aptos Narrow"/>
        <family val="2"/>
        <scheme val="minor"/>
      </rPr>
      <t xml:space="preserve">
</t>
    </r>
    <r>
      <rPr>
        <sz val="12"/>
        <rFont val="Aptos Narrow"/>
        <family val="2"/>
        <scheme val="minor"/>
      </rPr>
      <t xml:space="preserve">
  • Supporting file number(s) for calculation methodology in Row 45
  • Comprehensive details on inputs (i.e., assumptions, equations, metered data, spec sheet, energy saving principles)
  • References to any study and data source and notes on all assumptions
  • Complete calibration of energy simulation models (if applicable)
For custom spreadsheet analyses, the calculation methodology must be clearly presented and summarized in a single place (e.g., dedicated tab in a workbook / spreadsheet).  It is not realistic to expect that a technical reviewer will search cell by cell, tab by tab through a spreadsheet to ascertain how savings impacts are calculated.
Initial estimates of a custom measure’s savings impacts are often performed using “placeholder” calculations which are estimates based on accepted engineering principals and assumptions, the basis of which must be clearly documented and reasonable. For many custom projects, the final savings claims estimates are based on pre-installation and post-installation measurements with a savings calculation methodology that is different than the “placeholder” calculations.</t>
    </r>
  </si>
  <si>
    <t>Sample affidavits (see Project Development section)</t>
  </si>
  <si>
    <t>Non-IOU Energy Source Small Business Eligibility Guidance (pg. 5 - pg. 6)</t>
  </si>
  <si>
    <t xml:space="preserve">
Please enter the CMPA Project ID (e.g., PGE_24_T_C_964_PRJ - 04601090_Non-Savings) if this project is selected for CPR review.
Please input a short paragraph describing the project (e.g., project background context and what measures are involved).
For more details about SEM eligibility, please see the 'ED SEM Capital Project Treatment Memo - 3-24-25' memo, which was circulated to stakeholders on March 24, 2025.
For the SEM cycle, 'T' refers to the transition year and 'G' refers to the graduate program.
Please enter "0" for projects that will not receive a monetary incentive. 'Non-monetary incentives' for energy efficiency programs are benefits (e.g., on-bill financing, awards, certifications) provided to encourage energy-saving behaviors and investments without directly offering rebates.
For projects with multiple addresses, please list all account numbers in cells D38:F41 and provide additional supporting documentation in cell B43:C43 and the 'Supporting Files' tab of this workbook.
</t>
  </si>
  <si>
    <t xml:space="preserve">
*Provide readers a concise and thorough overview of the site location, facility operation, and general business focus.
Please provide the overall (i.e., gross) square footage of the facility.
If requested to provide normal operating hours for the facility, please indicate the hours that the facility is operating (e.g., 6 am - 9 pm) and NOT number of hours per day (e.g., 8 hrs).</t>
  </si>
  <si>
    <t>NA - please include supporting file for calculation methodology in Row 45</t>
  </si>
  <si>
    <t>NA - include supporting file for calculation methodology in Row 45</t>
  </si>
  <si>
    <t xml:space="preserve">The Total System Benefit (TSB) metric has replaced kWh, kW, and Therm as the primary goal for the energy efficiency portfolios administered by the California investor-owned utilities and other program administrators.
This CPUC staff-level guidance introduces and describes the calculation steps for the Total System Benefit (TSB) metric implemented by D.21-05-031. </t>
  </si>
  <si>
    <r>
      <t xml:space="preserve">Per issuance of Decision 23-06-055 (on June 29, 2023), customers must meet the following modified definition of “hard-to-reach”. Two criteria are considered sufficient if one of the criteria met is the geographic criterion defined below. If the geographic criterion is not met, then at least three (other) criteria must be met. The exception is for California Native American Tribes, who do not need to meet any additional criteria. 
</t>
    </r>
    <r>
      <rPr>
        <u/>
        <sz val="12"/>
        <color theme="1"/>
        <rFont val="Aptos Narrow"/>
        <family val="2"/>
        <scheme val="minor"/>
      </rPr>
      <t>Geographic criterion:</t>
    </r>
    <r>
      <rPr>
        <sz val="12"/>
        <color theme="1"/>
        <rFont val="Aptos Narrow"/>
        <family val="2"/>
        <scheme val="minor"/>
      </rPr>
      <t xml:space="preserve">
     o Customers or customer premises in areas other than the United States Office of Management and Budget Combined Statistical Areas of the San Francisco Bay Area, 
        the Greater Los Angeles Area and the Greater Sacramento Area or the Office of Management and Budget metropolitan statistical areas of San Diego County, or
     o Customers or customer premises in disadvantaged communities, as identified by the California Environmental Protection Agency pursuant to Health and Safety 
        Code Section 39711.
</t>
    </r>
    <r>
      <rPr>
        <u/>
        <sz val="12"/>
        <color theme="1"/>
        <rFont val="Aptos Narrow"/>
        <family val="2"/>
        <scheme val="minor"/>
      </rPr>
      <t xml:space="preserve">Language criterion: </t>
    </r>
    <r>
      <rPr>
        <sz val="12"/>
        <color theme="1"/>
        <rFont val="Aptos Narrow"/>
        <family val="2"/>
        <scheme val="minor"/>
      </rPr>
      <t xml:space="preserve">
    o Primary language spoken is other than English. 
</t>
    </r>
    <r>
      <rPr>
        <u/>
        <sz val="12"/>
        <color theme="1"/>
        <rFont val="Aptos Narrow"/>
        <family val="2"/>
        <scheme val="minor"/>
      </rPr>
      <t xml:space="preserve">For small business added criteria to the above to consider:
</t>
    </r>
    <r>
      <rPr>
        <sz val="12"/>
        <color theme="1"/>
        <rFont val="Aptos Narrow"/>
        <family val="2"/>
        <scheme val="minor"/>
      </rPr>
      <t xml:space="preserve">     o Business Size – 25 or fewer employees and/or classified as Very Small (Customers whose annual electric demand is less than
         20 kilowatt (kW), or whose annual gas consumption is less than 10,000 therm, or both), and/or
     o Leased or Rented Facilities – Investments in improvements to a facility rented or leased by a participating business customer.
For residential added criteria to the above to consider: 
     o Income – Those customers who qualify for the California Alternative Rates for Energy, Energy Savings Assistance, or the Family Electric Rate  Assistance Programs,
         and/or 
     o Housing Type – Multi-family and Mobile Home Tenants (rent and lease).
For the public sector, customers classified as ‘local government’ that meet the geographic criterion above may also be considered hard-to-reach.</t>
    </r>
  </si>
  <si>
    <t>David Avenick, DNV</t>
  </si>
  <si>
    <t>This version (2.2) includes targeted updates including but not limited to: improved clarity and usability, including removal of outdated references, alignment with finalized M&amp;V guidance, addition of new EEM inputs for project uniqueness and CalTF CMG usage, incorporation of project rigor level fields, updates to savings presentation in the Project Summary tab, and refinements to formatting and HTR definitions.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</si>
</sst>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4" formatCode="_(&quot;$&quot;* #,##0.00_);_(&quot;$&quot;* \(#,##0.00\);_(&quot;$&quot;* &quot;-&quot;??_);_(@_)"/>
    <numFmt numFmtId="43" formatCode="_(* #,##0.00_);_(* \(#,##0.00\);_(* &quot;-&quot;??_);_(@_)"/>
    <numFmt numFmtId="164" formatCode="&quot;$&quot;#,##0.00"/>
    <numFmt numFmtId="165" formatCode="0.0"/>
    <numFmt numFmtId="166" formatCode="[&lt;=9999999]###\-####;\(###\)\ ###\-####"/>
  </numFmts>
  <fonts count="70" x14ac:knownFonts="1">
    <font>
      <sz val="11"/>
      <color theme="1"/>
      <name val="Aptos Narrow"/>
      <family val="2"/>
      <scheme val="minor"/>
    </font>
    <font>
      <u/>
      <sz val="11"/>
      <color theme="10"/>
      <name val="Aptos Narrow"/>
      <family val="2"/>
      <scheme val="minor"/>
    </font>
    <font>
      <sz val="10.5"/>
      <color theme="1"/>
      <name val="Calibri"/>
      <family val="2"/>
    </font>
    <font>
      <sz val="10"/>
      <color theme="1"/>
      <name val="Calibri"/>
      <family val="2"/>
    </font>
    <font>
      <sz val="11"/>
      <color theme="1"/>
      <name val="Aptos Narrow"/>
      <family val="2"/>
      <scheme val="minor"/>
    </font>
    <font>
      <u/>
      <sz val="12"/>
      <color theme="10"/>
      <name val="Aptos Narrow"/>
      <family val="2"/>
      <scheme val="minor"/>
    </font>
    <font>
      <b/>
      <sz val="14"/>
      <color theme="0"/>
      <name val="Aptos Narrow"/>
      <family val="2"/>
      <scheme val="minor"/>
    </font>
    <font>
      <sz val="14"/>
      <name val="Aptos Narrow"/>
      <family val="2"/>
      <scheme val="minor"/>
    </font>
    <font>
      <sz val="14"/>
      <color theme="1"/>
      <name val="Aptos Narrow"/>
      <family val="2"/>
      <scheme val="minor"/>
    </font>
    <font>
      <b/>
      <sz val="14"/>
      <color theme="1"/>
      <name val="Aptos Narrow"/>
      <family val="2"/>
      <scheme val="minor"/>
    </font>
    <font>
      <b/>
      <sz val="16"/>
      <color theme="0"/>
      <name val="Aptos Narrow"/>
      <family val="2"/>
      <scheme val="minor"/>
    </font>
    <font>
      <sz val="11"/>
      <color rgb="FF000000"/>
      <name val="Calibri"/>
      <family val="2"/>
    </font>
    <font>
      <sz val="12"/>
      <color theme="1"/>
      <name val="Aptos Narrow"/>
      <family val="2"/>
      <scheme val="minor"/>
    </font>
    <font>
      <sz val="14"/>
      <color rgb="FF000000"/>
      <name val="Aptos Narrow"/>
      <family val="2"/>
      <scheme val="minor"/>
    </font>
    <font>
      <u/>
      <sz val="12"/>
      <color theme="1"/>
      <name val="Aptos Narrow"/>
      <family val="2"/>
      <scheme val="minor"/>
    </font>
    <font>
      <sz val="12"/>
      <color theme="1"/>
      <name val="Courier New"/>
      <family val="3"/>
    </font>
    <font>
      <sz val="12"/>
      <color theme="1"/>
      <name val="Times New Roman"/>
      <family val="1"/>
    </font>
    <font>
      <sz val="12"/>
      <color theme="1"/>
      <name val="Calibri Light"/>
      <family val="2"/>
    </font>
    <font>
      <b/>
      <sz val="12"/>
      <color theme="1"/>
      <name val="Aptos Narrow"/>
      <family val="2"/>
      <scheme val="minor"/>
    </font>
    <font>
      <sz val="10"/>
      <color rgb="FF000000"/>
      <name val="Arial"/>
      <family val="2"/>
    </font>
    <font>
      <b/>
      <sz val="12"/>
      <name val="Aptos Narrow"/>
      <family val="2"/>
      <scheme val="minor"/>
    </font>
    <font>
      <b/>
      <sz val="12"/>
      <color theme="0"/>
      <name val="Aptos Narrow"/>
      <family val="2"/>
      <scheme val="minor"/>
    </font>
    <font>
      <b/>
      <u/>
      <sz val="12"/>
      <color theme="1"/>
      <name val="Aptos Narrow"/>
      <family val="2"/>
      <scheme val="minor"/>
    </font>
    <font>
      <sz val="12"/>
      <color rgb="FF000000"/>
      <name val="Aptos Narrow"/>
      <family val="2"/>
      <scheme val="minor"/>
    </font>
    <font>
      <b/>
      <sz val="12"/>
      <color rgb="FF000000"/>
      <name val="Aptos Narrow"/>
      <family val="2"/>
      <scheme val="minor"/>
    </font>
    <font>
      <sz val="12"/>
      <name val="Aptos Narrow"/>
      <family val="2"/>
      <scheme val="minor"/>
    </font>
    <font>
      <b/>
      <u/>
      <sz val="12"/>
      <color theme="3" tint="0.249977111117893"/>
      <name val="Aptos Narrow"/>
      <family val="2"/>
      <scheme val="minor"/>
    </font>
    <font>
      <b/>
      <sz val="12"/>
      <color theme="1" tint="0.14999847407452621"/>
      <name val="Aptos Narrow"/>
      <family val="2"/>
      <scheme val="minor"/>
    </font>
    <font>
      <sz val="12"/>
      <color rgb="FF333333"/>
      <name val="Aptos Narrow"/>
      <family val="2"/>
      <scheme val="minor"/>
    </font>
    <font>
      <b/>
      <i/>
      <sz val="12"/>
      <name val="Aptos Narrow"/>
      <family val="2"/>
      <scheme val="minor"/>
    </font>
    <font>
      <b/>
      <sz val="12"/>
      <color rgb="FF333333"/>
      <name val="Aptos Narrow"/>
      <family val="2"/>
      <scheme val="minor"/>
    </font>
    <font>
      <i/>
      <sz val="12"/>
      <name val="Aptos Narrow"/>
      <family val="2"/>
      <scheme val="minor"/>
    </font>
    <font>
      <i/>
      <sz val="12"/>
      <color rgb="FF000000"/>
      <name val="Aptos Narrow"/>
      <family val="2"/>
      <scheme val="minor"/>
    </font>
    <font>
      <u/>
      <sz val="12"/>
      <color rgb="FF000000"/>
      <name val="Aptos Narrow"/>
      <family val="2"/>
      <scheme val="minor"/>
    </font>
    <font>
      <b/>
      <u/>
      <sz val="14"/>
      <color theme="1"/>
      <name val="Aptos Narrow"/>
      <family val="2"/>
      <scheme val="minor"/>
    </font>
    <font>
      <sz val="12"/>
      <color theme="0"/>
      <name val="Aptos Narrow"/>
      <family val="2"/>
      <scheme val="minor"/>
    </font>
    <font>
      <b/>
      <u/>
      <sz val="12"/>
      <color theme="0"/>
      <name val="Aptos Narrow"/>
      <family val="2"/>
      <scheme val="minor"/>
    </font>
    <font>
      <b/>
      <sz val="12"/>
      <color theme="1"/>
      <name val="Wingdings 3"/>
      <family val="1"/>
      <charset val="2"/>
    </font>
    <font>
      <b/>
      <u/>
      <sz val="12"/>
      <color rgb="FFFF0000"/>
      <name val="Aptos Narrow"/>
      <family val="2"/>
      <scheme val="minor"/>
    </font>
    <font>
      <u/>
      <sz val="11"/>
      <color rgb="FF009FDA"/>
      <name val="Aptos Narrow"/>
      <family val="2"/>
      <scheme val="minor"/>
    </font>
    <font>
      <sz val="11"/>
      <color rgb="FF000000"/>
      <name val="Aptos Narrow"/>
      <family val="2"/>
      <scheme val="minor"/>
    </font>
    <font>
      <i/>
      <sz val="12"/>
      <color theme="1"/>
      <name val="Aptos Narrow"/>
      <family val="2"/>
      <scheme val="minor"/>
    </font>
    <font>
      <sz val="12"/>
      <color rgb="FFFF0000"/>
      <name val="Aptos Narrow"/>
      <family val="2"/>
      <scheme val="minor"/>
    </font>
    <font>
      <u/>
      <sz val="12"/>
      <name val="Aptos Narrow"/>
      <family val="2"/>
      <scheme val="minor"/>
    </font>
    <font>
      <b/>
      <sz val="12"/>
      <color rgb="FFFFFFFF"/>
      <name val="Aptos Narrow"/>
      <family val="2"/>
      <scheme val="minor"/>
    </font>
    <font>
      <sz val="11"/>
      <color rgb="FFFF0000"/>
      <name val="Aptos Narrow"/>
      <family val="2"/>
      <scheme val="minor"/>
    </font>
    <font>
      <b/>
      <u/>
      <sz val="12"/>
      <name val="Aptos Narrow"/>
      <family val="2"/>
      <scheme val="minor"/>
    </font>
    <font>
      <sz val="10"/>
      <color rgb="FFFF0000"/>
      <name val="Aptos Narrow"/>
      <family val="2"/>
      <scheme val="minor"/>
    </font>
    <font>
      <sz val="10"/>
      <color theme="1"/>
      <name val="Aptos Narrow"/>
      <family val="2"/>
      <scheme val="minor"/>
    </font>
    <font>
      <sz val="12"/>
      <color theme="0" tint="-4.9989318521683403E-2"/>
      <name val="Aptos Narrow"/>
      <family val="2"/>
      <scheme val="minor"/>
    </font>
    <font>
      <u/>
      <sz val="12"/>
      <color theme="0" tint="-4.9989318521683403E-2"/>
      <name val="Aptos Narrow"/>
      <family val="2"/>
      <scheme val="minor"/>
    </font>
    <font>
      <b/>
      <sz val="11"/>
      <color theme="3"/>
      <name val="Aptos Narrow"/>
      <family val="2"/>
      <scheme val="minor"/>
    </font>
    <font>
      <sz val="11"/>
      <color theme="0" tint="-4.9989318521683403E-2"/>
      <name val="Aptos Narrow"/>
      <family val="2"/>
      <scheme val="minor"/>
    </font>
    <font>
      <b/>
      <sz val="12"/>
      <color theme="0" tint="-4.9989318521683403E-2"/>
      <name val="Aptos Narrow"/>
      <family val="2"/>
      <scheme val="minor"/>
    </font>
    <font>
      <sz val="11"/>
      <color theme="3"/>
      <name val="Aptos Narrow"/>
      <family val="2"/>
      <scheme val="minor"/>
    </font>
    <font>
      <sz val="12"/>
      <color rgb="FF000000"/>
      <name val="Aptos Narrow"/>
      <family val="2"/>
    </font>
    <font>
      <b/>
      <sz val="12"/>
      <color rgb="FFFF0000"/>
      <name val="Aptos Narrow"/>
      <family val="2"/>
      <scheme val="minor"/>
    </font>
    <font>
      <sz val="8"/>
      <name val="Aptos Narrow"/>
      <family val="2"/>
      <scheme val="minor"/>
    </font>
    <font>
      <sz val="12"/>
      <color theme="0" tint="-4.9989318521683403E-2"/>
      <name val="Aptos Narrow"/>
      <family val="2"/>
    </font>
    <font>
      <b/>
      <sz val="14"/>
      <name val="Aptos Narrow"/>
      <family val="2"/>
      <scheme val="minor"/>
    </font>
    <font>
      <sz val="14"/>
      <name val="Aptos Narrow"/>
      <family val="2"/>
    </font>
    <font>
      <i/>
      <sz val="14"/>
      <name val="Aptos Narrow"/>
      <family val="2"/>
      <scheme val="minor"/>
    </font>
    <font>
      <b/>
      <i/>
      <sz val="14"/>
      <name val="Aptos Narrow"/>
      <family val="2"/>
      <scheme val="minor"/>
    </font>
    <font>
      <b/>
      <sz val="16"/>
      <name val="Aptos Narrow"/>
      <family val="2"/>
      <scheme val="minor"/>
    </font>
    <font>
      <b/>
      <sz val="14"/>
      <name val="Aptos Narrow"/>
      <family val="2"/>
    </font>
    <font>
      <sz val="11"/>
      <name val="Aptos Narrow"/>
      <family val="2"/>
      <scheme val="minor"/>
    </font>
    <font>
      <b/>
      <sz val="11"/>
      <color theme="1"/>
      <name val="Aptos Narrow"/>
      <family val="2"/>
      <scheme val="minor"/>
    </font>
    <font>
      <sz val="11"/>
      <color theme="0"/>
      <name val="Aptos Narrow"/>
      <family val="2"/>
      <scheme val="minor"/>
    </font>
    <font>
      <sz val="10.5"/>
      <color theme="0"/>
      <name val="Calibri"/>
      <family val="2"/>
    </font>
    <font>
      <u/>
      <sz val="14"/>
      <color theme="10"/>
      <name val="Aptos Narrow"/>
      <family val="2"/>
      <scheme val="minor"/>
    </font>
  </fonts>
  <fills count="17">
    <fill>
      <patternFill patternType="none"/>
    </fill>
    <fill>
      <patternFill patternType="gray125"/>
    </fill>
    <fill>
      <patternFill patternType="solid">
        <fgColor theme="7"/>
        <bgColor indexed="64"/>
      </patternFill>
    </fill>
    <fill>
      <patternFill patternType="solid">
        <fgColor theme="0" tint="-4.9989318521683403E-2"/>
        <bgColor indexed="64"/>
      </patternFill>
    </fill>
    <fill>
      <patternFill patternType="solid">
        <fgColor theme="0"/>
        <bgColor indexed="64"/>
      </patternFill>
    </fill>
    <fill>
      <patternFill patternType="solid">
        <fgColor theme="3" tint="0.89999084444715716"/>
        <bgColor indexed="64"/>
      </patternFill>
    </fill>
    <fill>
      <patternFill patternType="solid">
        <fgColor rgb="FFFFF377"/>
        <bgColor indexed="64"/>
      </patternFill>
    </fill>
    <fill>
      <patternFill patternType="solid">
        <fgColor theme="7"/>
        <bgColor theme="4"/>
      </patternFill>
    </fill>
    <fill>
      <patternFill patternType="solid">
        <fgColor theme="0" tint="-4.9989318521683403E-2"/>
        <bgColor theme="4" tint="0.59999389629810485"/>
      </patternFill>
    </fill>
    <fill>
      <patternFill patternType="solid">
        <fgColor theme="0"/>
        <bgColor theme="4" tint="0.79998168889431442"/>
      </patternFill>
    </fill>
    <fill>
      <patternFill patternType="solid">
        <fgColor theme="0" tint="-0.249977111117893"/>
        <bgColor indexed="64"/>
      </patternFill>
    </fill>
    <fill>
      <patternFill patternType="solid">
        <fgColor theme="0" tint="-0.34998626667073579"/>
        <bgColor indexed="64"/>
      </patternFill>
    </fill>
    <fill>
      <patternFill patternType="solid">
        <fgColor theme="0"/>
        <bgColor theme="4" tint="0.59999389629810485"/>
      </patternFill>
    </fill>
    <fill>
      <patternFill patternType="solid">
        <fgColor rgb="FF0F204B"/>
        <bgColor indexed="64"/>
      </patternFill>
    </fill>
    <fill>
      <patternFill patternType="solid">
        <fgColor rgb="FFAAE0A4"/>
        <bgColor indexed="64"/>
      </patternFill>
    </fill>
    <fill>
      <patternFill patternType="solid">
        <fgColor theme="4" tint="0.89999084444715716"/>
        <bgColor indexed="64"/>
      </patternFill>
    </fill>
    <fill>
      <patternFill patternType="solid">
        <fgColor theme="5" tint="0.79998168889431442"/>
        <bgColor indexed="64"/>
      </patternFill>
    </fill>
  </fills>
  <borders count="117">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theme="0"/>
      </right>
      <top style="thin">
        <color theme="0"/>
      </top>
      <bottom style="thin">
        <color theme="0"/>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theme="0"/>
      </right>
      <top style="thin">
        <color theme="0"/>
      </top>
      <bottom style="thin">
        <color theme="0"/>
      </bottom>
      <diagonal/>
    </border>
    <border>
      <left style="thin">
        <color theme="0"/>
      </left>
      <right style="medium">
        <color indexed="64"/>
      </right>
      <top style="thin">
        <color theme="0"/>
      </top>
      <bottom style="thin">
        <color theme="0"/>
      </bottom>
      <diagonal/>
    </border>
    <border>
      <left style="medium">
        <color indexed="64"/>
      </left>
      <right style="thin">
        <color theme="0"/>
      </right>
      <top/>
      <bottom style="thin">
        <color theme="0"/>
      </bottom>
      <diagonal/>
    </border>
    <border>
      <left style="thin">
        <color theme="0"/>
      </left>
      <right/>
      <top/>
      <bottom style="thin">
        <color theme="0"/>
      </bottom>
      <diagonal/>
    </border>
    <border>
      <left style="thin">
        <color theme="0"/>
      </left>
      <right style="thin">
        <color theme="0"/>
      </right>
      <top style="thin">
        <color theme="0"/>
      </top>
      <bottom style="thin">
        <color theme="0"/>
      </bottom>
      <diagonal/>
    </border>
    <border>
      <left style="thin">
        <color theme="0"/>
      </left>
      <right style="medium">
        <color indexed="64"/>
      </right>
      <top/>
      <bottom style="thin">
        <color theme="0"/>
      </bottom>
      <diagonal/>
    </border>
    <border>
      <left style="medium">
        <color indexed="64"/>
      </left>
      <right style="thin">
        <color theme="0"/>
      </right>
      <top/>
      <bottom style="medium">
        <color indexed="64"/>
      </bottom>
      <diagonal/>
    </border>
    <border>
      <left style="thin">
        <color theme="0"/>
      </left>
      <right/>
      <top/>
      <bottom style="medium">
        <color indexed="64"/>
      </bottom>
      <diagonal/>
    </border>
    <border>
      <left style="thin">
        <color theme="0"/>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medium">
        <color indexed="64"/>
      </bottom>
      <diagonal/>
    </border>
    <border>
      <left style="thin">
        <color rgb="FF000000"/>
      </left>
      <right style="medium">
        <color indexed="64"/>
      </right>
      <top style="medium">
        <color indexed="64"/>
      </top>
      <bottom/>
      <diagonal/>
    </border>
    <border>
      <left style="medium">
        <color indexed="64"/>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thin">
        <color rgb="FF000000"/>
      </left>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style="medium">
        <color indexed="64"/>
      </top>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thin">
        <color rgb="FF000000"/>
      </right>
      <top style="medium">
        <color indexed="64"/>
      </top>
      <bottom/>
      <diagonal/>
    </border>
    <border>
      <left style="medium">
        <color indexed="64"/>
      </left>
      <right style="thin">
        <color rgb="FF000000"/>
      </right>
      <top/>
      <bottom/>
      <diagonal/>
    </border>
    <border>
      <left style="medium">
        <color indexed="64"/>
      </left>
      <right style="thin">
        <color rgb="FF000000"/>
      </right>
      <top/>
      <bottom style="medium">
        <color indexed="64"/>
      </bottom>
      <diagonal/>
    </border>
    <border>
      <left style="thin">
        <color rgb="FF000000"/>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thin">
        <color indexed="64"/>
      </bottom>
      <diagonal/>
    </border>
    <border>
      <left style="thin">
        <color indexed="64"/>
      </left>
      <right style="medium">
        <color indexed="64"/>
      </right>
      <top/>
      <bottom style="medium">
        <color indexed="64"/>
      </bottom>
      <diagonal/>
    </border>
    <border>
      <left/>
      <right style="medium">
        <color indexed="64"/>
      </right>
      <top style="thin">
        <color indexed="64"/>
      </top>
      <bottom/>
      <diagonal/>
    </border>
    <border>
      <left style="thin">
        <color indexed="64"/>
      </left>
      <right style="thin">
        <color indexed="64"/>
      </right>
      <top/>
      <bottom/>
      <diagonal/>
    </border>
    <border>
      <left style="medium">
        <color indexed="64"/>
      </left>
      <right style="thin">
        <color theme="0"/>
      </right>
      <top/>
      <bottom/>
      <diagonal/>
    </border>
    <border>
      <left style="thin">
        <color theme="0"/>
      </left>
      <right style="thin">
        <color theme="0"/>
      </right>
      <top/>
      <bottom style="thin">
        <color theme="0"/>
      </bottom>
      <diagonal/>
    </border>
    <border>
      <left style="thin">
        <color theme="0"/>
      </left>
      <right style="medium">
        <color indexed="64"/>
      </right>
      <top/>
      <bottom/>
      <diagonal/>
    </border>
    <border>
      <left style="medium">
        <color indexed="64"/>
      </left>
      <right style="medium">
        <color theme="0"/>
      </right>
      <top style="medium">
        <color theme="0"/>
      </top>
      <bottom style="medium">
        <color theme="0"/>
      </bottom>
      <diagonal/>
    </border>
    <border>
      <left style="medium">
        <color theme="0"/>
      </left>
      <right style="medium">
        <color indexed="64"/>
      </right>
      <top style="medium">
        <color theme="0"/>
      </top>
      <bottom style="medium">
        <color theme="0"/>
      </bottom>
      <diagonal/>
    </border>
    <border>
      <left style="medium">
        <color theme="0"/>
      </left>
      <right style="medium">
        <color theme="0"/>
      </right>
      <top style="medium">
        <color theme="0"/>
      </top>
      <bottom style="medium">
        <color theme="0"/>
      </bottom>
      <diagonal/>
    </border>
    <border>
      <left style="thin">
        <color indexed="64"/>
      </left>
      <right/>
      <top/>
      <bottom/>
      <diagonal/>
    </border>
    <border>
      <left style="medium">
        <color indexed="64"/>
      </left>
      <right/>
      <top/>
      <bottom style="thin">
        <color indexed="64"/>
      </bottom>
      <diagonal/>
    </border>
    <border>
      <left/>
      <right/>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theme="0"/>
      </right>
      <top style="thin">
        <color theme="0"/>
      </top>
      <bottom/>
      <diagonal/>
    </border>
    <border>
      <left/>
      <right style="thin">
        <color indexed="64"/>
      </right>
      <top style="thin">
        <color indexed="64"/>
      </top>
      <bottom/>
      <diagonal/>
    </border>
    <border>
      <left/>
      <right/>
      <top style="thin">
        <color indexed="64"/>
      </top>
      <bottom style="thin">
        <color indexed="64"/>
      </bottom>
      <diagonal/>
    </border>
    <border>
      <left style="thin">
        <color rgb="FF000000"/>
      </left>
      <right/>
      <top/>
      <bottom/>
      <diagonal/>
    </border>
    <border>
      <left/>
      <right style="thin">
        <color rgb="FF000000"/>
      </right>
      <top style="thin">
        <color indexed="64"/>
      </top>
      <bottom/>
      <diagonal/>
    </border>
    <border>
      <left/>
      <right style="thin">
        <color rgb="FF000000"/>
      </right>
      <top/>
      <bottom/>
      <diagonal/>
    </border>
    <border>
      <left/>
      <right style="thin">
        <color rgb="FF000000"/>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rgb="FF000000"/>
      </left>
      <right/>
      <top style="thin">
        <color indexed="64"/>
      </top>
      <bottom/>
      <diagonal/>
    </border>
    <border>
      <left/>
      <right style="thin">
        <color rgb="FF000000"/>
      </right>
      <top style="thin">
        <color rgb="FF000000"/>
      </top>
      <bottom style="thin">
        <color rgb="FF000000"/>
      </bottom>
      <diagonal/>
    </border>
    <border>
      <left style="thin">
        <color indexed="64"/>
      </left>
      <right/>
      <top/>
      <bottom style="thin">
        <color indexed="64"/>
      </bottom>
      <diagonal/>
    </border>
    <border>
      <left style="thin">
        <color rgb="FF000000"/>
      </left>
      <right style="thin">
        <color rgb="FF000000"/>
      </right>
      <top style="medium">
        <color indexed="64"/>
      </top>
      <bottom style="medium">
        <color indexed="64"/>
      </bottom>
      <diagonal/>
    </border>
    <border>
      <left style="medium">
        <color indexed="64"/>
      </left>
      <right style="thin">
        <color theme="0"/>
      </right>
      <top style="thin">
        <color theme="0"/>
      </top>
      <bottom style="medium">
        <color indexed="64"/>
      </bottom>
      <diagonal/>
    </border>
    <border>
      <left style="thin">
        <color theme="0"/>
      </left>
      <right style="medium">
        <color indexed="64"/>
      </right>
      <top style="thin">
        <color theme="0"/>
      </top>
      <bottom style="medium">
        <color indexed="64"/>
      </bottom>
      <diagonal/>
    </border>
    <border>
      <left/>
      <right/>
      <top/>
      <bottom style="medium">
        <color theme="4" tint="0.39997558519241921"/>
      </bottom>
      <diagonal/>
    </border>
  </borders>
  <cellStyleXfs count="7">
    <xf numFmtId="0" fontId="0" fillId="0" borderId="0"/>
    <xf numFmtId="0" fontId="1" fillId="0" borderId="0" applyNumberForma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0" fontId="19" fillId="0" borderId="0"/>
    <xf numFmtId="9" fontId="4" fillId="0" borderId="0" applyFont="0" applyFill="0" applyBorder="0" applyAlignment="0" applyProtection="0"/>
    <xf numFmtId="0" fontId="51" fillId="0" borderId="116" applyNumberFormat="0" applyFill="0" applyAlignment="0" applyProtection="0"/>
  </cellStyleXfs>
  <cellXfs count="1116">
    <xf numFmtId="0" fontId="0" fillId="0" borderId="0" xfId="0"/>
    <xf numFmtId="0" fontId="5" fillId="4" borderId="0" xfId="1" applyFont="1" applyFill="1"/>
    <xf numFmtId="0" fontId="12" fillId="4" borderId="0" xfId="0" applyFont="1" applyFill="1"/>
    <xf numFmtId="0" fontId="8" fillId="4" borderId="0" xfId="0" applyFont="1" applyFill="1"/>
    <xf numFmtId="0" fontId="18" fillId="4" borderId="0" xfId="0" applyFont="1" applyFill="1"/>
    <xf numFmtId="0" fontId="0" fillId="4" borderId="0" xfId="0" applyFill="1"/>
    <xf numFmtId="0" fontId="23" fillId="3" borderId="37" xfId="0" applyFont="1" applyFill="1" applyBorder="1" applyAlignment="1">
      <alignment horizontal="center" vertical="center" wrapText="1"/>
    </xf>
    <xf numFmtId="0" fontId="23" fillId="3" borderId="33" xfId="0" applyFont="1" applyFill="1" applyBorder="1" applyAlignment="1">
      <alignment horizontal="center" vertical="center" wrapText="1"/>
    </xf>
    <xf numFmtId="0" fontId="12" fillId="4" borderId="0" xfId="0" applyFont="1" applyFill="1" applyAlignment="1">
      <alignment vertical="center" wrapText="1"/>
    </xf>
    <xf numFmtId="0" fontId="23" fillId="0" borderId="36" xfId="0" applyFont="1" applyBorder="1" applyAlignment="1">
      <alignment horizontal="center" vertical="center" wrapText="1"/>
    </xf>
    <xf numFmtId="0" fontId="23" fillId="4" borderId="0" xfId="0" applyFont="1" applyFill="1" applyAlignment="1">
      <alignment horizontal="center" vertical="center" wrapText="1"/>
    </xf>
    <xf numFmtId="0" fontId="5" fillId="4" borderId="0" xfId="1" applyFont="1" applyFill="1" applyBorder="1" applyAlignment="1">
      <alignment horizontal="center" vertical="center" wrapText="1"/>
    </xf>
    <xf numFmtId="0" fontId="23" fillId="3" borderId="96" xfId="0" applyFont="1" applyFill="1" applyBorder="1" applyAlignment="1">
      <alignment horizontal="center" vertical="center" wrapText="1"/>
    </xf>
    <xf numFmtId="0" fontId="23" fillId="3" borderId="32" xfId="0" applyFont="1" applyFill="1" applyBorder="1" applyAlignment="1">
      <alignment horizontal="center" vertical="center" wrapText="1"/>
    </xf>
    <xf numFmtId="0" fontId="23" fillId="4" borderId="36" xfId="0" applyFont="1" applyFill="1" applyBorder="1" applyAlignment="1">
      <alignment horizontal="center" vertical="center" wrapText="1"/>
    </xf>
    <xf numFmtId="0" fontId="23" fillId="3" borderId="8" xfId="0" applyFont="1" applyFill="1" applyBorder="1" applyAlignment="1">
      <alignment horizontal="center" vertical="center" wrapText="1"/>
    </xf>
    <xf numFmtId="0" fontId="24" fillId="3" borderId="20" xfId="0" applyFont="1" applyFill="1" applyBorder="1" applyAlignment="1">
      <alignment horizontal="center" vertical="center" wrapText="1"/>
    </xf>
    <xf numFmtId="0" fontId="24" fillId="3" borderId="59" xfId="0" applyFont="1" applyFill="1" applyBorder="1" applyAlignment="1">
      <alignment horizontal="center" vertical="center" wrapText="1"/>
    </xf>
    <xf numFmtId="0" fontId="24" fillId="3" borderId="34" xfId="0" applyFont="1" applyFill="1" applyBorder="1" applyAlignment="1">
      <alignment horizontal="center" vertical="center" wrapText="1"/>
    </xf>
    <xf numFmtId="0" fontId="23" fillId="4" borderId="20" xfId="0" applyFont="1" applyFill="1" applyBorder="1" applyAlignment="1">
      <alignment horizontal="center" vertical="center" wrapText="1"/>
    </xf>
    <xf numFmtId="0" fontId="25" fillId="4" borderId="0" xfId="0" applyFont="1" applyFill="1"/>
    <xf numFmtId="0" fontId="26" fillId="8" borderId="12" xfId="1" applyFont="1" applyFill="1" applyBorder="1" applyAlignment="1">
      <alignment vertical="center" wrapText="1"/>
    </xf>
    <xf numFmtId="0" fontId="25" fillId="8" borderId="15" xfId="0" applyFont="1" applyFill="1" applyBorder="1" applyAlignment="1">
      <alignment vertical="center" wrapText="1"/>
    </xf>
    <xf numFmtId="0" fontId="25" fillId="9" borderId="11" xfId="0" applyFont="1" applyFill="1" applyBorder="1" applyAlignment="1">
      <alignment vertical="center" wrapText="1"/>
    </xf>
    <xf numFmtId="14" fontId="9" fillId="4" borderId="0" xfId="0" applyNumberFormat="1" applyFont="1" applyFill="1" applyAlignment="1">
      <alignment horizontal="left"/>
    </xf>
    <xf numFmtId="0" fontId="22" fillId="4" borderId="0" xfId="0" applyFont="1" applyFill="1"/>
    <xf numFmtId="0" fontId="23" fillId="3" borderId="40" xfId="0" applyFont="1" applyFill="1" applyBorder="1" applyAlignment="1">
      <alignment horizontal="center" vertical="center" wrapText="1"/>
    </xf>
    <xf numFmtId="0" fontId="23" fillId="3" borderId="42" xfId="0" applyFont="1" applyFill="1" applyBorder="1" applyAlignment="1">
      <alignment horizontal="center" vertical="center" wrapText="1"/>
    </xf>
    <xf numFmtId="0" fontId="12" fillId="4" borderId="0" xfId="0" applyFont="1" applyFill="1" applyAlignment="1">
      <alignment wrapText="1"/>
    </xf>
    <xf numFmtId="0" fontId="24" fillId="3" borderId="40" xfId="0" applyFont="1" applyFill="1" applyBorder="1" applyAlignment="1">
      <alignment horizontal="center" vertical="center" wrapText="1"/>
    </xf>
    <xf numFmtId="0" fontId="24" fillId="3" borderId="2" xfId="0" applyFont="1" applyFill="1" applyBorder="1" applyAlignment="1">
      <alignment horizontal="center" vertical="center" wrapText="1"/>
    </xf>
    <xf numFmtId="0" fontId="12" fillId="4" borderId="40" xfId="0" applyFont="1" applyFill="1" applyBorder="1" applyAlignment="1">
      <alignment vertical="center"/>
    </xf>
    <xf numFmtId="0" fontId="12" fillId="4" borderId="42" xfId="0" applyFont="1" applyFill="1" applyBorder="1" applyAlignment="1">
      <alignment vertical="center"/>
    </xf>
    <xf numFmtId="0" fontId="31" fillId="4" borderId="0" xfId="0" applyFont="1" applyFill="1" applyAlignment="1">
      <alignment vertical="center" wrapText="1"/>
    </xf>
    <xf numFmtId="0" fontId="12" fillId="4" borderId="0" xfId="0" applyFont="1" applyFill="1" applyAlignment="1">
      <alignment horizontal="left"/>
    </xf>
    <xf numFmtId="0" fontId="5" fillId="0" borderId="41" xfId="1" applyFont="1" applyFill="1" applyBorder="1" applyAlignment="1">
      <alignment vertical="center" wrapText="1"/>
    </xf>
    <xf numFmtId="0" fontId="12" fillId="4" borderId="0" xfId="0" applyFont="1" applyFill="1" applyAlignment="1">
      <alignment vertical="center"/>
    </xf>
    <xf numFmtId="0" fontId="5" fillId="4" borderId="0" xfId="1" quotePrefix="1" applyFont="1" applyFill="1"/>
    <xf numFmtId="0" fontId="18" fillId="0" borderId="67" xfId="0" applyFont="1" applyBorder="1" applyAlignment="1">
      <alignment horizontal="center"/>
    </xf>
    <xf numFmtId="0" fontId="18" fillId="0" borderId="47" xfId="0" applyFont="1" applyBorder="1" applyAlignment="1">
      <alignment horizontal="center"/>
    </xf>
    <xf numFmtId="0" fontId="18" fillId="0" borderId="70" xfId="0" applyFont="1" applyBorder="1" applyAlignment="1">
      <alignment horizontal="center"/>
    </xf>
    <xf numFmtId="0" fontId="18" fillId="3" borderId="48" xfId="0" applyFont="1" applyFill="1" applyBorder="1" applyAlignment="1">
      <alignment horizontal="center"/>
    </xf>
    <xf numFmtId="0" fontId="24" fillId="3" borderId="37" xfId="0" applyFont="1" applyFill="1" applyBorder="1" applyAlignment="1">
      <alignment vertical="center" wrapText="1"/>
    </xf>
    <xf numFmtId="0" fontId="12" fillId="4" borderId="38" xfId="0" applyFont="1" applyFill="1" applyBorder="1" applyAlignment="1">
      <alignment vertical="center"/>
    </xf>
    <xf numFmtId="0" fontId="12" fillId="3" borderId="39" xfId="0" applyFont="1" applyFill="1" applyBorder="1" applyAlignment="1">
      <alignment horizontal="center" vertical="center"/>
    </xf>
    <xf numFmtId="0" fontId="24" fillId="3" borderId="40" xfId="0" applyFont="1" applyFill="1" applyBorder="1" applyAlignment="1">
      <alignment vertical="center" wrapText="1"/>
    </xf>
    <xf numFmtId="0" fontId="12" fillId="4" borderId="2" xfId="0" applyFont="1" applyFill="1" applyBorder="1" applyAlignment="1">
      <alignment vertical="center" wrapText="1"/>
    </xf>
    <xf numFmtId="0" fontId="12" fillId="3" borderId="41" xfId="0" applyFont="1" applyFill="1" applyBorder="1" applyAlignment="1">
      <alignment horizontal="center" vertical="center"/>
    </xf>
    <xf numFmtId="3" fontId="12" fillId="4" borderId="2" xfId="2" applyNumberFormat="1" applyFont="1" applyFill="1" applyBorder="1" applyAlignment="1">
      <alignment horizontal="right" vertical="center" indent="1"/>
    </xf>
    <xf numFmtId="3" fontId="12" fillId="3" borderId="41" xfId="2" applyNumberFormat="1" applyFont="1" applyFill="1" applyBorder="1" applyAlignment="1">
      <alignment horizontal="right" vertical="center" indent="1"/>
    </xf>
    <xf numFmtId="1" fontId="12" fillId="4" borderId="2" xfId="2" applyNumberFormat="1" applyFont="1" applyFill="1" applyBorder="1" applyAlignment="1">
      <alignment horizontal="right" vertical="center" indent="1"/>
    </xf>
    <xf numFmtId="1" fontId="12" fillId="3" borderId="41" xfId="0" applyNumberFormat="1" applyFont="1" applyFill="1" applyBorder="1" applyAlignment="1">
      <alignment horizontal="center" vertical="center"/>
    </xf>
    <xf numFmtId="164" fontId="12" fillId="4" borderId="2" xfId="0" applyNumberFormat="1" applyFont="1" applyFill="1" applyBorder="1" applyAlignment="1">
      <alignment horizontal="right" vertical="center" indent="1"/>
    </xf>
    <xf numFmtId="164" fontId="12" fillId="3" borderId="41" xfId="0" applyNumberFormat="1" applyFont="1" applyFill="1" applyBorder="1" applyAlignment="1">
      <alignment horizontal="right" vertical="center" indent="1"/>
    </xf>
    <xf numFmtId="0" fontId="24" fillId="3" borderId="42" xfId="0" applyFont="1" applyFill="1" applyBorder="1" applyAlignment="1">
      <alignment vertical="center" wrapText="1"/>
    </xf>
    <xf numFmtId="164" fontId="12" fillId="4" borderId="43" xfId="0" applyNumberFormat="1" applyFont="1" applyFill="1" applyBorder="1" applyAlignment="1">
      <alignment horizontal="right" vertical="center" indent="1"/>
    </xf>
    <xf numFmtId="164" fontId="12" fillId="3" borderId="44" xfId="0" applyNumberFormat="1" applyFont="1" applyFill="1" applyBorder="1" applyAlignment="1">
      <alignment horizontal="right" vertical="center" indent="1"/>
    </xf>
    <xf numFmtId="0" fontId="27" fillId="10" borderId="92" xfId="0" applyFont="1" applyFill="1" applyBorder="1" applyAlignment="1">
      <alignment horizontal="center" vertical="center"/>
    </xf>
    <xf numFmtId="0" fontId="27" fillId="10" borderId="93" xfId="0" applyFont="1" applyFill="1" applyBorder="1" applyAlignment="1">
      <alignment horizontal="center" vertical="center"/>
    </xf>
    <xf numFmtId="0" fontId="18" fillId="4" borderId="0" xfId="0" applyFont="1" applyFill="1" applyAlignment="1">
      <alignment vertical="center" wrapText="1"/>
    </xf>
    <xf numFmtId="0" fontId="21" fillId="2" borderId="78" xfId="0" applyFont="1" applyFill="1" applyBorder="1"/>
    <xf numFmtId="0" fontId="21" fillId="2" borderId="81" xfId="0" applyFont="1" applyFill="1" applyBorder="1"/>
    <xf numFmtId="0" fontId="21" fillId="2" borderId="63" xfId="0" applyFont="1" applyFill="1" applyBorder="1"/>
    <xf numFmtId="0" fontId="23" fillId="0" borderId="64" xfId="0" applyFont="1" applyBorder="1" applyAlignment="1">
      <alignment wrapText="1"/>
    </xf>
    <xf numFmtId="0" fontId="23" fillId="0" borderId="78" xfId="0" applyFont="1" applyBorder="1" applyAlignment="1">
      <alignment wrapText="1"/>
    </xf>
    <xf numFmtId="0" fontId="23" fillId="4" borderId="68" xfId="0" applyFont="1" applyFill="1" applyBorder="1" applyAlignment="1">
      <alignment horizontal="left" wrapText="1" indent="2"/>
    </xf>
    <xf numFmtId="0" fontId="23" fillId="4" borderId="82" xfId="0" applyFont="1" applyFill="1" applyBorder="1" applyAlignment="1">
      <alignment horizontal="left" wrapText="1" indent="2"/>
    </xf>
    <xf numFmtId="0" fontId="18" fillId="4" borderId="0" xfId="0" applyFont="1" applyFill="1" applyAlignment="1">
      <alignment horizontal="left"/>
    </xf>
    <xf numFmtId="0" fontId="35" fillId="4" borderId="0" xfId="0" applyFont="1" applyFill="1"/>
    <xf numFmtId="0" fontId="5" fillId="0" borderId="41" xfId="1" applyFont="1" applyBorder="1" applyAlignment="1">
      <alignment horizontal="left" vertical="center" wrapText="1"/>
    </xf>
    <xf numFmtId="0" fontId="5" fillId="4" borderId="0" xfId="1" applyFont="1" applyFill="1" applyAlignment="1">
      <alignment vertical="top"/>
    </xf>
    <xf numFmtId="0" fontId="18" fillId="4" borderId="0" xfId="0" applyFont="1" applyFill="1" applyAlignment="1">
      <alignment vertical="top"/>
    </xf>
    <xf numFmtId="0" fontId="26" fillId="9" borderId="100" xfId="1" applyFont="1" applyFill="1" applyBorder="1" applyAlignment="1">
      <alignment horizontal="left" vertical="center" wrapText="1"/>
    </xf>
    <xf numFmtId="0" fontId="6" fillId="2" borderId="24" xfId="0" applyFont="1" applyFill="1" applyBorder="1" applyAlignment="1">
      <alignment horizontal="center" vertical="center" wrapText="1"/>
    </xf>
    <xf numFmtId="0" fontId="6" fillId="2" borderId="47"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48" xfId="0" applyFont="1" applyFill="1" applyBorder="1" applyAlignment="1">
      <alignment horizontal="center" vertical="center" wrapText="1"/>
    </xf>
    <xf numFmtId="0" fontId="23" fillId="0" borderId="8" xfId="0" applyFont="1" applyBorder="1" applyAlignment="1">
      <alignment horizontal="left" vertical="center" wrapText="1"/>
    </xf>
    <xf numFmtId="0" fontId="38" fillId="4" borderId="0" xfId="1" applyFont="1" applyFill="1"/>
    <xf numFmtId="0" fontId="23" fillId="3" borderId="69" xfId="0" applyFont="1" applyFill="1" applyBorder="1" applyAlignment="1">
      <alignment horizontal="center" vertical="center" wrapText="1"/>
    </xf>
    <xf numFmtId="0" fontId="7" fillId="12" borderId="30" xfId="1" applyFont="1" applyFill="1" applyBorder="1" applyAlignment="1">
      <alignment vertical="center"/>
    </xf>
    <xf numFmtId="14" fontId="7" fillId="12" borderId="30" xfId="0" applyNumberFormat="1" applyFont="1" applyFill="1" applyBorder="1" applyAlignment="1">
      <alignment horizontal="left" vertical="center" wrapText="1"/>
    </xf>
    <xf numFmtId="14" fontId="7" fillId="12" borderId="30" xfId="0" applyNumberFormat="1" applyFont="1" applyFill="1" applyBorder="1" applyAlignment="1">
      <alignment vertical="center" wrapText="1"/>
    </xf>
    <xf numFmtId="0" fontId="23" fillId="3" borderId="88" xfId="0" applyFont="1" applyFill="1" applyBorder="1" applyAlignment="1">
      <alignment horizontal="center" vertical="center" wrapText="1"/>
    </xf>
    <xf numFmtId="0" fontId="31" fillId="4" borderId="0" xfId="0" applyFont="1" applyFill="1" applyAlignment="1">
      <alignment horizontal="left" vertical="center" wrapText="1"/>
    </xf>
    <xf numFmtId="0" fontId="24" fillId="3" borderId="50" xfId="0" applyFont="1" applyFill="1" applyBorder="1" applyAlignment="1">
      <alignment vertical="center" wrapText="1"/>
    </xf>
    <xf numFmtId="164" fontId="12" fillId="4" borderId="3" xfId="0" applyNumberFormat="1" applyFont="1" applyFill="1" applyBorder="1" applyAlignment="1">
      <alignment horizontal="right" vertical="center" indent="1"/>
    </xf>
    <xf numFmtId="0" fontId="18" fillId="4" borderId="0" xfId="0" applyFont="1" applyFill="1" applyAlignment="1">
      <alignment horizontal="center"/>
    </xf>
    <xf numFmtId="0" fontId="12" fillId="4" borderId="0" xfId="0" applyFont="1" applyFill="1" applyAlignment="1">
      <alignment horizontal="left" vertical="top" wrapText="1"/>
    </xf>
    <xf numFmtId="0" fontId="6" fillId="7" borderId="20" xfId="0" applyFont="1" applyFill="1" applyBorder="1" applyAlignment="1">
      <alignment vertical="center"/>
    </xf>
    <xf numFmtId="0" fontId="23" fillId="4" borderId="0" xfId="0" applyFont="1" applyFill="1"/>
    <xf numFmtId="0" fontId="1" fillId="0" borderId="44" xfId="1" applyBorder="1" applyAlignment="1">
      <alignment vertical="center" wrapText="1"/>
    </xf>
    <xf numFmtId="0" fontId="12" fillId="4" borderId="0" xfId="0" applyFont="1" applyFill="1" applyAlignment="1">
      <alignment horizontal="left" vertical="center" wrapText="1" indent="4"/>
    </xf>
    <xf numFmtId="0" fontId="1" fillId="4" borderId="0" xfId="1" applyFill="1"/>
    <xf numFmtId="0" fontId="1" fillId="4" borderId="0" xfId="1" quotePrefix="1" applyFill="1"/>
    <xf numFmtId="0" fontId="0" fillId="4" borderId="30" xfId="0" applyFill="1" applyBorder="1"/>
    <xf numFmtId="0" fontId="5" fillId="4" borderId="0" xfId="1" quotePrefix="1" applyFont="1" applyFill="1" applyBorder="1"/>
    <xf numFmtId="0" fontId="25" fillId="0" borderId="75" xfId="0" applyFont="1" applyBorder="1" applyAlignment="1">
      <alignment vertical="center" wrapText="1"/>
    </xf>
    <xf numFmtId="0" fontId="20" fillId="5" borderId="19" xfId="0" applyFont="1" applyFill="1" applyBorder="1" applyAlignment="1">
      <alignment horizontal="center" vertical="center" wrapText="1"/>
    </xf>
    <xf numFmtId="9" fontId="0" fillId="0" borderId="107" xfId="0" applyNumberFormat="1" applyBorder="1" applyAlignment="1">
      <alignment horizontal="center" vertical="center"/>
    </xf>
    <xf numFmtId="9" fontId="0" fillId="0" borderId="44" xfId="0" applyNumberFormat="1" applyBorder="1" applyAlignment="1">
      <alignment horizontal="center" vertical="center"/>
    </xf>
    <xf numFmtId="9" fontId="0" fillId="0" borderId="39" xfId="0" applyNumberFormat="1" applyBorder="1" applyAlignment="1">
      <alignment horizontal="center" vertical="center"/>
    </xf>
    <xf numFmtId="9" fontId="0" fillId="0" borderId="7" xfId="0" applyNumberFormat="1" applyBorder="1" applyAlignment="1">
      <alignment horizontal="center" vertical="center"/>
    </xf>
    <xf numFmtId="9" fontId="0" fillId="4" borderId="35" xfId="0" applyNumberFormat="1" applyFill="1" applyBorder="1" applyAlignment="1">
      <alignment horizontal="center" vertical="center"/>
    </xf>
    <xf numFmtId="9" fontId="0" fillId="4" borderId="36" xfId="0" applyNumberFormat="1" applyFill="1" applyBorder="1" applyAlignment="1">
      <alignment horizontal="center" vertical="center"/>
    </xf>
    <xf numFmtId="9" fontId="0" fillId="4" borderId="33" xfId="0" applyNumberFormat="1" applyFill="1" applyBorder="1" applyAlignment="1">
      <alignment horizontal="center" vertical="center"/>
    </xf>
    <xf numFmtId="9" fontId="0" fillId="4" borderId="108" xfId="0" applyNumberFormat="1" applyFill="1" applyBorder="1" applyAlignment="1">
      <alignment horizontal="center" vertical="center"/>
    </xf>
    <xf numFmtId="9" fontId="0" fillId="4" borderId="0" xfId="5" applyFont="1" applyFill="1"/>
    <xf numFmtId="0" fontId="33" fillId="4" borderId="68" xfId="0" applyFont="1" applyFill="1" applyBorder="1" applyAlignment="1">
      <alignment vertical="center" wrapText="1"/>
    </xf>
    <xf numFmtId="0" fontId="6" fillId="2" borderId="31" xfId="0" applyFont="1" applyFill="1" applyBorder="1" applyAlignment="1">
      <alignment vertical="center" wrapText="1"/>
    </xf>
    <xf numFmtId="0" fontId="25" fillId="0" borderId="40" xfId="0" applyFont="1" applyBorder="1" applyAlignment="1">
      <alignment horizontal="left" vertical="center" wrapText="1"/>
    </xf>
    <xf numFmtId="0" fontId="12" fillId="0" borderId="0" xfId="0" applyFont="1"/>
    <xf numFmtId="0" fontId="12" fillId="6" borderId="2" xfId="0" applyFont="1" applyFill="1" applyBorder="1" applyAlignment="1" applyProtection="1">
      <alignment horizontal="left" vertical="top" wrapText="1"/>
      <protection locked="0"/>
    </xf>
    <xf numFmtId="0" fontId="25" fillId="4" borderId="25" xfId="0" applyFont="1" applyFill="1" applyBorder="1" applyAlignment="1">
      <alignment vertical="top" wrapText="1"/>
    </xf>
    <xf numFmtId="0" fontId="23" fillId="4" borderId="8" xfId="0" applyFont="1" applyFill="1" applyBorder="1" applyAlignment="1">
      <alignment horizontal="left" vertical="center" wrapText="1"/>
    </xf>
    <xf numFmtId="0" fontId="21" fillId="0" borderId="0" xfId="0" applyFont="1" applyAlignment="1">
      <alignment vertical="center" wrapText="1"/>
    </xf>
    <xf numFmtId="0" fontId="25" fillId="4" borderId="0" xfId="0" applyFont="1" applyFill="1" applyAlignment="1">
      <alignment vertical="center"/>
    </xf>
    <xf numFmtId="0" fontId="12" fillId="4" borderId="2" xfId="0" applyFont="1" applyFill="1" applyBorder="1" applyAlignment="1">
      <alignment horizontal="left" vertical="center" indent="1"/>
    </xf>
    <xf numFmtId="0" fontId="12" fillId="4" borderId="43" xfId="0" applyFont="1" applyFill="1" applyBorder="1" applyAlignment="1">
      <alignment horizontal="left" vertical="center" indent="1"/>
    </xf>
    <xf numFmtId="2" fontId="12" fillId="4" borderId="3" xfId="0" applyNumberFormat="1" applyFont="1" applyFill="1" applyBorder="1" applyAlignment="1">
      <alignment horizontal="right" vertical="center" indent="1"/>
    </xf>
    <xf numFmtId="2" fontId="12" fillId="3" borderId="41" xfId="0" applyNumberFormat="1" applyFont="1" applyFill="1" applyBorder="1" applyAlignment="1">
      <alignment horizontal="right" vertical="center" indent="1"/>
    </xf>
    <xf numFmtId="0" fontId="45" fillId="4" borderId="0" xfId="0" applyFont="1" applyFill="1" applyAlignment="1">
      <alignment wrapText="1"/>
    </xf>
    <xf numFmtId="0" fontId="45" fillId="4" borderId="25" xfId="0" applyFont="1" applyFill="1" applyBorder="1" applyAlignment="1">
      <alignment wrapText="1"/>
    </xf>
    <xf numFmtId="0" fontId="42" fillId="4" borderId="25" xfId="0" applyFont="1" applyFill="1" applyBorder="1" applyAlignment="1">
      <alignment vertical="top" wrapText="1"/>
    </xf>
    <xf numFmtId="0" fontId="26" fillId="9" borderId="114" xfId="1" applyFont="1" applyFill="1" applyBorder="1" applyAlignment="1">
      <alignment horizontal="left" vertical="center" wrapText="1"/>
    </xf>
    <xf numFmtId="0" fontId="25" fillId="9" borderId="115" xfId="0" applyFont="1" applyFill="1" applyBorder="1" applyAlignment="1">
      <alignment vertical="center" wrapText="1"/>
    </xf>
    <xf numFmtId="0" fontId="25" fillId="4" borderId="0" xfId="0" applyFont="1" applyFill="1" applyAlignment="1">
      <alignment vertical="center" wrapText="1"/>
    </xf>
    <xf numFmtId="0" fontId="50" fillId="3" borderId="8" xfId="0" applyFont="1" applyFill="1" applyBorder="1" applyAlignment="1">
      <alignment wrapText="1"/>
    </xf>
    <xf numFmtId="0" fontId="49" fillId="3" borderId="68" xfId="0" applyFont="1" applyFill="1" applyBorder="1" applyAlignment="1">
      <alignment horizontal="left" wrapText="1" indent="2"/>
    </xf>
    <xf numFmtId="0" fontId="49" fillId="3" borderId="82" xfId="0" applyFont="1" applyFill="1" applyBorder="1" applyAlignment="1">
      <alignment horizontal="left" wrapText="1" indent="2"/>
    </xf>
    <xf numFmtId="0" fontId="49" fillId="3" borderId="67" xfId="0" applyFont="1" applyFill="1" applyBorder="1" applyAlignment="1">
      <alignment wrapText="1"/>
    </xf>
    <xf numFmtId="49" fontId="24" fillId="3" borderId="40" xfId="0" applyNumberFormat="1" applyFont="1" applyFill="1" applyBorder="1" applyAlignment="1">
      <alignment vertical="center" wrapText="1"/>
    </xf>
    <xf numFmtId="0" fontId="18" fillId="3" borderId="34" xfId="0" applyFont="1" applyFill="1" applyBorder="1" applyAlignment="1">
      <alignment horizontal="center" vertical="center"/>
    </xf>
    <xf numFmtId="0" fontId="18" fillId="3" borderId="59" xfId="0" applyFont="1" applyFill="1" applyBorder="1" applyAlignment="1">
      <alignment horizontal="center" vertical="center"/>
    </xf>
    <xf numFmtId="0" fontId="18" fillId="3" borderId="7" xfId="0" applyFont="1" applyFill="1" applyBorder="1" applyAlignment="1">
      <alignment horizontal="center" vertical="center"/>
    </xf>
    <xf numFmtId="0" fontId="18" fillId="3" borderId="62" xfId="0" applyFont="1" applyFill="1" applyBorder="1" applyAlignment="1">
      <alignment horizontal="center" vertical="center"/>
    </xf>
    <xf numFmtId="0" fontId="12" fillId="3" borderId="6" xfId="0" applyFont="1" applyFill="1" applyBorder="1"/>
    <xf numFmtId="0" fontId="6" fillId="2" borderId="22" xfId="0" applyFont="1" applyFill="1" applyBorder="1" applyAlignment="1">
      <alignment vertical="center"/>
    </xf>
    <xf numFmtId="0" fontId="6" fillId="2" borderId="21" xfId="0" applyFont="1" applyFill="1" applyBorder="1" applyAlignment="1">
      <alignment vertical="center"/>
    </xf>
    <xf numFmtId="0" fontId="6" fillId="2" borderId="20" xfId="0" applyFont="1" applyFill="1" applyBorder="1" applyAlignment="1">
      <alignment vertical="center" wrapText="1"/>
    </xf>
    <xf numFmtId="0" fontId="6" fillId="2" borderId="22" xfId="0" applyFont="1" applyFill="1" applyBorder="1" applyAlignment="1">
      <alignment vertical="center" wrapText="1"/>
    </xf>
    <xf numFmtId="0" fontId="12" fillId="0" borderId="0" xfId="0" applyFont="1" applyAlignment="1">
      <alignment horizontal="left" vertical="top" wrapText="1"/>
    </xf>
    <xf numFmtId="0" fontId="49" fillId="3" borderId="74" xfId="0" applyFont="1" applyFill="1" applyBorder="1" applyAlignment="1">
      <alignment horizontal="left" vertical="center" wrapText="1"/>
    </xf>
    <xf numFmtId="0" fontId="12" fillId="3" borderId="95" xfId="0" applyFont="1" applyFill="1" applyBorder="1" applyAlignment="1">
      <alignment vertical="center" wrapText="1"/>
    </xf>
    <xf numFmtId="0" fontId="12" fillId="3" borderId="71" xfId="0" applyFont="1" applyFill="1" applyBorder="1" applyAlignment="1">
      <alignment horizontal="left" vertical="top" wrapText="1"/>
    </xf>
    <xf numFmtId="0" fontId="12" fillId="3" borderId="112" xfId="0" applyFont="1" applyFill="1" applyBorder="1" applyAlignment="1">
      <alignment vertical="center" wrapText="1"/>
    </xf>
    <xf numFmtId="0" fontId="12" fillId="3" borderId="74" xfId="0" applyFont="1" applyFill="1" applyBorder="1" applyAlignment="1">
      <alignment horizontal="left" vertical="top" wrapText="1"/>
    </xf>
    <xf numFmtId="0" fontId="0" fillId="3" borderId="4" xfId="0" applyFill="1" applyBorder="1" applyAlignment="1">
      <alignment horizontal="left" vertical="top" wrapText="1"/>
    </xf>
    <xf numFmtId="0" fontId="0" fillId="3" borderId="88" xfId="0" applyFill="1" applyBorder="1" applyAlignment="1">
      <alignment horizontal="left" vertical="top" wrapText="1"/>
    </xf>
    <xf numFmtId="0" fontId="15" fillId="0" borderId="35" xfId="0" applyFont="1" applyBorder="1" applyAlignment="1">
      <alignment horizontal="left" vertical="top" wrapText="1"/>
    </xf>
    <xf numFmtId="0" fontId="0" fillId="0" borderId="0" xfId="0" applyAlignment="1">
      <alignment horizontal="left" vertical="top" wrapText="1"/>
    </xf>
    <xf numFmtId="0" fontId="11"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0" fontId="0" fillId="16" borderId="0" xfId="0" applyFill="1" applyAlignment="1">
      <alignment horizontal="left" vertical="top" wrapText="1"/>
    </xf>
    <xf numFmtId="0" fontId="54" fillId="0" borderId="116" xfId="6" applyFont="1" applyAlignment="1">
      <alignment horizontal="left" vertical="top" wrapText="1"/>
    </xf>
    <xf numFmtId="0" fontId="24" fillId="3" borderId="99" xfId="0" applyFont="1" applyFill="1" applyBorder="1" applyAlignment="1">
      <alignment horizontal="center" vertical="center"/>
    </xf>
    <xf numFmtId="0" fontId="24" fillId="3" borderId="53" xfId="0" applyFont="1" applyFill="1" applyBorder="1" applyAlignment="1">
      <alignment horizontal="center" vertical="center"/>
    </xf>
    <xf numFmtId="0" fontId="24" fillId="3" borderId="60" xfId="0" applyFont="1" applyFill="1" applyBorder="1" applyAlignment="1">
      <alignment horizontal="center" vertical="center"/>
    </xf>
    <xf numFmtId="0" fontId="24" fillId="3" borderId="73" xfId="0" applyFont="1" applyFill="1" applyBorder="1" applyAlignment="1">
      <alignment horizontal="center" vertical="center"/>
    </xf>
    <xf numFmtId="164" fontId="23" fillId="4" borderId="22" xfId="3" applyNumberFormat="1" applyFont="1" applyFill="1" applyBorder="1" applyAlignment="1">
      <alignment horizontal="center" vertical="center"/>
    </xf>
    <xf numFmtId="0" fontId="31" fillId="4" borderId="0" xfId="0" applyFont="1" applyFill="1" applyAlignment="1">
      <alignment vertical="top" wrapText="1"/>
    </xf>
    <xf numFmtId="0" fontId="20" fillId="4" borderId="0" xfId="0" applyFont="1" applyFill="1" applyAlignment="1">
      <alignment horizontal="left" vertical="center" wrapText="1"/>
    </xf>
    <xf numFmtId="0" fontId="25" fillId="4" borderId="0" xfId="0" applyFont="1" applyFill="1" applyAlignment="1">
      <alignment horizontal="left" vertical="center" wrapText="1" indent="6"/>
    </xf>
    <xf numFmtId="0" fontId="28" fillId="4" borderId="0" xfId="0" applyFont="1" applyFill="1" applyAlignment="1">
      <alignment vertical="top" wrapText="1"/>
    </xf>
    <xf numFmtId="0" fontId="8" fillId="4" borderId="0" xfId="0" applyFont="1" applyFill="1" applyAlignment="1">
      <alignment vertical="top"/>
    </xf>
    <xf numFmtId="0" fontId="5" fillId="4" borderId="0" xfId="1" quotePrefix="1" applyFont="1" applyFill="1" applyAlignment="1">
      <alignment vertical="top"/>
    </xf>
    <xf numFmtId="0" fontId="0" fillId="4" borderId="0" xfId="0" applyFill="1" applyAlignment="1">
      <alignment vertical="top"/>
    </xf>
    <xf numFmtId="0" fontId="33" fillId="0" borderId="67" xfId="0" applyFont="1" applyBorder="1" applyAlignment="1">
      <alignment wrapText="1"/>
    </xf>
    <xf numFmtId="0" fontId="23" fillId="0" borderId="64" xfId="0" applyFont="1" applyBorder="1" applyAlignment="1">
      <alignment vertical="center" wrapText="1"/>
    </xf>
    <xf numFmtId="0" fontId="18" fillId="0" borderId="45" xfId="0" applyFont="1" applyBorder="1" applyAlignment="1">
      <alignment horizontal="center"/>
    </xf>
    <xf numFmtId="0" fontId="18" fillId="0" borderId="48" xfId="0" applyFont="1" applyBorder="1" applyAlignment="1">
      <alignment horizontal="center"/>
    </xf>
    <xf numFmtId="0" fontId="12" fillId="4" borderId="39" xfId="0" applyFont="1" applyFill="1" applyBorder="1" applyAlignment="1">
      <alignment vertical="center"/>
    </xf>
    <xf numFmtId="0" fontId="12" fillId="4" borderId="41" xfId="0" applyFont="1" applyFill="1" applyBorder="1" applyAlignment="1">
      <alignment vertical="center" wrapText="1"/>
    </xf>
    <xf numFmtId="1" fontId="12" fillId="4" borderId="41" xfId="2" applyNumberFormat="1" applyFont="1" applyFill="1" applyBorder="1" applyAlignment="1">
      <alignment horizontal="right" vertical="center" indent="1"/>
    </xf>
    <xf numFmtId="164" fontId="12" fillId="4" borderId="41" xfId="0" applyNumberFormat="1" applyFont="1" applyFill="1" applyBorder="1" applyAlignment="1">
      <alignment horizontal="right" vertical="center" indent="1"/>
    </xf>
    <xf numFmtId="164" fontId="12" fillId="4" borderId="49" xfId="0" applyNumberFormat="1" applyFont="1" applyFill="1" applyBorder="1" applyAlignment="1">
      <alignment horizontal="right" vertical="center" indent="1"/>
    </xf>
    <xf numFmtId="2" fontId="12" fillId="4" borderId="49" xfId="0" applyNumberFormat="1" applyFont="1" applyFill="1" applyBorder="1" applyAlignment="1">
      <alignment horizontal="right" vertical="center" indent="1"/>
    </xf>
    <xf numFmtId="164" fontId="12" fillId="4" borderId="44" xfId="0" applyNumberFormat="1" applyFont="1" applyFill="1" applyBorder="1" applyAlignment="1">
      <alignment horizontal="right" vertical="center" indent="1"/>
    </xf>
    <xf numFmtId="0" fontId="42" fillId="4" borderId="25" xfId="0" applyFont="1" applyFill="1" applyBorder="1" applyAlignment="1">
      <alignment horizontal="center" vertical="center" wrapText="1"/>
    </xf>
    <xf numFmtId="0" fontId="25" fillId="4" borderId="25" xfId="0" applyFont="1" applyFill="1" applyBorder="1" applyAlignment="1">
      <alignment horizontal="left" vertical="top" wrapText="1"/>
    </xf>
    <xf numFmtId="0" fontId="53" fillId="3" borderId="99" xfId="0" applyFont="1" applyFill="1" applyBorder="1" applyAlignment="1">
      <alignment horizontal="center" vertical="center"/>
    </xf>
    <xf numFmtId="0" fontId="53" fillId="3" borderId="53" xfId="0" applyFont="1" applyFill="1" applyBorder="1" applyAlignment="1">
      <alignment horizontal="center" vertical="center"/>
    </xf>
    <xf numFmtId="0" fontId="53" fillId="3" borderId="73" xfId="0" applyFont="1" applyFill="1" applyBorder="1" applyAlignment="1">
      <alignment horizontal="center" vertical="center"/>
    </xf>
    <xf numFmtId="0" fontId="12" fillId="6" borderId="2" xfId="0" applyFont="1" applyFill="1" applyBorder="1" applyAlignment="1" applyProtection="1">
      <alignment horizontal="left" vertical="center"/>
      <protection locked="0"/>
    </xf>
    <xf numFmtId="0" fontId="25" fillId="4" borderId="0" xfId="0" applyFont="1" applyFill="1" applyAlignment="1">
      <alignment wrapText="1"/>
    </xf>
    <xf numFmtId="0" fontId="45" fillId="4" borderId="0" xfId="0" applyFont="1" applyFill="1" applyAlignment="1">
      <alignment horizontal="center" vertical="center" wrapText="1"/>
    </xf>
    <xf numFmtId="9" fontId="0" fillId="3" borderId="33" xfId="0" applyNumberFormat="1" applyFill="1" applyBorder="1" applyAlignment="1">
      <alignment horizontal="center" vertical="center"/>
    </xf>
    <xf numFmtId="9" fontId="0" fillId="3" borderId="35" xfId="0" applyNumberFormat="1" applyFill="1" applyBorder="1" applyAlignment="1">
      <alignment horizontal="center" vertical="center"/>
    </xf>
    <xf numFmtId="9" fontId="0" fillId="3" borderId="108" xfId="0" applyNumberFormat="1" applyFill="1" applyBorder="1" applyAlignment="1">
      <alignment horizontal="center" vertical="center"/>
    </xf>
    <xf numFmtId="9" fontId="0" fillId="3" borderId="7" xfId="0" applyNumberFormat="1" applyFill="1" applyBorder="1" applyAlignment="1">
      <alignment horizontal="center" vertical="center"/>
    </xf>
    <xf numFmtId="9" fontId="23" fillId="0" borderId="32" xfId="5" applyFont="1" applyFill="1" applyBorder="1" applyAlignment="1">
      <alignment horizontal="center" vertical="center" wrapText="1"/>
    </xf>
    <xf numFmtId="0" fontId="0" fillId="3" borderId="19" xfId="0" applyFill="1" applyBorder="1"/>
    <xf numFmtId="0" fontId="49" fillId="3" borderId="75" xfId="0" applyFont="1" applyFill="1" applyBorder="1" applyAlignment="1">
      <alignment horizontal="left" vertical="center" wrapText="1"/>
    </xf>
    <xf numFmtId="0" fontId="0" fillId="3" borderId="69" xfId="0" applyFill="1" applyBorder="1" applyAlignment="1">
      <alignment horizontal="center"/>
    </xf>
    <xf numFmtId="0" fontId="6" fillId="2" borderId="22" xfId="0" applyFont="1" applyFill="1" applyBorder="1" applyAlignment="1">
      <alignment horizontal="centerContinuous" vertical="center" wrapText="1"/>
    </xf>
    <xf numFmtId="0" fontId="6" fillId="2" borderId="21" xfId="0" applyFont="1" applyFill="1" applyBorder="1" applyAlignment="1">
      <alignment horizontal="centerContinuous" vertical="center" wrapText="1"/>
    </xf>
    <xf numFmtId="0" fontId="45" fillId="4" borderId="25" xfId="0" applyFont="1" applyFill="1" applyBorder="1" applyAlignment="1">
      <alignment horizontal="center" vertical="center" wrapText="1"/>
    </xf>
    <xf numFmtId="0" fontId="25" fillId="4" borderId="0" xfId="0" applyFont="1" applyFill="1" applyAlignment="1">
      <alignment horizontal="left" vertical="top" wrapText="1"/>
    </xf>
    <xf numFmtId="0" fontId="24" fillId="3" borderId="41" xfId="0" applyFont="1" applyFill="1" applyBorder="1" applyAlignment="1">
      <alignment horizontal="center" vertical="center" wrapText="1"/>
    </xf>
    <xf numFmtId="0" fontId="12" fillId="3" borderId="69" xfId="0" applyFont="1" applyFill="1" applyBorder="1" applyAlignment="1">
      <alignment horizontal="left" vertical="center"/>
    </xf>
    <xf numFmtId="0" fontId="12" fillId="3" borderId="69" xfId="0" applyFont="1" applyFill="1" applyBorder="1" applyAlignment="1">
      <alignment horizontal="center" vertical="center" wrapText="1"/>
    </xf>
    <xf numFmtId="0" fontId="12" fillId="3" borderId="69" xfId="0" applyFont="1" applyFill="1" applyBorder="1" applyAlignment="1">
      <alignment vertical="center" wrapText="1"/>
    </xf>
    <xf numFmtId="0" fontId="12" fillId="3" borderId="69" xfId="0" applyFont="1" applyFill="1" applyBorder="1" applyAlignment="1">
      <alignment horizontal="center" vertical="center"/>
    </xf>
    <xf numFmtId="0" fontId="49" fillId="3" borderId="107" xfId="0" applyFont="1" applyFill="1" applyBorder="1" applyAlignment="1">
      <alignment horizontal="left" vertical="center"/>
    </xf>
    <xf numFmtId="0" fontId="0" fillId="3" borderId="49" xfId="0" applyFill="1" applyBorder="1" applyAlignment="1">
      <alignment horizontal="center"/>
    </xf>
    <xf numFmtId="0" fontId="0" fillId="3" borderId="69" xfId="0" applyFill="1" applyBorder="1"/>
    <xf numFmtId="0" fontId="0" fillId="3" borderId="107" xfId="0" applyFill="1" applyBorder="1"/>
    <xf numFmtId="9" fontId="0" fillId="3" borderId="36" xfId="0" applyNumberFormat="1" applyFill="1" applyBorder="1" applyAlignment="1">
      <alignment horizontal="center" vertical="center"/>
    </xf>
    <xf numFmtId="9" fontId="0" fillId="4" borderId="7" xfId="0" applyNumberFormat="1" applyFill="1" applyBorder="1" applyAlignment="1">
      <alignment horizontal="center" vertical="center"/>
    </xf>
    <xf numFmtId="0" fontId="0" fillId="4" borderId="0" xfId="0" applyFill="1" applyAlignment="1">
      <alignment horizontal="center" wrapText="1"/>
    </xf>
    <xf numFmtId="0" fontId="0" fillId="0" borderId="0" xfId="0" applyAlignment="1">
      <alignment wrapText="1"/>
    </xf>
    <xf numFmtId="0" fontId="27" fillId="11" borderId="92" xfId="0" applyFont="1" applyFill="1" applyBorder="1" applyAlignment="1" applyProtection="1">
      <alignment horizontal="center" vertical="center"/>
      <protection locked="0"/>
    </xf>
    <xf numFmtId="0" fontId="27" fillId="11" borderId="94" xfId="0" applyFont="1" applyFill="1" applyBorder="1" applyAlignment="1" applyProtection="1">
      <alignment horizontal="center" vertical="center"/>
      <protection locked="0"/>
    </xf>
    <xf numFmtId="0" fontId="27" fillId="11" borderId="93" xfId="0" applyFont="1" applyFill="1" applyBorder="1" applyAlignment="1" applyProtection="1">
      <alignment horizontal="center" vertical="center"/>
      <protection locked="0"/>
    </xf>
    <xf numFmtId="14" fontId="25" fillId="8" borderId="13" xfId="0" applyNumberFormat="1" applyFont="1" applyFill="1" applyBorder="1" applyAlignment="1" applyProtection="1">
      <alignment vertical="top" wrapText="1"/>
      <protection locked="0"/>
    </xf>
    <xf numFmtId="14" fontId="25" fillId="8" borderId="90" xfId="0" applyNumberFormat="1" applyFont="1" applyFill="1" applyBorder="1" applyAlignment="1" applyProtection="1">
      <alignment horizontal="center" vertical="center" wrapText="1"/>
      <protection locked="0"/>
    </xf>
    <xf numFmtId="14" fontId="25" fillId="8" borderId="91" xfId="0" applyNumberFormat="1" applyFont="1" applyFill="1" applyBorder="1" applyAlignment="1" applyProtection="1">
      <alignment horizontal="left" vertical="center" wrapText="1"/>
      <protection locked="0"/>
    </xf>
    <xf numFmtId="0" fontId="25" fillId="9" borderId="10" xfId="1" applyFont="1" applyFill="1" applyBorder="1" applyAlignment="1" applyProtection="1">
      <alignment horizontal="center" vertical="center" wrapText="1"/>
      <protection locked="0"/>
    </xf>
    <xf numFmtId="0" fontId="25" fillId="9" borderId="14" xfId="0" applyFont="1" applyFill="1" applyBorder="1" applyAlignment="1" applyProtection="1">
      <alignment vertical="top" wrapText="1"/>
      <protection locked="0"/>
    </xf>
    <xf numFmtId="14" fontId="25" fillId="9" borderId="5" xfId="1" applyNumberFormat="1" applyFont="1" applyFill="1" applyBorder="1" applyAlignment="1" applyProtection="1">
      <alignment horizontal="center" vertical="center" wrapText="1"/>
      <protection locked="0"/>
    </xf>
    <xf numFmtId="14" fontId="25" fillId="12" borderId="91" xfId="0" applyNumberFormat="1" applyFont="1" applyFill="1" applyBorder="1" applyAlignment="1" applyProtection="1">
      <alignment horizontal="left" vertical="center" wrapText="1"/>
      <protection locked="0"/>
    </xf>
    <xf numFmtId="0" fontId="25" fillId="8" borderId="12" xfId="1" applyFont="1" applyFill="1" applyBorder="1" applyAlignment="1" applyProtection="1">
      <alignment horizontal="center" vertical="center"/>
      <protection locked="0"/>
    </xf>
    <xf numFmtId="0" fontId="25" fillId="9" borderId="5" xfId="1" applyFont="1" applyFill="1" applyBorder="1" applyAlignment="1" applyProtection="1">
      <alignment horizontal="center" vertical="center" wrapText="1"/>
      <protection locked="0"/>
    </xf>
    <xf numFmtId="0" fontId="25" fillId="9" borderId="11" xfId="0" applyFont="1" applyFill="1" applyBorder="1" applyAlignment="1" applyProtection="1">
      <alignment horizontal="left" vertical="center" wrapText="1"/>
      <protection locked="0"/>
    </xf>
    <xf numFmtId="14" fontId="25" fillId="8" borderId="13" xfId="0" applyNumberFormat="1" applyFont="1" applyFill="1" applyBorder="1" applyAlignment="1" applyProtection="1">
      <alignment horizontal="center" vertical="center" wrapText="1"/>
      <protection locked="0"/>
    </xf>
    <xf numFmtId="14" fontId="25" fillId="8" borderId="15" xfId="0" applyNumberFormat="1" applyFont="1" applyFill="1" applyBorder="1" applyAlignment="1" applyProtection="1">
      <alignment horizontal="left" vertical="center" wrapText="1"/>
      <protection locked="0"/>
    </xf>
    <xf numFmtId="0" fontId="25" fillId="8" borderId="16" xfId="1" applyFont="1" applyFill="1" applyBorder="1" applyAlignment="1" applyProtection="1">
      <alignment horizontal="center" vertical="center"/>
      <protection locked="0"/>
    </xf>
    <xf numFmtId="14" fontId="25" fillId="8" borderId="17" xfId="0" applyNumberFormat="1" applyFont="1" applyFill="1" applyBorder="1" applyAlignment="1" applyProtection="1">
      <alignment vertical="top" wrapText="1"/>
      <protection locked="0"/>
    </xf>
    <xf numFmtId="14" fontId="25" fillId="8" borderId="17" xfId="0" applyNumberFormat="1" applyFont="1" applyFill="1" applyBorder="1" applyAlignment="1" applyProtection="1">
      <alignment horizontal="center" vertical="center" wrapText="1"/>
      <protection locked="0"/>
    </xf>
    <xf numFmtId="14" fontId="25" fillId="8" borderId="18" xfId="0" applyNumberFormat="1" applyFont="1" applyFill="1" applyBorder="1" applyAlignment="1" applyProtection="1">
      <alignment horizontal="left" vertical="center" wrapText="1"/>
      <protection locked="0"/>
    </xf>
    <xf numFmtId="0" fontId="23" fillId="6" borderId="57" xfId="0" applyFont="1" applyFill="1" applyBorder="1" applyAlignment="1" applyProtection="1">
      <alignment horizontal="center" vertical="center" wrapText="1"/>
      <protection locked="0"/>
    </xf>
    <xf numFmtId="0" fontId="23" fillId="6" borderId="58" xfId="0" applyFont="1" applyFill="1" applyBorder="1" applyAlignment="1" applyProtection="1">
      <alignment horizontal="center" vertical="center" wrapText="1"/>
      <protection locked="0"/>
    </xf>
    <xf numFmtId="0" fontId="23" fillId="6" borderId="34" xfId="0" applyFont="1" applyFill="1" applyBorder="1" applyAlignment="1" applyProtection="1">
      <alignment horizontal="center" vertical="center" wrapText="1"/>
      <protection locked="0"/>
    </xf>
    <xf numFmtId="0" fontId="23" fillId="6" borderId="36" xfId="0" applyFont="1" applyFill="1" applyBorder="1" applyAlignment="1" applyProtection="1">
      <alignment horizontal="center" vertical="center" wrapText="1"/>
      <protection locked="0"/>
    </xf>
    <xf numFmtId="0" fontId="23" fillId="6" borderId="59" xfId="0" applyFont="1" applyFill="1" applyBorder="1" applyAlignment="1" applyProtection="1">
      <alignment horizontal="center" vertical="center" wrapText="1"/>
      <protection locked="0"/>
    </xf>
    <xf numFmtId="0" fontId="12" fillId="6" borderId="19" xfId="0" applyFont="1" applyFill="1" applyBorder="1" applyAlignment="1" applyProtection="1">
      <alignment horizontal="center" vertical="center"/>
      <protection locked="0"/>
    </xf>
    <xf numFmtId="0" fontId="12" fillId="6" borderId="31" xfId="0" applyFont="1" applyFill="1" applyBorder="1" applyAlignment="1" applyProtection="1">
      <alignment horizontal="center" vertical="center"/>
      <protection locked="0"/>
    </xf>
    <xf numFmtId="0" fontId="12" fillId="0" borderId="19" xfId="0" applyFont="1" applyBorder="1" applyAlignment="1" applyProtection="1">
      <alignment horizontal="center" vertical="center"/>
      <protection locked="0"/>
    </xf>
    <xf numFmtId="0" fontId="12" fillId="0" borderId="31" xfId="0" applyFont="1" applyBorder="1" applyAlignment="1" applyProtection="1">
      <alignment horizontal="center" vertical="center"/>
      <protection locked="0"/>
    </xf>
    <xf numFmtId="0" fontId="12" fillId="6" borderId="29" xfId="0" applyFont="1" applyFill="1" applyBorder="1" applyAlignment="1" applyProtection="1">
      <alignment horizontal="center" vertical="center"/>
      <protection locked="0"/>
    </xf>
    <xf numFmtId="0" fontId="12" fillId="0" borderId="19" xfId="0" applyFont="1" applyBorder="1" applyAlignment="1" applyProtection="1">
      <alignment horizontal="center" vertical="center" wrapText="1"/>
      <protection locked="0"/>
    </xf>
    <xf numFmtId="0" fontId="12" fillId="4" borderId="0" xfId="0" applyFont="1" applyFill="1" applyProtection="1">
      <protection locked="0"/>
    </xf>
    <xf numFmtId="49" fontId="23" fillId="6" borderId="48" xfId="0" applyNumberFormat="1" applyFont="1" applyFill="1" applyBorder="1" applyAlignment="1" applyProtection="1">
      <alignment horizontal="center" vertical="center" wrapText="1"/>
      <protection locked="0"/>
    </xf>
    <xf numFmtId="49" fontId="23" fillId="6" borderId="41" xfId="0" applyNumberFormat="1" applyFont="1" applyFill="1" applyBorder="1" applyAlignment="1" applyProtection="1">
      <alignment horizontal="center" vertical="center" wrapText="1"/>
      <protection locked="0"/>
    </xf>
    <xf numFmtId="49" fontId="23" fillId="6" borderId="44" xfId="0" applyNumberFormat="1" applyFont="1" applyFill="1" applyBorder="1" applyAlignment="1" applyProtection="1">
      <alignment horizontal="center" vertical="center" wrapText="1"/>
      <protection locked="0"/>
    </xf>
    <xf numFmtId="0" fontId="12" fillId="6" borderId="43" xfId="0" applyFont="1" applyFill="1" applyBorder="1" applyAlignment="1" applyProtection="1">
      <alignment horizontal="center" vertical="center"/>
      <protection locked="0"/>
    </xf>
    <xf numFmtId="0" fontId="12" fillId="6" borderId="44" xfId="0" applyFont="1" applyFill="1" applyBorder="1" applyAlignment="1" applyProtection="1">
      <alignment horizontal="center" vertical="center"/>
      <protection locked="0"/>
    </xf>
    <xf numFmtId="0" fontId="12" fillId="6" borderId="2" xfId="0" applyFont="1" applyFill="1" applyBorder="1" applyAlignment="1" applyProtection="1">
      <alignment horizontal="left" vertical="center" wrapText="1"/>
      <protection locked="0"/>
    </xf>
    <xf numFmtId="0" fontId="12" fillId="6" borderId="2" xfId="0" applyFont="1" applyFill="1" applyBorder="1" applyAlignment="1" applyProtection="1">
      <alignment horizontal="center" vertical="center" wrapText="1"/>
      <protection locked="0"/>
    </xf>
    <xf numFmtId="0" fontId="12" fillId="6" borderId="41" xfId="0" applyFont="1" applyFill="1" applyBorder="1" applyAlignment="1" applyProtection="1">
      <alignment horizontal="center" vertical="center" wrapText="1"/>
      <protection locked="0"/>
    </xf>
    <xf numFmtId="3" fontId="12" fillId="6" borderId="2" xfId="0" applyNumberFormat="1" applyFont="1" applyFill="1" applyBorder="1" applyAlignment="1" applyProtection="1">
      <alignment horizontal="right" vertical="center" indent="1"/>
      <protection locked="0"/>
    </xf>
    <xf numFmtId="0" fontId="12" fillId="6" borderId="2" xfId="0" applyFont="1" applyFill="1" applyBorder="1" applyAlignment="1" applyProtection="1">
      <alignment horizontal="right" vertical="center" indent="1"/>
      <protection locked="0"/>
    </xf>
    <xf numFmtId="0" fontId="12" fillId="6" borderId="41" xfId="0" applyFont="1" applyFill="1" applyBorder="1" applyAlignment="1" applyProtection="1">
      <alignment vertical="center"/>
      <protection locked="0"/>
    </xf>
    <xf numFmtId="0" fontId="12" fillId="6" borderId="43" xfId="0" applyFont="1" applyFill="1" applyBorder="1" applyAlignment="1" applyProtection="1">
      <alignment horizontal="left" vertical="center"/>
      <protection locked="0"/>
    </xf>
    <xf numFmtId="3" fontId="12" fillId="6" borderId="43" xfId="0" applyNumberFormat="1" applyFont="1" applyFill="1" applyBorder="1" applyAlignment="1" applyProtection="1">
      <alignment horizontal="right" vertical="center" indent="1"/>
      <protection locked="0"/>
    </xf>
    <xf numFmtId="0" fontId="12" fillId="3" borderId="43" xfId="0" applyFont="1" applyFill="1" applyBorder="1" applyProtection="1">
      <protection locked="0"/>
    </xf>
    <xf numFmtId="0" fontId="12" fillId="6" borderId="44" xfId="0" applyFont="1" applyFill="1" applyBorder="1" applyAlignment="1" applyProtection="1">
      <alignment vertical="center"/>
      <protection locked="0"/>
    </xf>
    <xf numFmtId="0" fontId="49" fillId="3" borderId="7" xfId="0" applyFont="1" applyFill="1" applyBorder="1" applyAlignment="1" applyProtection="1">
      <alignment horizontal="center" vertical="center"/>
      <protection locked="0"/>
    </xf>
    <xf numFmtId="0" fontId="35" fillId="4" borderId="0" xfId="0" applyFont="1" applyFill="1" applyAlignment="1">
      <alignment vertical="center" wrapText="1"/>
    </xf>
    <xf numFmtId="0" fontId="12" fillId="4" borderId="2" xfId="0" applyFont="1" applyFill="1" applyBorder="1" applyAlignment="1" applyProtection="1">
      <alignment vertical="center"/>
      <protection locked="0"/>
    </xf>
    <xf numFmtId="0" fontId="12" fillId="4" borderId="43" xfId="0" applyFont="1" applyFill="1" applyBorder="1" applyAlignment="1" applyProtection="1">
      <alignment vertical="center"/>
      <protection locked="0"/>
    </xf>
    <xf numFmtId="0" fontId="24" fillId="3" borderId="39" xfId="0" applyFont="1" applyFill="1" applyBorder="1" applyAlignment="1">
      <alignment horizontal="center" vertical="center"/>
    </xf>
    <xf numFmtId="0" fontId="24" fillId="3" borderId="41" xfId="0" applyFont="1" applyFill="1" applyBorder="1" applyAlignment="1">
      <alignment horizontal="center" vertical="center"/>
    </xf>
    <xf numFmtId="0" fontId="24" fillId="3" borderId="44" xfId="0" applyFont="1" applyFill="1" applyBorder="1" applyAlignment="1">
      <alignment horizontal="center" vertical="center"/>
    </xf>
    <xf numFmtId="0" fontId="53" fillId="3" borderId="39" xfId="0" applyFont="1" applyFill="1" applyBorder="1" applyAlignment="1">
      <alignment horizontal="center" vertical="center"/>
    </xf>
    <xf numFmtId="0" fontId="53" fillId="3" borderId="41" xfId="0" applyFont="1" applyFill="1" applyBorder="1" applyAlignment="1">
      <alignment horizontal="center" vertical="center"/>
    </xf>
    <xf numFmtId="0" fontId="53" fillId="3" borderId="44" xfId="0" applyFont="1" applyFill="1" applyBorder="1" applyAlignment="1">
      <alignment horizontal="center" vertical="center"/>
    </xf>
    <xf numFmtId="0" fontId="12" fillId="6" borderId="103" xfId="0" applyFont="1" applyFill="1" applyBorder="1" applyAlignment="1" applyProtection="1">
      <alignment horizontal="left" vertical="center" wrapText="1"/>
      <protection locked="0"/>
    </xf>
    <xf numFmtId="0" fontId="12" fillId="6" borderId="53" xfId="0" applyFont="1" applyFill="1" applyBorder="1" applyAlignment="1" applyProtection="1">
      <alignment horizontal="left" vertical="center" wrapText="1"/>
      <protection locked="0"/>
    </xf>
    <xf numFmtId="0" fontId="12" fillId="6" borderId="1" xfId="0" applyFont="1" applyFill="1" applyBorder="1" applyAlignment="1" applyProtection="1">
      <alignment horizontal="center" vertical="center" wrapText="1"/>
      <protection locked="0"/>
    </xf>
    <xf numFmtId="1" fontId="12" fillId="6" borderId="2" xfId="0" applyNumberFormat="1" applyFont="1" applyFill="1" applyBorder="1" applyAlignment="1" applyProtection="1">
      <alignment horizontal="center" vertical="center"/>
      <protection locked="0"/>
    </xf>
    <xf numFmtId="0" fontId="0" fillId="6" borderId="4" xfId="0" applyFill="1" applyBorder="1" applyAlignment="1" applyProtection="1">
      <alignment horizontal="left" vertical="center" wrapText="1"/>
      <protection locked="0"/>
    </xf>
    <xf numFmtId="0" fontId="12" fillId="6" borderId="4" xfId="0" applyFont="1" applyFill="1" applyBorder="1" applyAlignment="1" applyProtection="1">
      <alignment horizontal="left" vertical="center" wrapText="1"/>
      <protection locked="0"/>
    </xf>
    <xf numFmtId="0" fontId="12" fillId="6" borderId="75" xfId="0" applyFont="1" applyFill="1" applyBorder="1" applyAlignment="1" applyProtection="1">
      <alignment horizontal="center" vertical="center"/>
      <protection locked="0"/>
    </xf>
    <xf numFmtId="0" fontId="12" fillId="6" borderId="112" xfId="0" applyFont="1" applyFill="1" applyBorder="1" applyAlignment="1" applyProtection="1">
      <alignment horizontal="left" vertical="center" wrapText="1"/>
      <protection locked="0"/>
    </xf>
    <xf numFmtId="0" fontId="12" fillId="6" borderId="111" xfId="0" applyFont="1" applyFill="1" applyBorder="1" applyAlignment="1" applyProtection="1">
      <alignment horizontal="center" vertical="center" wrapText="1"/>
      <protection locked="0"/>
    </xf>
    <xf numFmtId="0" fontId="12" fillId="6" borderId="102" xfId="0" applyFont="1" applyFill="1" applyBorder="1" applyAlignment="1" applyProtection="1">
      <alignment horizontal="left" vertical="center" wrapText="1"/>
      <protection locked="0"/>
    </xf>
    <xf numFmtId="0" fontId="12" fillId="6" borderId="97" xfId="0" applyFont="1" applyFill="1" applyBorder="1" applyAlignment="1" applyProtection="1">
      <alignment horizontal="left" vertical="center" wrapText="1"/>
      <protection locked="0"/>
    </xf>
    <xf numFmtId="0" fontId="12" fillId="0" borderId="2" xfId="0" applyFont="1" applyBorder="1" applyAlignment="1" applyProtection="1">
      <alignment horizontal="left" vertical="center" wrapText="1"/>
      <protection locked="0"/>
    </xf>
    <xf numFmtId="0" fontId="12" fillId="0" borderId="75" xfId="0" applyFont="1" applyBorder="1" applyAlignment="1" applyProtection="1">
      <alignment horizontal="center" vertical="center" wrapText="1"/>
      <protection locked="0"/>
    </xf>
    <xf numFmtId="0" fontId="12" fillId="0" borderId="53" xfId="0" applyFont="1" applyBorder="1" applyAlignment="1" applyProtection="1">
      <alignment horizontal="left" vertical="center" wrapText="1"/>
      <protection locked="0"/>
    </xf>
    <xf numFmtId="0" fontId="12" fillId="3" borderId="73" xfId="0" applyFont="1" applyFill="1" applyBorder="1" applyAlignment="1" applyProtection="1">
      <alignment horizontal="left" vertical="center" wrapText="1"/>
      <protection locked="0"/>
    </xf>
    <xf numFmtId="0" fontId="12" fillId="3" borderId="101" xfId="0" applyFont="1" applyFill="1" applyBorder="1" applyAlignment="1" applyProtection="1">
      <alignment horizontal="left" vertical="center" wrapText="1"/>
      <protection locked="0"/>
    </xf>
    <xf numFmtId="0" fontId="12" fillId="3" borderId="3" xfId="0" applyFont="1" applyFill="1" applyBorder="1" applyAlignment="1" applyProtection="1">
      <alignment horizontal="left" vertical="center" wrapText="1"/>
      <protection locked="0"/>
    </xf>
    <xf numFmtId="1" fontId="25" fillId="3" borderId="2" xfId="0" applyNumberFormat="1" applyFont="1" applyFill="1" applyBorder="1" applyAlignment="1" applyProtection="1">
      <alignment horizontal="left" vertical="center" wrapText="1"/>
      <protection locked="0"/>
    </xf>
    <xf numFmtId="0" fontId="25" fillId="3" borderId="75" xfId="0" applyFont="1" applyFill="1" applyBorder="1" applyAlignment="1" applyProtection="1">
      <alignment horizontal="center" vertical="center"/>
      <protection locked="0"/>
    </xf>
    <xf numFmtId="0" fontId="49" fillId="3" borderId="53" xfId="0" applyFont="1" applyFill="1" applyBorder="1" applyAlignment="1" applyProtection="1">
      <alignment horizontal="left" vertical="center" wrapText="1"/>
      <protection locked="0"/>
    </xf>
    <xf numFmtId="0" fontId="12" fillId="6" borderId="102" xfId="0" applyFont="1" applyFill="1" applyBorder="1" applyAlignment="1" applyProtection="1">
      <alignment horizontal="center" vertical="center"/>
      <protection locked="0"/>
    </xf>
    <xf numFmtId="0" fontId="0" fillId="3" borderId="3" xfId="0" applyFill="1" applyBorder="1" applyAlignment="1" applyProtection="1">
      <alignment horizontal="left" vertical="center" wrapText="1"/>
      <protection locked="0"/>
    </xf>
    <xf numFmtId="0" fontId="0" fillId="3" borderId="2" xfId="0" applyFill="1" applyBorder="1" applyAlignment="1" applyProtection="1">
      <alignment horizontal="left" vertical="center" wrapText="1"/>
      <protection locked="0"/>
    </xf>
    <xf numFmtId="0" fontId="0" fillId="3" borderId="53" xfId="0" applyFill="1" applyBorder="1" applyAlignment="1" applyProtection="1">
      <alignment horizontal="left" vertical="center" wrapText="1"/>
      <protection locked="0"/>
    </xf>
    <xf numFmtId="0" fontId="12" fillId="3" borderId="102" xfId="0" applyFont="1" applyFill="1" applyBorder="1" applyAlignment="1" applyProtection="1">
      <alignment horizontal="center" vertical="center" wrapText="1"/>
      <protection locked="0"/>
    </xf>
    <xf numFmtId="2" fontId="0" fillId="6" borderId="54" xfId="0" applyNumberFormat="1" applyFill="1" applyBorder="1" applyAlignment="1" applyProtection="1">
      <alignment horizontal="center" vertical="center"/>
      <protection locked="0"/>
    </xf>
    <xf numFmtId="2" fontId="0" fillId="6" borderId="98" xfId="0" applyNumberFormat="1" applyFill="1" applyBorder="1" applyAlignment="1" applyProtection="1">
      <alignment horizontal="center" vertical="center"/>
      <protection locked="0"/>
    </xf>
    <xf numFmtId="2" fontId="0" fillId="6" borderId="55" xfId="0" applyNumberFormat="1" applyFill="1" applyBorder="1" applyAlignment="1" applyProtection="1">
      <alignment horizontal="center" vertical="center"/>
      <protection locked="0"/>
    </xf>
    <xf numFmtId="2" fontId="0" fillId="6" borderId="33" xfId="0" applyNumberFormat="1" applyFill="1" applyBorder="1" applyAlignment="1" applyProtection="1">
      <alignment horizontal="center" vertical="center"/>
      <protection locked="0"/>
    </xf>
    <xf numFmtId="2" fontId="0" fillId="6" borderId="35" xfId="0" applyNumberFormat="1" applyFill="1" applyBorder="1" applyAlignment="1" applyProtection="1">
      <alignment horizontal="center" vertical="center"/>
      <protection locked="0"/>
    </xf>
    <xf numFmtId="2" fontId="0" fillId="6" borderId="36" xfId="0" applyNumberFormat="1" applyFill="1" applyBorder="1" applyAlignment="1" applyProtection="1">
      <alignment horizontal="center" vertical="center"/>
      <protection locked="0"/>
    </xf>
    <xf numFmtId="2" fontId="0" fillId="3" borderId="54" xfId="0" applyNumberFormat="1" applyFill="1" applyBorder="1" applyAlignment="1" applyProtection="1">
      <alignment horizontal="center" vertical="center"/>
      <protection locked="0"/>
    </xf>
    <xf numFmtId="2" fontId="0" fillId="3" borderId="98" xfId="0" applyNumberFormat="1" applyFill="1" applyBorder="1" applyAlignment="1" applyProtection="1">
      <alignment horizontal="center" vertical="center"/>
      <protection locked="0"/>
    </xf>
    <xf numFmtId="2" fontId="0" fillId="3" borderId="55" xfId="0" applyNumberFormat="1" applyFill="1" applyBorder="1" applyAlignment="1" applyProtection="1">
      <alignment horizontal="center" vertical="center"/>
      <protection locked="0"/>
    </xf>
    <xf numFmtId="2" fontId="0" fillId="6" borderId="56" xfId="0" applyNumberFormat="1" applyFill="1" applyBorder="1" applyAlignment="1" applyProtection="1">
      <alignment horizontal="center" vertical="center"/>
      <protection locked="0"/>
    </xf>
    <xf numFmtId="2" fontId="0" fillId="6" borderId="109" xfId="0" applyNumberFormat="1" applyFill="1" applyBorder="1" applyAlignment="1" applyProtection="1">
      <alignment horizontal="center" vertical="center"/>
      <protection locked="0"/>
    </xf>
    <xf numFmtId="2" fontId="0" fillId="6" borderId="57" xfId="0" applyNumberFormat="1" applyFill="1" applyBorder="1" applyAlignment="1" applyProtection="1">
      <alignment horizontal="center" vertical="center"/>
      <protection locked="0"/>
    </xf>
    <xf numFmtId="2" fontId="0" fillId="3" borderId="56" xfId="0" applyNumberFormat="1" applyFill="1" applyBorder="1" applyAlignment="1" applyProtection="1">
      <alignment horizontal="center" vertical="center"/>
      <protection locked="0"/>
    </xf>
    <xf numFmtId="2" fontId="0" fillId="3" borderId="109" xfId="0" applyNumberFormat="1" applyFill="1" applyBorder="1" applyAlignment="1" applyProtection="1">
      <alignment horizontal="center" vertical="center"/>
      <protection locked="0"/>
    </xf>
    <xf numFmtId="2" fontId="0" fillId="3" borderId="58" xfId="0" applyNumberFormat="1" applyFill="1" applyBorder="1" applyAlignment="1" applyProtection="1">
      <alignment horizontal="center" vertical="center"/>
      <protection locked="0"/>
    </xf>
    <xf numFmtId="2" fontId="0" fillId="3" borderId="108" xfId="0" applyNumberFormat="1" applyFill="1" applyBorder="1" applyAlignment="1" applyProtection="1">
      <alignment horizontal="center" vertical="center"/>
      <protection locked="0"/>
    </xf>
    <xf numFmtId="2" fontId="0" fillId="3" borderId="35" xfId="0" applyNumberFormat="1" applyFill="1" applyBorder="1" applyAlignment="1" applyProtection="1">
      <alignment horizontal="center" vertical="center"/>
      <protection locked="0"/>
    </xf>
    <xf numFmtId="2" fontId="0" fillId="3" borderId="33" xfId="0" applyNumberFormat="1" applyFill="1" applyBorder="1" applyAlignment="1" applyProtection="1">
      <alignment horizontal="center" vertical="center"/>
      <protection locked="0"/>
    </xf>
    <xf numFmtId="164" fontId="23" fillId="3" borderId="22" xfId="0" applyNumberFormat="1" applyFont="1" applyFill="1" applyBorder="1" applyAlignment="1" applyProtection="1">
      <alignment horizontal="center" vertical="center" wrapText="1"/>
      <protection locked="0"/>
    </xf>
    <xf numFmtId="164" fontId="0" fillId="3" borderId="62" xfId="0" applyNumberFormat="1" applyFill="1" applyBorder="1" applyAlignment="1" applyProtection="1">
      <alignment horizontal="center" vertical="center"/>
      <protection locked="0"/>
    </xf>
    <xf numFmtId="0" fontId="0" fillId="0" borderId="20" xfId="0" applyBorder="1" applyAlignment="1" applyProtection="1">
      <alignment horizontal="center" vertical="center"/>
      <protection locked="0"/>
    </xf>
    <xf numFmtId="0" fontId="0" fillId="0" borderId="7" xfId="0" applyBorder="1" applyAlignment="1" applyProtection="1">
      <alignment vertical="center"/>
      <protection locked="0"/>
    </xf>
    <xf numFmtId="164" fontId="23" fillId="6" borderId="34" xfId="0" applyNumberFormat="1" applyFont="1" applyFill="1" applyBorder="1" applyAlignment="1" applyProtection="1">
      <alignment horizontal="center" vertical="center" wrapText="1"/>
      <protection locked="0"/>
    </xf>
    <xf numFmtId="0" fontId="23" fillId="6" borderId="34" xfId="0" applyFont="1" applyFill="1" applyBorder="1" applyAlignment="1" applyProtection="1">
      <alignment horizontal="left" vertical="center" wrapText="1"/>
      <protection locked="0"/>
    </xf>
    <xf numFmtId="164" fontId="23" fillId="6" borderId="22" xfId="0" applyNumberFormat="1" applyFont="1" applyFill="1" applyBorder="1" applyAlignment="1" applyProtection="1">
      <alignment horizontal="center" vertical="center" wrapText="1"/>
      <protection locked="0"/>
    </xf>
    <xf numFmtId="164" fontId="23" fillId="4" borderId="34" xfId="3" applyNumberFormat="1" applyFont="1" applyFill="1" applyBorder="1" applyAlignment="1" applyProtection="1">
      <alignment horizontal="center" vertical="center"/>
      <protection locked="0"/>
    </xf>
    <xf numFmtId="164" fontId="0" fillId="3" borderId="34" xfId="0" applyNumberFormat="1" applyFill="1" applyBorder="1" applyAlignment="1" applyProtection="1">
      <alignment horizontal="center" vertical="center"/>
      <protection locked="0"/>
    </xf>
    <xf numFmtId="164" fontId="23" fillId="6" borderId="68" xfId="0" applyNumberFormat="1" applyFont="1" applyFill="1" applyBorder="1" applyAlignment="1" applyProtection="1">
      <alignment horizontal="center" vertical="center" wrapText="1"/>
      <protection locked="0"/>
    </xf>
    <xf numFmtId="164" fontId="0" fillId="6" borderId="4" xfId="0" applyNumberFormat="1" applyFill="1" applyBorder="1" applyAlignment="1" applyProtection="1">
      <alignment horizontal="center" vertical="center"/>
      <protection locked="0"/>
    </xf>
    <xf numFmtId="0" fontId="0" fillId="6" borderId="4" xfId="0" applyFill="1" applyBorder="1" applyAlignment="1" applyProtection="1">
      <alignment horizontal="left" vertical="center"/>
      <protection locked="0"/>
    </xf>
    <xf numFmtId="0" fontId="0" fillId="6" borderId="43" xfId="0" applyFill="1" applyBorder="1" applyAlignment="1" applyProtection="1">
      <alignment horizontal="left" vertical="center"/>
      <protection locked="0"/>
    </xf>
    <xf numFmtId="164" fontId="0" fillId="6" borderId="43" xfId="0" applyNumberFormat="1" applyFill="1" applyBorder="1" applyAlignment="1" applyProtection="1">
      <alignment horizontal="center" vertical="center"/>
      <protection locked="0"/>
    </xf>
    <xf numFmtId="164" fontId="23" fillId="6" borderId="42" xfId="0" applyNumberFormat="1" applyFont="1" applyFill="1" applyBorder="1" applyAlignment="1" applyProtection="1">
      <alignment horizontal="center" vertical="center" wrapText="1"/>
      <protection locked="0"/>
    </xf>
    <xf numFmtId="0" fontId="0" fillId="0" borderId="38" xfId="0" applyBorder="1" applyAlignment="1" applyProtection="1">
      <alignment horizontal="left" vertical="center"/>
      <protection locked="0"/>
    </xf>
    <xf numFmtId="0" fontId="0" fillId="0" borderId="43" xfId="0" applyBorder="1" applyAlignment="1" applyProtection="1">
      <alignment horizontal="left" vertical="center"/>
      <protection locked="0"/>
    </xf>
    <xf numFmtId="2" fontId="0" fillId="0" borderId="38" xfId="0" applyNumberFormat="1" applyBorder="1" applyAlignment="1" applyProtection="1">
      <alignment horizontal="center" vertical="center"/>
      <protection locked="0"/>
    </xf>
    <xf numFmtId="2" fontId="0" fillId="0" borderId="43" xfId="0" applyNumberFormat="1" applyBorder="1" applyAlignment="1" applyProtection="1">
      <alignment horizontal="center" vertical="center"/>
      <protection locked="0"/>
    </xf>
    <xf numFmtId="2" fontId="0" fillId="6" borderId="37" xfId="0" applyNumberFormat="1" applyFill="1" applyBorder="1" applyAlignment="1" applyProtection="1">
      <alignment horizontal="center" vertical="center"/>
      <protection locked="0"/>
    </xf>
    <xf numFmtId="2" fontId="0" fillId="6" borderId="40" xfId="0" applyNumberFormat="1" applyFill="1" applyBorder="1" applyAlignment="1" applyProtection="1">
      <alignment horizontal="center" vertical="center"/>
      <protection locked="0"/>
    </xf>
    <xf numFmtId="2" fontId="0" fillId="6" borderId="42" xfId="0" applyNumberFormat="1" applyFill="1" applyBorder="1" applyAlignment="1" applyProtection="1">
      <alignment horizontal="center" vertical="center"/>
      <protection locked="0"/>
    </xf>
    <xf numFmtId="2" fontId="52" fillId="3" borderId="37" xfId="0" applyNumberFormat="1" applyFont="1" applyFill="1" applyBorder="1" applyAlignment="1" applyProtection="1">
      <alignment horizontal="center" vertical="center"/>
      <protection locked="0"/>
    </xf>
    <xf numFmtId="2" fontId="52" fillId="3" borderId="40" xfId="0" applyNumberFormat="1" applyFont="1" applyFill="1" applyBorder="1" applyAlignment="1" applyProtection="1">
      <alignment horizontal="center" vertical="center"/>
      <protection locked="0"/>
    </xf>
    <xf numFmtId="2" fontId="52" fillId="3" borderId="50" xfId="0" applyNumberFormat="1" applyFont="1" applyFill="1" applyBorder="1" applyAlignment="1" applyProtection="1">
      <alignment horizontal="center" vertical="center"/>
      <protection locked="0"/>
    </xf>
    <xf numFmtId="2" fontId="23" fillId="4" borderId="43" xfId="0" applyNumberFormat="1" applyFont="1" applyFill="1" applyBorder="1" applyAlignment="1" applyProtection="1">
      <alignment horizontal="center" vertical="center" wrapText="1"/>
      <protection locked="0"/>
    </xf>
    <xf numFmtId="0" fontId="12" fillId="6" borderId="47" xfId="0" applyFont="1" applyFill="1" applyBorder="1" applyAlignment="1" applyProtection="1">
      <alignment vertical="center" wrapText="1"/>
      <protection locked="0"/>
    </xf>
    <xf numFmtId="0" fontId="12" fillId="6" borderId="48" xfId="0" applyFont="1" applyFill="1" applyBorder="1" applyAlignment="1" applyProtection="1">
      <alignment vertical="center"/>
      <protection locked="0"/>
    </xf>
    <xf numFmtId="0" fontId="12" fillId="3" borderId="113" xfId="0" applyFont="1" applyFill="1" applyBorder="1" applyAlignment="1" applyProtection="1">
      <alignment vertical="center" wrapText="1"/>
      <protection locked="0"/>
    </xf>
    <xf numFmtId="0" fontId="12" fillId="3" borderId="65" xfId="0" applyFont="1" applyFill="1" applyBorder="1" applyAlignment="1" applyProtection="1">
      <alignment vertical="center"/>
      <protection locked="0"/>
    </xf>
    <xf numFmtId="0" fontId="12" fillId="3" borderId="47" xfId="0" applyFont="1" applyFill="1" applyBorder="1" applyAlignment="1" applyProtection="1">
      <alignment vertical="center" wrapText="1"/>
      <protection locked="0"/>
    </xf>
    <xf numFmtId="0" fontId="12" fillId="3" borderId="48" xfId="0" applyFont="1" applyFill="1" applyBorder="1" applyAlignment="1" applyProtection="1">
      <alignment vertical="center"/>
      <protection locked="0"/>
    </xf>
    <xf numFmtId="0" fontId="12" fillId="6" borderId="65" xfId="0" applyFont="1" applyFill="1" applyBorder="1" applyAlignment="1" applyProtection="1">
      <alignment vertical="center"/>
      <protection locked="0"/>
    </xf>
    <xf numFmtId="0" fontId="49" fillId="3" borderId="113" xfId="0" applyFont="1" applyFill="1" applyBorder="1" applyAlignment="1" applyProtection="1">
      <alignment vertical="center" wrapText="1"/>
      <protection locked="0"/>
    </xf>
    <xf numFmtId="0" fontId="49" fillId="3" borderId="65" xfId="0" applyFont="1" applyFill="1" applyBorder="1" applyAlignment="1" applyProtection="1">
      <alignment vertical="center"/>
      <protection locked="0"/>
    </xf>
    <xf numFmtId="0" fontId="49" fillId="3" borderId="38" xfId="0" applyFont="1" applyFill="1" applyBorder="1" applyAlignment="1" applyProtection="1">
      <alignment vertical="center"/>
      <protection locked="0"/>
    </xf>
    <xf numFmtId="0" fontId="49" fillId="3" borderId="54" xfId="0" applyFont="1" applyFill="1" applyBorder="1" applyAlignment="1" applyProtection="1">
      <alignment vertical="center"/>
      <protection locked="0"/>
    </xf>
    <xf numFmtId="0" fontId="49" fillId="3" borderId="2" xfId="0" applyFont="1" applyFill="1" applyBorder="1" applyAlignment="1" applyProtection="1">
      <alignment vertical="center"/>
      <protection locked="0"/>
    </xf>
    <xf numFmtId="0" fontId="49" fillId="3" borderId="98" xfId="0" applyFont="1" applyFill="1" applyBorder="1" applyAlignment="1" applyProtection="1">
      <alignment vertical="center"/>
      <protection locked="0"/>
    </xf>
    <xf numFmtId="0" fontId="49" fillId="3" borderId="3" xfId="0" applyFont="1" applyFill="1" applyBorder="1" applyAlignment="1" applyProtection="1">
      <alignment vertical="center"/>
      <protection locked="0"/>
    </xf>
    <xf numFmtId="0" fontId="49" fillId="3" borderId="87" xfId="0" applyFont="1" applyFill="1" applyBorder="1" applyAlignment="1" applyProtection="1">
      <alignment vertical="center"/>
      <protection locked="0"/>
    </xf>
    <xf numFmtId="0" fontId="49" fillId="3" borderId="43" xfId="0" applyFont="1" applyFill="1" applyBorder="1" applyAlignment="1" applyProtection="1">
      <alignment vertical="center"/>
      <protection locked="0"/>
    </xf>
    <xf numFmtId="0" fontId="49" fillId="3" borderId="55" xfId="0" applyFont="1" applyFill="1" applyBorder="1" applyAlignment="1" applyProtection="1">
      <alignment vertical="center"/>
      <protection locked="0"/>
    </xf>
    <xf numFmtId="0" fontId="12" fillId="6" borderId="38" xfId="0" applyFont="1" applyFill="1" applyBorder="1" applyAlignment="1" applyProtection="1">
      <alignment vertical="center" wrapText="1"/>
      <protection locked="0"/>
    </xf>
    <xf numFmtId="0" fontId="12" fillId="6" borderId="39" xfId="0" applyFont="1" applyFill="1" applyBorder="1" applyAlignment="1" applyProtection="1">
      <alignment vertical="center"/>
      <protection locked="0"/>
    </xf>
    <xf numFmtId="0" fontId="12" fillId="6" borderId="2" xfId="0" applyFont="1" applyFill="1" applyBorder="1" applyAlignment="1" applyProtection="1">
      <alignment vertical="center" wrapText="1"/>
      <protection locked="0"/>
    </xf>
    <xf numFmtId="0" fontId="12" fillId="6" borderId="43" xfId="0" applyFont="1" applyFill="1" applyBorder="1" applyAlignment="1" applyProtection="1">
      <alignment vertical="center" wrapText="1"/>
      <protection locked="0"/>
    </xf>
    <xf numFmtId="0" fontId="12" fillId="6" borderId="66" xfId="0" applyFont="1" applyFill="1" applyBorder="1" applyAlignment="1" applyProtection="1">
      <alignment vertical="center" wrapText="1"/>
      <protection locked="0"/>
    </xf>
    <xf numFmtId="0" fontId="12" fillId="6" borderId="81" xfId="0" applyFont="1" applyFill="1" applyBorder="1" applyAlignment="1" applyProtection="1">
      <alignment vertical="center" wrapText="1"/>
      <protection locked="0"/>
    </xf>
    <xf numFmtId="0" fontId="12" fillId="6" borderId="63" xfId="0" applyFont="1" applyFill="1" applyBorder="1" applyAlignment="1" applyProtection="1">
      <alignment vertical="center"/>
      <protection locked="0"/>
    </xf>
    <xf numFmtId="0" fontId="12" fillId="4" borderId="38" xfId="0" applyFont="1" applyFill="1" applyBorder="1" applyAlignment="1" applyProtection="1">
      <alignment vertical="center" wrapText="1"/>
      <protection locked="0"/>
    </xf>
    <xf numFmtId="0" fontId="12" fillId="4" borderId="39" xfId="0" applyFont="1" applyFill="1" applyBorder="1" applyAlignment="1" applyProtection="1">
      <alignment vertical="center"/>
      <protection locked="0"/>
    </xf>
    <xf numFmtId="0" fontId="12" fillId="4" borderId="2" xfId="0" applyFont="1" applyFill="1" applyBorder="1" applyAlignment="1" applyProtection="1">
      <alignment vertical="center" wrapText="1"/>
      <protection locked="0"/>
    </xf>
    <xf numFmtId="0" fontId="12" fillId="4" borderId="41" xfId="0" applyFont="1" applyFill="1" applyBorder="1" applyAlignment="1" applyProtection="1">
      <alignment vertical="center"/>
      <protection locked="0"/>
    </xf>
    <xf numFmtId="0" fontId="12" fillId="4" borderId="43" xfId="0" applyFont="1" applyFill="1" applyBorder="1" applyAlignment="1" applyProtection="1">
      <alignment vertical="center" wrapText="1"/>
      <protection locked="0"/>
    </xf>
    <xf numFmtId="0" fontId="12" fillId="4" borderId="44" xfId="0" applyFont="1" applyFill="1" applyBorder="1" applyAlignment="1" applyProtection="1">
      <alignment vertical="center"/>
      <protection locked="0"/>
    </xf>
    <xf numFmtId="0" fontId="12" fillId="4" borderId="4" xfId="0" applyFont="1" applyFill="1" applyBorder="1" applyAlignment="1" applyProtection="1">
      <alignment vertical="center" wrapText="1"/>
      <protection locked="0"/>
    </xf>
    <xf numFmtId="0" fontId="12" fillId="4" borderId="107" xfId="0" applyFont="1" applyFill="1" applyBorder="1" applyAlignment="1" applyProtection="1">
      <alignment vertical="center"/>
      <protection locked="0"/>
    </xf>
    <xf numFmtId="0" fontId="5" fillId="4" borderId="0" xfId="1" applyFont="1" applyFill="1" applyProtection="1">
      <protection locked="0"/>
    </xf>
    <xf numFmtId="0" fontId="18" fillId="4" borderId="42" xfId="0" applyFont="1" applyFill="1" applyBorder="1" applyAlignment="1" applyProtection="1">
      <alignment vertical="center" wrapText="1"/>
      <protection locked="0"/>
    </xf>
    <xf numFmtId="0" fontId="0" fillId="4" borderId="43" xfId="0" applyFill="1" applyBorder="1" applyAlignment="1" applyProtection="1">
      <alignment vertical="center" wrapText="1"/>
      <protection locked="0"/>
    </xf>
    <xf numFmtId="44" fontId="12" fillId="4" borderId="2" xfId="3" applyFont="1" applyFill="1" applyBorder="1" applyProtection="1"/>
    <xf numFmtId="0" fontId="8" fillId="4" borderId="0" xfId="0" applyFont="1" applyFill="1" applyAlignment="1">
      <alignment horizontal="center" vertical="center"/>
    </xf>
    <xf numFmtId="0" fontId="12" fillId="4" borderId="0" xfId="0" applyFont="1" applyFill="1" applyAlignment="1">
      <alignment horizontal="center" vertical="center"/>
    </xf>
    <xf numFmtId="0" fontId="47" fillId="4" borderId="0" xfId="0" applyFont="1" applyFill="1" applyAlignment="1">
      <alignment horizontal="center" vertical="center" wrapText="1"/>
    </xf>
    <xf numFmtId="0" fontId="47" fillId="4" borderId="0" xfId="0" applyFont="1" applyFill="1" applyAlignment="1">
      <alignment horizontal="center" vertical="center"/>
    </xf>
    <xf numFmtId="0" fontId="48" fillId="4" borderId="0" xfId="0" applyFont="1" applyFill="1" applyAlignment="1">
      <alignment horizontal="center" vertical="center"/>
    </xf>
    <xf numFmtId="0" fontId="47" fillId="4" borderId="25" xfId="0" applyFont="1" applyFill="1" applyBorder="1" applyAlignment="1">
      <alignment horizontal="center" vertical="center" wrapText="1"/>
    </xf>
    <xf numFmtId="0" fontId="21" fillId="2" borderId="37" xfId="0" applyFont="1" applyFill="1" applyBorder="1"/>
    <xf numFmtId="0" fontId="21" fillId="2" borderId="38" xfId="0" applyFont="1" applyFill="1" applyBorder="1"/>
    <xf numFmtId="0" fontId="21" fillId="2" borderId="39" xfId="0" applyFont="1" applyFill="1" applyBorder="1"/>
    <xf numFmtId="0" fontId="5" fillId="4" borderId="0" xfId="1" applyFont="1" applyFill="1" applyProtection="1"/>
    <xf numFmtId="0" fontId="1" fillId="4" borderId="0" xfId="1" quotePrefix="1" applyFill="1" applyProtection="1"/>
    <xf numFmtId="0" fontId="18" fillId="4" borderId="40" xfId="0" applyFont="1" applyFill="1" applyBorder="1" applyAlignment="1">
      <alignment vertical="center" wrapText="1"/>
    </xf>
    <xf numFmtId="0" fontId="0" fillId="4" borderId="2" xfId="0" applyFill="1" applyBorder="1" applyAlignment="1">
      <alignment vertical="center" wrapText="1"/>
    </xf>
    <xf numFmtId="0" fontId="18" fillId="4" borderId="61" xfId="0" applyFont="1" applyFill="1" applyBorder="1" applyAlignment="1">
      <alignment vertical="center" wrapText="1"/>
    </xf>
    <xf numFmtId="0" fontId="0" fillId="4" borderId="4" xfId="0" applyFill="1" applyBorder="1" applyAlignment="1">
      <alignment vertical="center" wrapText="1"/>
    </xf>
    <xf numFmtId="0" fontId="12" fillId="15" borderId="2" xfId="0" applyFont="1" applyFill="1" applyBorder="1"/>
    <xf numFmtId="0" fontId="12" fillId="3" borderId="2" xfId="0" applyFont="1" applyFill="1" applyBorder="1" applyAlignment="1">
      <alignment horizontal="center"/>
    </xf>
    <xf numFmtId="0" fontId="12" fillId="4" borderId="2" xfId="0" applyFont="1" applyFill="1" applyBorder="1"/>
    <xf numFmtId="0" fontId="18" fillId="4" borderId="0" xfId="0" applyFont="1" applyFill="1" applyAlignment="1">
      <alignment vertical="center"/>
    </xf>
    <xf numFmtId="0" fontId="44" fillId="13" borderId="19" xfId="0" applyFont="1" applyFill="1" applyBorder="1" applyAlignment="1">
      <alignment vertical="center" wrapText="1"/>
    </xf>
    <xf numFmtId="0" fontId="44" fillId="13" borderId="21" xfId="0" applyFont="1" applyFill="1" applyBorder="1" applyAlignment="1">
      <alignment vertical="center" wrapText="1"/>
    </xf>
    <xf numFmtId="0" fontId="23" fillId="14" borderId="23" xfId="0" applyFont="1" applyFill="1" applyBorder="1" applyAlignment="1">
      <alignment vertical="center" wrapText="1"/>
    </xf>
    <xf numFmtId="0" fontId="23" fillId="0" borderId="27" xfId="0" applyFont="1" applyBorder="1" applyAlignment="1">
      <alignment vertical="center" wrapText="1"/>
    </xf>
    <xf numFmtId="0" fontId="23" fillId="0" borderId="23" xfId="0" applyFont="1" applyBorder="1" applyAlignment="1">
      <alignment vertical="center" wrapText="1"/>
    </xf>
    <xf numFmtId="0" fontId="21" fillId="2" borderId="37" xfId="0" applyFont="1" applyFill="1" applyBorder="1" applyAlignment="1">
      <alignment vertical="center"/>
    </xf>
    <xf numFmtId="0" fontId="21" fillId="2" borderId="38" xfId="0" applyFont="1" applyFill="1" applyBorder="1" applyAlignment="1">
      <alignment vertical="center"/>
    </xf>
    <xf numFmtId="0" fontId="49" fillId="3" borderId="6" xfId="0" applyFont="1" applyFill="1" applyBorder="1" applyAlignment="1">
      <alignment wrapText="1"/>
    </xf>
    <xf numFmtId="0" fontId="1" fillId="4" borderId="41" xfId="1" applyFill="1" applyBorder="1" applyAlignment="1" applyProtection="1">
      <alignment horizontal="left" vertical="center" wrapText="1"/>
    </xf>
    <xf numFmtId="0" fontId="1" fillId="0" borderId="41" xfId="1" applyBorder="1" applyAlignment="1" applyProtection="1">
      <alignment vertical="center"/>
    </xf>
    <xf numFmtId="0" fontId="1" fillId="4" borderId="107" xfId="1" applyFill="1" applyBorder="1" applyAlignment="1" applyProtection="1">
      <alignment horizontal="left" vertical="center" wrapText="1"/>
    </xf>
    <xf numFmtId="0" fontId="1" fillId="0" borderId="41" xfId="1" applyBorder="1" applyAlignment="1" applyProtection="1">
      <alignment horizontal="left" vertical="center" wrapText="1"/>
    </xf>
    <xf numFmtId="0" fontId="1" fillId="4" borderId="44" xfId="1" applyFill="1" applyBorder="1" applyAlignment="1" applyProtection="1">
      <alignment horizontal="left" vertical="center" wrapText="1"/>
      <protection locked="0"/>
    </xf>
    <xf numFmtId="0" fontId="5" fillId="4" borderId="41" xfId="1" applyFont="1" applyFill="1" applyBorder="1" applyAlignment="1" applyProtection="1">
      <alignment horizontal="center" vertical="center" wrapText="1"/>
    </xf>
    <xf numFmtId="0" fontId="6" fillId="2" borderId="20" xfId="0" applyFont="1" applyFill="1" applyBorder="1" applyAlignment="1">
      <alignment horizontal="centerContinuous" vertical="center" wrapText="1"/>
    </xf>
    <xf numFmtId="0" fontId="18" fillId="0" borderId="34" xfId="0" applyFont="1" applyBorder="1" applyAlignment="1">
      <alignment horizontal="center"/>
    </xf>
    <xf numFmtId="0" fontId="42" fillId="4" borderId="25" xfId="0" applyFont="1" applyFill="1" applyBorder="1" applyAlignment="1">
      <alignment horizontal="center" vertical="top" wrapText="1"/>
    </xf>
    <xf numFmtId="0" fontId="25" fillId="6" borderId="2" xfId="0" applyFont="1" applyFill="1" applyBorder="1" applyAlignment="1">
      <alignment horizontal="left" vertical="top" wrapText="1"/>
    </xf>
    <xf numFmtId="0" fontId="12" fillId="4" borderId="113" xfId="0" applyFont="1" applyFill="1" applyBorder="1" applyAlignment="1" applyProtection="1">
      <alignment vertical="center" wrapText="1"/>
      <protection locked="0"/>
    </xf>
    <xf numFmtId="0" fontId="12" fillId="4" borderId="65" xfId="0" applyFont="1" applyFill="1" applyBorder="1" applyAlignment="1" applyProtection="1">
      <alignment vertical="center"/>
      <protection locked="0"/>
    </xf>
    <xf numFmtId="0" fontId="23" fillId="4" borderId="6" xfId="0" applyFont="1" applyFill="1" applyBorder="1" applyAlignment="1">
      <alignment vertical="center" wrapText="1"/>
    </xf>
    <xf numFmtId="0" fontId="12" fillId="4" borderId="66" xfId="0" applyFont="1" applyFill="1" applyBorder="1" applyAlignment="1" applyProtection="1">
      <alignment vertical="center" wrapText="1"/>
      <protection locked="0"/>
    </xf>
    <xf numFmtId="0" fontId="12" fillId="3" borderId="24" xfId="0" applyFont="1" applyFill="1" applyBorder="1"/>
    <xf numFmtId="0" fontId="25" fillId="6" borderId="2" xfId="0" applyFont="1" applyFill="1" applyBorder="1" applyAlignment="1" applyProtection="1">
      <alignment horizontal="left" vertical="center" wrapText="1"/>
      <protection locked="0"/>
    </xf>
    <xf numFmtId="0" fontId="25" fillId="6" borderId="43" xfId="0" applyFont="1" applyFill="1" applyBorder="1" applyAlignment="1" applyProtection="1">
      <alignment horizontal="left" vertical="center" wrapText="1"/>
      <protection locked="0"/>
    </xf>
    <xf numFmtId="0" fontId="25" fillId="4" borderId="2" xfId="0" applyFont="1" applyFill="1" applyBorder="1" applyAlignment="1" applyProtection="1">
      <alignment horizontal="left" vertical="center"/>
      <protection locked="0"/>
    </xf>
    <xf numFmtId="0" fontId="12" fillId="4" borderId="2" xfId="0" applyFont="1" applyFill="1" applyBorder="1" applyAlignment="1" applyProtection="1">
      <alignment horizontal="left" vertical="center"/>
      <protection locked="0"/>
    </xf>
    <xf numFmtId="0" fontId="12" fillId="4" borderId="43" xfId="0" applyFont="1" applyFill="1" applyBorder="1" applyAlignment="1" applyProtection="1">
      <alignment horizontal="left" vertical="center"/>
      <protection locked="0"/>
    </xf>
    <xf numFmtId="0" fontId="25" fillId="8" borderId="89" xfId="1" applyFont="1" applyFill="1" applyBorder="1" applyAlignment="1" applyProtection="1">
      <alignment horizontal="center" vertical="center"/>
      <protection locked="0"/>
    </xf>
    <xf numFmtId="164" fontId="12" fillId="3" borderId="22" xfId="0" applyNumberFormat="1" applyFont="1" applyFill="1" applyBorder="1" applyAlignment="1" applyProtection="1">
      <alignment horizontal="center" vertical="center" wrapText="1"/>
      <protection locked="0"/>
    </xf>
    <xf numFmtId="0" fontId="0" fillId="6" borderId="2" xfId="0" applyFill="1" applyBorder="1" applyAlignment="1" applyProtection="1">
      <alignment horizontal="left" vertical="center" wrapText="1"/>
      <protection locked="0"/>
    </xf>
    <xf numFmtId="0" fontId="0" fillId="6" borderId="97" xfId="0" applyFill="1" applyBorder="1" applyAlignment="1" applyProtection="1">
      <alignment vertical="center" wrapText="1"/>
      <protection locked="0"/>
    </xf>
    <xf numFmtId="0" fontId="0" fillId="6" borderId="77" xfId="0" applyFill="1" applyBorder="1" applyAlignment="1" applyProtection="1">
      <alignment vertical="center" wrapText="1"/>
      <protection locked="0"/>
    </xf>
    <xf numFmtId="0" fontId="0" fillId="0" borderId="76" xfId="0" applyBorder="1" applyAlignment="1" applyProtection="1">
      <alignment horizontal="left" vertical="center" wrapText="1"/>
      <protection locked="0"/>
    </xf>
    <xf numFmtId="0" fontId="0" fillId="0" borderId="77" xfId="0" applyBorder="1" applyAlignment="1" applyProtection="1">
      <alignment horizontal="left" vertical="center" wrapText="1"/>
      <protection locked="0"/>
    </xf>
    <xf numFmtId="0" fontId="0" fillId="3" borderId="9" xfId="0" applyFill="1" applyBorder="1" applyAlignment="1" applyProtection="1">
      <alignment wrapText="1"/>
      <protection locked="0"/>
    </xf>
    <xf numFmtId="0" fontId="0" fillId="3" borderId="25" xfId="0" applyFill="1" applyBorder="1" applyAlignment="1" applyProtection="1">
      <alignment wrapText="1"/>
      <protection locked="0"/>
    </xf>
    <xf numFmtId="0" fontId="0" fillId="3" borderId="34" xfId="0" applyFill="1" applyBorder="1" applyAlignment="1" applyProtection="1">
      <alignment wrapText="1"/>
      <protection locked="0"/>
    </xf>
    <xf numFmtId="0" fontId="28" fillId="4" borderId="24" xfId="0" applyFont="1" applyFill="1" applyBorder="1" applyAlignment="1">
      <alignment vertical="top" wrapText="1"/>
    </xf>
    <xf numFmtId="0" fontId="28" fillId="4" borderId="25" xfId="0" applyFont="1" applyFill="1" applyBorder="1" applyAlignment="1">
      <alignment vertical="top" wrapText="1"/>
    </xf>
    <xf numFmtId="0" fontId="28" fillId="4" borderId="26" xfId="0" applyFont="1" applyFill="1" applyBorder="1" applyAlignment="1">
      <alignment vertical="top" wrapText="1"/>
    </xf>
    <xf numFmtId="0" fontId="28" fillId="4" borderId="28" xfId="0" applyFont="1" applyFill="1" applyBorder="1" applyAlignment="1">
      <alignment vertical="top" wrapText="1"/>
    </xf>
    <xf numFmtId="0" fontId="28" fillId="4" borderId="27" xfId="0" applyFont="1" applyFill="1" applyBorder="1" applyAlignment="1">
      <alignment vertical="top" wrapText="1"/>
    </xf>
    <xf numFmtId="0" fontId="35" fillId="4" borderId="0" xfId="0" applyFont="1" applyFill="1" applyAlignment="1">
      <alignment vertical="center"/>
    </xf>
    <xf numFmtId="0" fontId="18" fillId="6" borderId="70" xfId="0" applyFont="1" applyFill="1" applyBorder="1" applyAlignment="1" applyProtection="1">
      <alignment horizontal="center" vertical="center"/>
      <protection locked="0"/>
    </xf>
    <xf numFmtId="0" fontId="18" fillId="6" borderId="60" xfId="0" applyFont="1" applyFill="1" applyBorder="1" applyAlignment="1" applyProtection="1">
      <alignment horizontal="center" vertical="center"/>
      <protection locked="0"/>
    </xf>
    <xf numFmtId="0" fontId="18" fillId="4" borderId="50" xfId="0" applyFont="1" applyFill="1" applyBorder="1" applyAlignment="1">
      <alignment vertical="center" wrapText="1"/>
    </xf>
    <xf numFmtId="0" fontId="0" fillId="4" borderId="3" xfId="0" applyFill="1" applyBorder="1" applyAlignment="1">
      <alignment vertical="center" wrapText="1"/>
    </xf>
    <xf numFmtId="0" fontId="1" fillId="0" borderId="25" xfId="1" applyBorder="1" applyAlignment="1">
      <alignment vertical="center" wrapText="1"/>
    </xf>
    <xf numFmtId="0" fontId="6" fillId="2" borderId="21" xfId="0" applyFont="1" applyFill="1" applyBorder="1" applyAlignment="1">
      <alignment horizontal="center" vertical="center" wrapText="1"/>
    </xf>
    <xf numFmtId="0" fontId="0" fillId="6" borderId="73" xfId="0" applyFill="1" applyBorder="1" applyAlignment="1" applyProtection="1">
      <alignment horizontal="left" vertical="center" wrapText="1"/>
      <protection locked="0"/>
    </xf>
    <xf numFmtId="0" fontId="0" fillId="6" borderId="101" xfId="0" applyFill="1" applyBorder="1" applyAlignment="1" applyProtection="1">
      <alignment horizontal="left" vertical="center" wrapText="1"/>
      <protection locked="0"/>
    </xf>
    <xf numFmtId="0" fontId="0" fillId="6" borderId="88" xfId="0" applyFill="1" applyBorder="1" applyAlignment="1" applyProtection="1">
      <alignment horizontal="left" vertical="center" wrapText="1"/>
      <protection locked="0"/>
    </xf>
    <xf numFmtId="0" fontId="21" fillId="2" borderId="39" xfId="0" applyFont="1" applyFill="1" applyBorder="1" applyAlignment="1">
      <alignment horizontal="center" vertical="center"/>
    </xf>
    <xf numFmtId="0" fontId="18" fillId="4" borderId="42" xfId="0" applyFont="1" applyFill="1" applyBorder="1" applyAlignment="1">
      <alignment vertical="center" wrapText="1"/>
    </xf>
    <xf numFmtId="0" fontId="12" fillId="4" borderId="43" xfId="0" applyFont="1" applyFill="1" applyBorder="1" applyAlignment="1">
      <alignment vertical="center" wrapText="1"/>
    </xf>
    <xf numFmtId="0" fontId="5" fillId="0" borderId="44" xfId="1" applyFont="1" applyBorder="1" applyAlignment="1" applyProtection="1">
      <alignment horizontal="center" vertical="center" wrapText="1"/>
    </xf>
    <xf numFmtId="0" fontId="66" fillId="0" borderId="0" xfId="0" applyFont="1" applyAlignment="1">
      <alignment horizontal="left" vertical="top" wrapText="1"/>
    </xf>
    <xf numFmtId="0" fontId="65" fillId="4" borderId="0" xfId="0" applyFont="1" applyFill="1"/>
    <xf numFmtId="0" fontId="20" fillId="4" borderId="0" xfId="0" applyFont="1" applyFill="1" applyAlignment="1">
      <alignment vertical="center" wrapText="1"/>
    </xf>
    <xf numFmtId="0" fontId="20" fillId="4" borderId="0" xfId="0" applyFont="1" applyFill="1"/>
    <xf numFmtId="0" fontId="18" fillId="3" borderId="6" xfId="0" applyFont="1" applyFill="1" applyBorder="1" applyAlignment="1">
      <alignment horizontal="center" vertical="center" wrapText="1"/>
    </xf>
    <xf numFmtId="0" fontId="67" fillId="4" borderId="0" xfId="0" applyFont="1" applyFill="1"/>
    <xf numFmtId="0" fontId="21" fillId="4" borderId="0" xfId="0" applyFont="1" applyFill="1" applyAlignment="1">
      <alignment vertical="center" wrapText="1"/>
    </xf>
    <xf numFmtId="0" fontId="1" fillId="0" borderId="49" xfId="1" applyBorder="1" applyAlignment="1">
      <alignment vertical="center" wrapText="1"/>
    </xf>
    <xf numFmtId="0" fontId="6" fillId="2" borderId="27" xfId="0" applyFont="1" applyFill="1" applyBorder="1" applyAlignment="1">
      <alignment vertical="center" wrapText="1"/>
    </xf>
    <xf numFmtId="0" fontId="6" fillId="2" borderId="19" xfId="0" applyFont="1" applyFill="1" applyBorder="1" applyAlignment="1">
      <alignment horizontal="center" vertical="center" wrapText="1"/>
    </xf>
    <xf numFmtId="0" fontId="0" fillId="6" borderId="43" xfId="0" applyFill="1" applyBorder="1" applyAlignment="1" applyProtection="1">
      <alignment horizontal="left" vertical="center" wrapText="1"/>
      <protection locked="0"/>
    </xf>
    <xf numFmtId="0" fontId="0" fillId="3" borderId="27" xfId="0" applyFill="1" applyBorder="1"/>
    <xf numFmtId="0" fontId="25" fillId="0" borderId="72" xfId="0" applyFont="1" applyBorder="1" applyAlignment="1">
      <alignment vertical="center" wrapText="1"/>
    </xf>
    <xf numFmtId="0" fontId="6" fillId="2" borderId="28" xfId="0" applyFont="1" applyFill="1" applyBorder="1" applyAlignment="1">
      <alignment vertical="center" wrapText="1"/>
    </xf>
    <xf numFmtId="0" fontId="12" fillId="6" borderId="41" xfId="0" applyFont="1" applyFill="1" applyBorder="1" applyAlignment="1" applyProtection="1">
      <alignment horizontal="left" vertical="center"/>
      <protection locked="0"/>
    </xf>
    <xf numFmtId="0" fontId="35" fillId="4" borderId="0" xfId="0" applyFont="1" applyFill="1" applyAlignment="1">
      <alignment wrapText="1"/>
    </xf>
    <xf numFmtId="0" fontId="67" fillId="0" borderId="0" xfId="0" applyFont="1" applyAlignment="1">
      <alignment horizontal="left" vertical="center" wrapText="1"/>
    </xf>
    <xf numFmtId="0" fontId="68" fillId="0" borderId="0" xfId="0" applyFont="1" applyAlignment="1">
      <alignment horizontal="left" vertical="center" wrapText="1"/>
    </xf>
    <xf numFmtId="0" fontId="25" fillId="4" borderId="75" xfId="0" applyFont="1" applyFill="1" applyBorder="1" applyAlignment="1">
      <alignment horizontal="left" vertical="center" wrapText="1"/>
    </xf>
    <xf numFmtId="0" fontId="25" fillId="0" borderId="52" xfId="0" applyFont="1" applyBorder="1" applyAlignment="1">
      <alignment vertical="center" wrapText="1"/>
    </xf>
    <xf numFmtId="0" fontId="49" fillId="3" borderId="41" xfId="0" applyFont="1" applyFill="1" applyBorder="1" applyAlignment="1">
      <alignment horizontal="center" vertical="center"/>
    </xf>
    <xf numFmtId="1" fontId="25" fillId="6" borderId="2" xfId="0" applyNumberFormat="1" applyFont="1" applyFill="1" applyBorder="1" applyAlignment="1" applyProtection="1">
      <alignment horizontal="center" vertical="center" wrapText="1"/>
      <protection locked="0"/>
    </xf>
    <xf numFmtId="1" fontId="65" fillId="6" borderId="2" xfId="0" applyNumberFormat="1" applyFont="1" applyFill="1" applyBorder="1" applyAlignment="1" applyProtection="1">
      <alignment horizontal="left" vertical="center" wrapText="1"/>
      <protection locked="0"/>
    </xf>
    <xf numFmtId="0" fontId="65" fillId="6" borderId="2" xfId="0" applyFont="1" applyFill="1" applyBorder="1" applyAlignment="1" applyProtection="1">
      <alignment horizontal="center" vertical="top" wrapText="1"/>
      <protection locked="0"/>
    </xf>
    <xf numFmtId="0" fontId="0" fillId="6" borderId="62" xfId="0" applyFill="1" applyBorder="1" applyAlignment="1" applyProtection="1">
      <alignment horizontal="center" vertical="center"/>
      <protection locked="0"/>
    </xf>
    <xf numFmtId="0" fontId="0" fillId="3" borderId="34" xfId="0" applyFill="1" applyBorder="1" applyAlignment="1" applyProtection="1">
      <alignment horizontal="left" vertical="center"/>
      <protection locked="0"/>
    </xf>
    <xf numFmtId="0" fontId="0" fillId="6" borderId="34" xfId="0" applyFill="1" applyBorder="1" applyAlignment="1" applyProtection="1">
      <alignment horizontal="left" vertical="center"/>
      <protection locked="0"/>
    </xf>
    <xf numFmtId="0" fontId="0" fillId="3" borderId="21" xfId="0" applyFill="1" applyBorder="1" applyAlignment="1" applyProtection="1">
      <alignment horizontal="left" vertical="center"/>
      <protection locked="0"/>
    </xf>
    <xf numFmtId="0" fontId="0" fillId="4" borderId="38" xfId="0" applyFill="1" applyBorder="1" applyAlignment="1">
      <alignment horizontal="center" vertical="center"/>
    </xf>
    <xf numFmtId="165" fontId="25" fillId="3" borderId="2" xfId="0" applyNumberFormat="1" applyFont="1" applyFill="1" applyBorder="1" applyAlignment="1" applyProtection="1">
      <alignment horizontal="left" vertical="center"/>
      <protection locked="0"/>
    </xf>
    <xf numFmtId="0" fontId="0" fillId="6" borderId="43" xfId="0" applyFill="1" applyBorder="1" applyAlignment="1" applyProtection="1">
      <alignment horizontal="center" vertical="center" wrapText="1"/>
      <protection locked="0"/>
    </xf>
    <xf numFmtId="3" fontId="12" fillId="4" borderId="41" xfId="2" applyNumberFormat="1" applyFont="1" applyFill="1" applyBorder="1" applyAlignment="1">
      <alignment horizontal="right" vertical="center" indent="1"/>
    </xf>
    <xf numFmtId="0" fontId="21" fillId="4" borderId="0" xfId="0" applyFont="1" applyFill="1"/>
    <xf numFmtId="0" fontId="35" fillId="4" borderId="0" xfId="0" applyFont="1" applyFill="1" applyProtection="1">
      <protection locked="0"/>
    </xf>
    <xf numFmtId="0" fontId="35" fillId="4" borderId="0" xfId="0" applyFont="1" applyFill="1" applyAlignment="1">
      <alignment horizontal="center" vertical="center"/>
    </xf>
    <xf numFmtId="0" fontId="20" fillId="4" borderId="0" xfId="0" applyFont="1" applyFill="1" applyAlignment="1">
      <alignment horizontal="left"/>
    </xf>
    <xf numFmtId="0" fontId="25" fillId="4" borderId="0" xfId="0" applyFont="1" applyFill="1" applyAlignment="1">
      <alignment vertical="top" wrapText="1"/>
    </xf>
    <xf numFmtId="0" fontId="25" fillId="4" borderId="22" xfId="0" applyFont="1" applyFill="1" applyBorder="1"/>
    <xf numFmtId="0" fontId="46" fillId="4" borderId="0" xfId="0" applyFont="1" applyFill="1"/>
    <xf numFmtId="0" fontId="46" fillId="4" borderId="28" xfId="0" applyFont="1" applyFill="1" applyBorder="1"/>
    <xf numFmtId="0" fontId="36" fillId="4" borderId="0" xfId="0" applyFont="1" applyFill="1" applyProtection="1">
      <protection locked="0"/>
    </xf>
    <xf numFmtId="0" fontId="36" fillId="4" borderId="28" xfId="0" applyFont="1" applyFill="1" applyBorder="1" applyProtection="1">
      <protection locked="0"/>
    </xf>
    <xf numFmtId="0" fontId="35" fillId="4" borderId="0" xfId="0" applyFont="1" applyFill="1" applyAlignment="1" applyProtection="1">
      <alignment vertical="center" wrapText="1"/>
      <protection locked="0"/>
    </xf>
    <xf numFmtId="0" fontId="43" fillId="4" borderId="0" xfId="1" applyFont="1" applyFill="1" applyAlignment="1">
      <alignment vertical="top"/>
    </xf>
    <xf numFmtId="0" fontId="20" fillId="4" borderId="0" xfId="0" applyFont="1" applyFill="1" applyAlignment="1">
      <alignment vertical="top"/>
    </xf>
    <xf numFmtId="0" fontId="25" fillId="0" borderId="0" xfId="0" applyFont="1"/>
    <xf numFmtId="0" fontId="20" fillId="0" borderId="0" xfId="0" applyFont="1"/>
    <xf numFmtId="0" fontId="21" fillId="4" borderId="0" xfId="0" applyFont="1" applyFill="1" applyAlignment="1">
      <alignment vertical="top"/>
    </xf>
    <xf numFmtId="0" fontId="6" fillId="7" borderId="8" xfId="0" applyFont="1" applyFill="1" applyBorder="1" applyAlignment="1">
      <alignment horizontal="center" vertical="center"/>
    </xf>
    <xf numFmtId="0" fontId="6" fillId="7" borderId="9" xfId="0" applyFont="1" applyFill="1" applyBorder="1" applyAlignment="1">
      <alignment horizontal="center" vertical="center"/>
    </xf>
    <xf numFmtId="0" fontId="10" fillId="7" borderId="8" xfId="0" applyFont="1" applyFill="1" applyBorder="1" applyAlignment="1" applyProtection="1">
      <alignment horizontal="center" vertical="center"/>
      <protection locked="0"/>
    </xf>
    <xf numFmtId="0" fontId="10" fillId="7" borderId="30" xfId="0" applyFont="1" applyFill="1" applyBorder="1" applyAlignment="1" applyProtection="1">
      <alignment horizontal="center" vertical="center"/>
      <protection locked="0"/>
    </xf>
    <xf numFmtId="0" fontId="10" fillId="7" borderId="9" xfId="0" applyFont="1" applyFill="1" applyBorder="1" applyAlignment="1" applyProtection="1">
      <alignment horizontal="center" vertical="center"/>
      <protection locked="0"/>
    </xf>
    <xf numFmtId="0" fontId="25" fillId="0" borderId="20" xfId="0" applyFont="1" applyBorder="1" applyAlignment="1">
      <alignment horizontal="left" vertical="top" wrapText="1"/>
    </xf>
    <xf numFmtId="0" fontId="25" fillId="0" borderId="22" xfId="0" applyFont="1" applyBorder="1" applyAlignment="1">
      <alignment horizontal="left" vertical="top" wrapText="1"/>
    </xf>
    <xf numFmtId="0" fontId="25" fillId="0" borderId="21" xfId="0" applyFont="1" applyBorder="1" applyAlignment="1">
      <alignment horizontal="left" vertical="top" wrapText="1"/>
    </xf>
    <xf numFmtId="0" fontId="12" fillId="4" borderId="8" xfId="0" applyFont="1" applyFill="1" applyBorder="1" applyAlignment="1">
      <alignment horizontal="left" vertical="center" wrapText="1"/>
    </xf>
    <xf numFmtId="0" fontId="12" fillId="4" borderId="30" xfId="0" applyFont="1" applyFill="1" applyBorder="1" applyAlignment="1">
      <alignment horizontal="left" vertical="center" wrapText="1"/>
    </xf>
    <xf numFmtId="0" fontId="12" fillId="4" borderId="9" xfId="0" applyFont="1" applyFill="1" applyBorder="1" applyAlignment="1">
      <alignment horizontal="left" vertical="center" wrapText="1"/>
    </xf>
    <xf numFmtId="0" fontId="12" fillId="4" borderId="96" xfId="0" applyFont="1" applyFill="1" applyBorder="1" applyAlignment="1">
      <alignment horizontal="left" vertical="center" wrapText="1"/>
    </xf>
    <xf numFmtId="0" fontId="12" fillId="4" borderId="97" xfId="0" applyFont="1" applyFill="1" applyBorder="1" applyAlignment="1">
      <alignment horizontal="left" vertical="center" wrapText="1"/>
    </xf>
    <xf numFmtId="0" fontId="12" fillId="4" borderId="85" xfId="0" applyFont="1" applyFill="1" applyBorder="1" applyAlignment="1">
      <alignment horizontal="left" vertical="center" wrapText="1"/>
    </xf>
    <xf numFmtId="0" fontId="12" fillId="6" borderId="58" xfId="0" applyFont="1" applyFill="1" applyBorder="1" applyAlignment="1" applyProtection="1">
      <alignment horizontal="left" vertical="top" wrapText="1"/>
      <protection locked="0"/>
    </xf>
    <xf numFmtId="0" fontId="12" fillId="6" borderId="72" xfId="0" applyFont="1" applyFill="1" applyBorder="1" applyAlignment="1" applyProtection="1">
      <alignment horizontal="left" vertical="top" wrapText="1"/>
      <protection locked="0"/>
    </xf>
    <xf numFmtId="0" fontId="12" fillId="6" borderId="87" xfId="0" applyFont="1" applyFill="1" applyBorder="1" applyAlignment="1" applyProtection="1">
      <alignment horizontal="left" vertical="top" wrapText="1"/>
      <protection locked="0"/>
    </xf>
    <xf numFmtId="0" fontId="12" fillId="6" borderId="24" xfId="0" applyFont="1" applyFill="1" applyBorder="1" applyAlignment="1" applyProtection="1">
      <alignment horizontal="left" vertical="top" wrapText="1"/>
      <protection locked="0"/>
    </xf>
    <xf numFmtId="0" fontId="12" fillId="6" borderId="0" xfId="0" applyFont="1" applyFill="1" applyAlignment="1" applyProtection="1">
      <alignment horizontal="left" vertical="top" wrapText="1"/>
      <protection locked="0"/>
    </xf>
    <xf numFmtId="0" fontId="12" fillId="6" borderId="25" xfId="0" applyFont="1" applyFill="1" applyBorder="1" applyAlignment="1" applyProtection="1">
      <alignment horizontal="left" vertical="top" wrapText="1"/>
      <protection locked="0"/>
    </xf>
    <xf numFmtId="0" fontId="12" fillId="6" borderId="26" xfId="0" applyFont="1" applyFill="1" applyBorder="1" applyAlignment="1" applyProtection="1">
      <alignment horizontal="left" vertical="top" wrapText="1"/>
      <protection locked="0"/>
    </xf>
    <xf numFmtId="0" fontId="12" fillId="6" borderId="28" xfId="0" applyFont="1" applyFill="1" applyBorder="1" applyAlignment="1" applyProtection="1">
      <alignment horizontal="left" vertical="top" wrapText="1"/>
      <protection locked="0"/>
    </xf>
    <xf numFmtId="0" fontId="12" fillId="6" borderId="27" xfId="0" applyFont="1" applyFill="1" applyBorder="1" applyAlignment="1" applyProtection="1">
      <alignment horizontal="left" vertical="top" wrapText="1"/>
      <protection locked="0"/>
    </xf>
    <xf numFmtId="0" fontId="23" fillId="4" borderId="0" xfId="0" applyFont="1" applyFill="1" applyAlignment="1">
      <alignment horizontal="center" vertical="center" wrapText="1"/>
    </xf>
    <xf numFmtId="0" fontId="12" fillId="4" borderId="42" xfId="0" applyFont="1" applyFill="1" applyBorder="1" applyAlignment="1">
      <alignment horizontal="left" vertical="center"/>
    </xf>
    <xf numFmtId="0" fontId="12" fillId="4" borderId="43" xfId="0" applyFont="1" applyFill="1" applyBorder="1" applyAlignment="1">
      <alignment horizontal="left" vertical="center"/>
    </xf>
    <xf numFmtId="0" fontId="49" fillId="3" borderId="20" xfId="0" applyFont="1" applyFill="1" applyBorder="1" applyAlignment="1">
      <alignment horizontal="left" vertical="center" wrapText="1"/>
    </xf>
    <xf numFmtId="0" fontId="49" fillId="3" borderId="22" xfId="0" applyFont="1" applyFill="1" applyBorder="1" applyAlignment="1">
      <alignment horizontal="left" vertical="center" wrapText="1"/>
    </xf>
    <xf numFmtId="0" fontId="49" fillId="3" borderId="62" xfId="0" applyFont="1" applyFill="1" applyBorder="1" applyAlignment="1">
      <alignment horizontal="left" vertical="center" wrapText="1"/>
    </xf>
    <xf numFmtId="0" fontId="49" fillId="3" borderId="34" xfId="0" applyFont="1" applyFill="1" applyBorder="1" applyAlignment="1" applyProtection="1">
      <alignment horizontal="center" vertical="center" wrapText="1"/>
      <protection locked="0"/>
    </xf>
    <xf numFmtId="0" fontId="49" fillId="3" borderId="7" xfId="0" applyFont="1" applyFill="1" applyBorder="1" applyAlignment="1" applyProtection="1">
      <alignment horizontal="center" vertical="center" wrapText="1"/>
      <protection locked="0"/>
    </xf>
    <xf numFmtId="0" fontId="12" fillId="4" borderId="8" xfId="0" applyFont="1" applyFill="1" applyBorder="1" applyAlignment="1">
      <alignment horizontal="center" vertical="top" wrapText="1"/>
    </xf>
    <xf numFmtId="0" fontId="12" fillId="4" borderId="30" xfId="0" applyFont="1" applyFill="1" applyBorder="1" applyAlignment="1">
      <alignment horizontal="center" vertical="top" wrapText="1"/>
    </xf>
    <xf numFmtId="0" fontId="12" fillId="4" borderId="9" xfId="0" applyFont="1" applyFill="1" applyBorder="1" applyAlignment="1">
      <alignment horizontal="center" vertical="top" wrapText="1"/>
    </xf>
    <xf numFmtId="0" fontId="12" fillId="4" borderId="24" xfId="0" applyFont="1" applyFill="1" applyBorder="1" applyAlignment="1">
      <alignment horizontal="center" vertical="top" wrapText="1"/>
    </xf>
    <xf numFmtId="0" fontId="12" fillId="4" borderId="0" xfId="0" applyFont="1" applyFill="1" applyAlignment="1">
      <alignment horizontal="center" vertical="top" wrapText="1"/>
    </xf>
    <xf numFmtId="0" fontId="12" fillId="4" borderId="25" xfId="0" applyFont="1" applyFill="1" applyBorder="1" applyAlignment="1">
      <alignment horizontal="center" vertical="top" wrapText="1"/>
    </xf>
    <xf numFmtId="0" fontId="12" fillId="4" borderId="26" xfId="0" applyFont="1" applyFill="1" applyBorder="1" applyAlignment="1">
      <alignment horizontal="center" vertical="top" wrapText="1"/>
    </xf>
    <xf numFmtId="0" fontId="12" fillId="4" borderId="28" xfId="0" applyFont="1" applyFill="1" applyBorder="1" applyAlignment="1">
      <alignment horizontal="center" vertical="top" wrapText="1"/>
    </xf>
    <xf numFmtId="0" fontId="12" fillId="4" borderId="27" xfId="0" applyFont="1" applyFill="1" applyBorder="1" applyAlignment="1">
      <alignment horizontal="center" vertical="top" wrapText="1"/>
    </xf>
    <xf numFmtId="0" fontId="1" fillId="4" borderId="24" xfId="1" applyFill="1" applyBorder="1" applyAlignment="1">
      <alignment horizontal="center" vertical="center" wrapText="1"/>
    </xf>
    <xf numFmtId="0" fontId="1" fillId="4" borderId="0" xfId="1" applyFill="1" applyBorder="1" applyAlignment="1">
      <alignment horizontal="center" vertical="center" wrapText="1"/>
    </xf>
    <xf numFmtId="0" fontId="1" fillId="4" borderId="25" xfId="1" applyFill="1" applyBorder="1" applyAlignment="1">
      <alignment horizontal="center" vertical="center" wrapText="1"/>
    </xf>
    <xf numFmtId="0" fontId="35" fillId="4" borderId="0" xfId="0" applyFont="1" applyFill="1" applyAlignment="1">
      <alignment horizontal="left" vertical="center" wrapText="1"/>
    </xf>
    <xf numFmtId="0" fontId="49" fillId="3" borderId="20" xfId="0" applyFont="1" applyFill="1" applyBorder="1" applyAlignment="1">
      <alignment horizontal="center" vertical="center" wrapText="1"/>
    </xf>
    <xf numFmtId="0" fontId="49" fillId="3" borderId="22" xfId="0" applyFont="1" applyFill="1" applyBorder="1" applyAlignment="1">
      <alignment horizontal="center" vertical="center" wrapText="1"/>
    </xf>
    <xf numFmtId="0" fontId="49" fillId="3" borderId="21" xfId="0" applyFont="1" applyFill="1" applyBorder="1" applyAlignment="1">
      <alignment horizontal="center" vertical="center" wrapText="1"/>
    </xf>
    <xf numFmtId="0" fontId="49" fillId="3" borderId="6" xfId="0" applyFont="1" applyFill="1" applyBorder="1" applyAlignment="1">
      <alignment horizontal="left" vertical="center" wrapText="1"/>
    </xf>
    <xf numFmtId="0" fontId="49" fillId="3" borderId="34" xfId="0" applyFont="1" applyFill="1" applyBorder="1" applyAlignment="1">
      <alignment horizontal="left" vertical="center" wrapText="1"/>
    </xf>
    <xf numFmtId="0" fontId="23" fillId="3" borderId="56" xfId="0" applyFont="1" applyFill="1" applyBorder="1" applyAlignment="1">
      <alignment horizontal="center" vertical="center" wrapText="1"/>
    </xf>
    <xf numFmtId="0" fontId="23" fillId="3" borderId="51" xfId="0" applyFont="1" applyFill="1" applyBorder="1" applyAlignment="1">
      <alignment horizontal="center" vertical="center" wrapText="1"/>
    </xf>
    <xf numFmtId="0" fontId="23" fillId="3" borderId="76" xfId="0" applyFont="1" applyFill="1" applyBorder="1" applyAlignment="1">
      <alignment horizontal="center" vertical="center" wrapText="1"/>
    </xf>
    <xf numFmtId="0" fontId="23" fillId="3" borderId="54" xfId="0" applyFont="1" applyFill="1" applyBorder="1" applyAlignment="1">
      <alignment horizontal="center" vertical="center" wrapText="1"/>
    </xf>
    <xf numFmtId="0" fontId="23" fillId="6" borderId="57" xfId="0" applyFont="1" applyFill="1" applyBorder="1" applyAlignment="1" applyProtection="1">
      <alignment horizontal="center" vertical="center" wrapText="1"/>
      <protection locked="0"/>
    </xf>
    <xf numFmtId="0" fontId="23" fillId="6" borderId="52" xfId="0" applyFont="1" applyFill="1" applyBorder="1" applyAlignment="1" applyProtection="1">
      <alignment horizontal="center" vertical="center" wrapText="1"/>
      <protection locked="0"/>
    </xf>
    <xf numFmtId="0" fontId="23" fillId="6" borderId="77" xfId="0" applyFont="1" applyFill="1" applyBorder="1" applyAlignment="1" applyProtection="1">
      <alignment horizontal="center" vertical="center" wrapText="1"/>
      <protection locked="0"/>
    </xf>
    <xf numFmtId="0" fontId="23" fillId="6" borderId="55" xfId="0" applyFont="1" applyFill="1" applyBorder="1" applyAlignment="1" applyProtection="1">
      <alignment horizontal="center" vertical="center" wrapText="1"/>
      <protection locked="0"/>
    </xf>
    <xf numFmtId="0" fontId="49" fillId="3" borderId="59" xfId="0" applyFont="1" applyFill="1" applyBorder="1" applyAlignment="1" applyProtection="1">
      <alignment horizontal="center" vertical="center" wrapText="1"/>
      <protection locked="0"/>
    </xf>
    <xf numFmtId="0" fontId="49" fillId="3" borderId="21" xfId="0" applyFont="1" applyFill="1" applyBorder="1" applyAlignment="1" applyProtection="1">
      <alignment horizontal="center" vertical="center" wrapText="1"/>
      <protection locked="0"/>
    </xf>
    <xf numFmtId="0" fontId="23" fillId="3" borderId="20" xfId="0" applyFont="1" applyFill="1" applyBorder="1" applyAlignment="1">
      <alignment horizontal="left" vertical="center" wrapText="1"/>
    </xf>
    <xf numFmtId="0" fontId="23" fillId="3" borderId="22" xfId="0" applyFont="1" applyFill="1" applyBorder="1" applyAlignment="1">
      <alignment horizontal="left" vertical="center" wrapText="1"/>
    </xf>
    <xf numFmtId="0" fontId="23" fillId="3" borderId="62" xfId="0" applyFont="1" applyFill="1" applyBorder="1" applyAlignment="1">
      <alignment horizontal="left" vertical="center" wrapText="1"/>
    </xf>
    <xf numFmtId="0" fontId="23" fillId="6" borderId="34" xfId="0" applyFont="1" applyFill="1" applyBorder="1" applyAlignment="1" applyProtection="1">
      <alignment horizontal="center" vertical="center" wrapText="1"/>
      <protection locked="0"/>
    </xf>
    <xf numFmtId="0" fontId="23" fillId="6" borderId="7" xfId="0" applyFont="1" applyFill="1" applyBorder="1" applyAlignment="1" applyProtection="1">
      <alignment horizontal="center" vertical="center" wrapText="1"/>
      <protection locked="0"/>
    </xf>
    <xf numFmtId="0" fontId="25" fillId="3" borderId="59" xfId="0" applyFont="1" applyFill="1" applyBorder="1" applyAlignment="1" applyProtection="1">
      <alignment horizontal="center" vertical="center" wrapText="1"/>
      <protection locked="0"/>
    </xf>
    <xf numFmtId="0" fontId="25" fillId="3" borderId="21" xfId="0" applyFont="1" applyFill="1" applyBorder="1" applyAlignment="1" applyProtection="1">
      <alignment horizontal="center" vertical="center" wrapText="1"/>
      <protection locked="0"/>
    </xf>
    <xf numFmtId="0" fontId="21" fillId="0" borderId="0" xfId="0" applyFont="1" applyAlignment="1">
      <alignment horizontal="center" vertical="center" wrapText="1"/>
    </xf>
    <xf numFmtId="0" fontId="23" fillId="3" borderId="38" xfId="0" applyFont="1" applyFill="1" applyBorder="1" applyAlignment="1">
      <alignment horizontal="center" vertical="center" wrapText="1"/>
    </xf>
    <xf numFmtId="0" fontId="23" fillId="3" borderId="39" xfId="0" applyFont="1" applyFill="1" applyBorder="1" applyAlignment="1">
      <alignment horizontal="center" vertical="center" wrapText="1"/>
    </xf>
    <xf numFmtId="0" fontId="49" fillId="3" borderId="6" xfId="0" applyFont="1" applyFill="1" applyBorder="1" applyAlignment="1">
      <alignment horizontal="center" vertical="center" wrapText="1"/>
    </xf>
    <xf numFmtId="0" fontId="49" fillId="3" borderId="34" xfId="0" applyFont="1" applyFill="1" applyBorder="1" applyAlignment="1">
      <alignment horizontal="center" vertical="center" wrapText="1"/>
    </xf>
    <xf numFmtId="164" fontId="25" fillId="3" borderId="59" xfId="3" applyNumberFormat="1" applyFont="1" applyFill="1" applyBorder="1" applyAlignment="1" applyProtection="1">
      <alignment horizontal="center" vertical="center" wrapText="1"/>
      <protection locked="0"/>
    </xf>
    <xf numFmtId="164" fontId="25" fillId="3" borderId="21" xfId="3" applyNumberFormat="1" applyFont="1" applyFill="1" applyBorder="1" applyAlignment="1" applyProtection="1">
      <alignment horizontal="center" vertical="center" wrapText="1"/>
      <protection locked="0"/>
    </xf>
    <xf numFmtId="0" fontId="6" fillId="2" borderId="20"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24" fillId="3" borderId="34" xfId="0" applyFont="1" applyFill="1" applyBorder="1" applyAlignment="1">
      <alignment horizontal="center" vertical="center" wrapText="1"/>
    </xf>
    <xf numFmtId="0" fontId="24" fillId="3" borderId="7" xfId="0" applyFont="1" applyFill="1" applyBorder="1" applyAlignment="1">
      <alignment horizontal="center" vertical="center" wrapText="1"/>
    </xf>
    <xf numFmtId="0" fontId="12" fillId="6" borderId="42" xfId="0" applyFont="1" applyFill="1" applyBorder="1" applyAlignment="1" applyProtection="1">
      <alignment horizontal="center" vertical="center"/>
      <protection locked="0"/>
    </xf>
    <xf numFmtId="0" fontId="12" fillId="6" borderId="44" xfId="0" applyFont="1" applyFill="1" applyBorder="1" applyAlignment="1" applyProtection="1">
      <alignment horizontal="center" vertical="center"/>
      <protection locked="0"/>
    </xf>
    <xf numFmtId="0" fontId="12" fillId="6" borderId="57" xfId="0" applyFont="1" applyFill="1" applyBorder="1" applyAlignment="1" applyProtection="1">
      <alignment horizontal="center" vertical="center"/>
      <protection locked="0"/>
    </xf>
    <xf numFmtId="0" fontId="12" fillId="6" borderId="77" xfId="0" applyFont="1" applyFill="1" applyBorder="1" applyAlignment="1" applyProtection="1">
      <alignment horizontal="center" vertical="center"/>
      <protection locked="0"/>
    </xf>
    <xf numFmtId="0" fontId="12" fillId="6" borderId="55" xfId="0" applyFont="1" applyFill="1" applyBorder="1" applyAlignment="1" applyProtection="1">
      <alignment horizontal="center" vertical="center"/>
      <protection locked="0"/>
    </xf>
    <xf numFmtId="0" fontId="23" fillId="6" borderId="42" xfId="0" applyFont="1" applyFill="1" applyBorder="1" applyAlignment="1" applyProtection="1">
      <alignment horizontal="center" vertical="center" wrapText="1"/>
      <protection locked="0"/>
    </xf>
    <xf numFmtId="0" fontId="23" fillId="6" borderId="44" xfId="0" applyFont="1" applyFill="1" applyBorder="1" applyAlignment="1" applyProtection="1">
      <alignment horizontal="center" vertical="center" wrapText="1"/>
      <protection locked="0"/>
    </xf>
    <xf numFmtId="0" fontId="23" fillId="6" borderId="43" xfId="0" applyFont="1" applyFill="1" applyBorder="1" applyAlignment="1" applyProtection="1">
      <alignment horizontal="center" vertical="center" wrapText="1"/>
      <protection locked="0"/>
    </xf>
    <xf numFmtId="0" fontId="23" fillId="3" borderId="6" xfId="0" applyFont="1" applyFill="1" applyBorder="1" applyAlignment="1">
      <alignment horizontal="center" vertical="center" wrapText="1"/>
    </xf>
    <xf numFmtId="0" fontId="23" fillId="3" borderId="34" xfId="0" applyFont="1" applyFill="1" applyBorder="1" applyAlignment="1">
      <alignment horizontal="center" vertical="center" wrapText="1"/>
    </xf>
    <xf numFmtId="0" fontId="23" fillId="3" borderId="37" xfId="0" applyFont="1" applyFill="1" applyBorder="1" applyAlignment="1">
      <alignment horizontal="center" vertical="center" wrapText="1"/>
    </xf>
    <xf numFmtId="0" fontId="49" fillId="3" borderId="20" xfId="0" applyFont="1" applyFill="1" applyBorder="1" applyAlignment="1">
      <alignment horizontal="left" vertical="center" wrapText="1" indent="9"/>
    </xf>
    <xf numFmtId="0" fontId="49" fillId="3" borderId="22" xfId="0" applyFont="1" applyFill="1" applyBorder="1" applyAlignment="1">
      <alignment horizontal="left" vertical="center" wrapText="1" indent="9"/>
    </xf>
    <xf numFmtId="0" fontId="49" fillId="3" borderId="62" xfId="0" applyFont="1" applyFill="1" applyBorder="1" applyAlignment="1">
      <alignment horizontal="left" vertical="center" wrapText="1" indent="9"/>
    </xf>
    <xf numFmtId="0" fontId="12" fillId="0" borderId="20" xfId="0" applyFont="1" applyBorder="1" applyAlignment="1">
      <alignment horizontal="left" vertical="center" wrapText="1"/>
    </xf>
    <xf numFmtId="0" fontId="12" fillId="0" borderId="22" xfId="0" applyFont="1" applyBorder="1" applyAlignment="1">
      <alignment horizontal="left" vertical="center" wrapText="1"/>
    </xf>
    <xf numFmtId="0" fontId="12" fillId="0" borderId="21" xfId="0" applyFont="1" applyBorder="1" applyAlignment="1">
      <alignment horizontal="left" vertical="center" wrapText="1"/>
    </xf>
    <xf numFmtId="0" fontId="12" fillId="0" borderId="28" xfId="0" applyFont="1" applyBorder="1" applyAlignment="1">
      <alignment horizontal="left" vertical="center" wrapText="1"/>
    </xf>
    <xf numFmtId="0" fontId="12" fillId="0" borderId="27" xfId="0" applyFont="1" applyBorder="1" applyAlignment="1">
      <alignment horizontal="left" vertical="center" wrapText="1"/>
    </xf>
    <xf numFmtId="0" fontId="12" fillId="0" borderId="20" xfId="0" applyFont="1" applyBorder="1" applyAlignment="1">
      <alignment horizontal="left" vertical="center"/>
    </xf>
    <xf numFmtId="0" fontId="12" fillId="0" borderId="22" xfId="0" applyFont="1" applyBorder="1" applyAlignment="1">
      <alignment horizontal="left" vertical="center"/>
    </xf>
    <xf numFmtId="0" fontId="12" fillId="0" borderId="21" xfId="0" applyFont="1" applyBorder="1" applyAlignment="1">
      <alignment horizontal="left" vertical="center"/>
    </xf>
    <xf numFmtId="0" fontId="12" fillId="0" borderId="26" xfId="0" applyFont="1" applyBorder="1" applyAlignment="1">
      <alignment horizontal="left" vertical="center"/>
    </xf>
    <xf numFmtId="0" fontId="12" fillId="0" borderId="28" xfId="0" applyFont="1" applyBorder="1" applyAlignment="1">
      <alignment horizontal="left" vertical="center"/>
    </xf>
    <xf numFmtId="0" fontId="12" fillId="0" borderId="27" xfId="0" applyFont="1" applyBorder="1" applyAlignment="1">
      <alignment horizontal="left" vertical="center"/>
    </xf>
    <xf numFmtId="0" fontId="12" fillId="0" borderId="31" xfId="0" applyFont="1" applyBorder="1" applyAlignment="1">
      <alignment horizontal="left" vertical="center" wrapText="1"/>
    </xf>
    <xf numFmtId="0" fontId="12" fillId="0" borderId="29" xfId="0" applyFont="1" applyBorder="1" applyAlignment="1">
      <alignment horizontal="left" vertical="center" wrapText="1"/>
    </xf>
    <xf numFmtId="0" fontId="12" fillId="0" borderId="23" xfId="0" applyFont="1" applyBorder="1" applyAlignment="1">
      <alignment horizontal="left" vertical="center" wrapText="1"/>
    </xf>
    <xf numFmtId="0" fontId="12" fillId="0" borderId="8" xfId="0" applyFont="1" applyBorder="1" applyAlignment="1" applyProtection="1">
      <alignment horizontal="left" vertical="center" wrapText="1"/>
      <protection locked="0"/>
    </xf>
    <xf numFmtId="0" fontId="12" fillId="0" borderId="30" xfId="0" applyFont="1" applyBorder="1" applyAlignment="1" applyProtection="1">
      <alignment horizontal="left" vertical="center" wrapText="1"/>
      <protection locked="0"/>
    </xf>
    <xf numFmtId="0" fontId="12" fillId="0" borderId="9" xfId="0" applyFont="1" applyBorder="1" applyAlignment="1" applyProtection="1">
      <alignment horizontal="left" vertical="center" wrapText="1"/>
      <protection locked="0"/>
    </xf>
    <xf numFmtId="0" fontId="12" fillId="0" borderId="24" xfId="0" applyFont="1" applyBorder="1" applyAlignment="1" applyProtection="1">
      <alignment horizontal="left" vertical="center" wrapText="1"/>
      <protection locked="0"/>
    </xf>
    <xf numFmtId="0" fontId="12" fillId="0" borderId="0" xfId="0" applyFont="1" applyAlignment="1" applyProtection="1">
      <alignment horizontal="left" vertical="center" wrapText="1"/>
      <protection locked="0"/>
    </xf>
    <xf numFmtId="0" fontId="12" fillId="0" borderId="25" xfId="0" applyFont="1" applyBorder="1" applyAlignment="1" applyProtection="1">
      <alignment horizontal="left" vertical="center" wrapText="1"/>
      <protection locked="0"/>
    </xf>
    <xf numFmtId="0" fontId="12" fillId="0" borderId="26" xfId="0" applyFont="1" applyBorder="1" applyAlignment="1" applyProtection="1">
      <alignment horizontal="left" vertical="center" wrapText="1"/>
      <protection locked="0"/>
    </xf>
    <xf numFmtId="0" fontId="12" fillId="0" borderId="28" xfId="0" applyFont="1" applyBorder="1" applyAlignment="1" applyProtection="1">
      <alignment horizontal="left" vertical="center" wrapText="1"/>
      <protection locked="0"/>
    </xf>
    <xf numFmtId="0" fontId="12" fillId="0" borderId="27" xfId="0" applyFont="1" applyBorder="1" applyAlignment="1" applyProtection="1">
      <alignment horizontal="left" vertical="center" wrapText="1"/>
      <protection locked="0"/>
    </xf>
    <xf numFmtId="0" fontId="49" fillId="3" borderId="8" xfId="0" applyFont="1" applyFill="1" applyBorder="1" applyAlignment="1">
      <alignment horizontal="left" vertical="center" wrapText="1"/>
    </xf>
    <xf numFmtId="0" fontId="49" fillId="3" borderId="9" xfId="0" applyFont="1" applyFill="1" applyBorder="1" applyAlignment="1">
      <alignment horizontal="left" vertical="center" wrapText="1"/>
    </xf>
    <xf numFmtId="0" fontId="49" fillId="3" borderId="24" xfId="0" applyFont="1" applyFill="1" applyBorder="1" applyAlignment="1">
      <alignment horizontal="left" vertical="center" wrapText="1"/>
    </xf>
    <xf numFmtId="0" fontId="49" fillId="3" borderId="25" xfId="0" applyFont="1" applyFill="1" applyBorder="1" applyAlignment="1">
      <alignment horizontal="left" vertical="center" wrapText="1"/>
    </xf>
    <xf numFmtId="0" fontId="49" fillId="3" borderId="26" xfId="0" applyFont="1" applyFill="1" applyBorder="1" applyAlignment="1">
      <alignment horizontal="left" vertical="center" wrapText="1"/>
    </xf>
    <xf numFmtId="0" fontId="49" fillId="3" borderId="27" xfId="0" applyFont="1" applyFill="1" applyBorder="1" applyAlignment="1">
      <alignment horizontal="left" vertical="center" wrapText="1"/>
    </xf>
    <xf numFmtId="0" fontId="25" fillId="3" borderId="8" xfId="0" applyFont="1" applyFill="1" applyBorder="1" applyAlignment="1" applyProtection="1">
      <alignment horizontal="left" vertical="center" wrapText="1"/>
      <protection locked="0"/>
    </xf>
    <xf numFmtId="0" fontId="25" fillId="3" borderId="30" xfId="0" applyFont="1" applyFill="1" applyBorder="1" applyAlignment="1" applyProtection="1">
      <alignment horizontal="left" vertical="center" wrapText="1"/>
      <protection locked="0"/>
    </xf>
    <xf numFmtId="0" fontId="25" fillId="3" borderId="9" xfId="0" applyFont="1" applyFill="1" applyBorder="1" applyAlignment="1" applyProtection="1">
      <alignment horizontal="left" vertical="center" wrapText="1"/>
      <protection locked="0"/>
    </xf>
    <xf numFmtId="0" fontId="25" fillId="3" borderId="24" xfId="0" applyFont="1" applyFill="1" applyBorder="1" applyAlignment="1" applyProtection="1">
      <alignment horizontal="left" vertical="center" wrapText="1"/>
      <protection locked="0"/>
    </xf>
    <xf numFmtId="0" fontId="25" fillId="3" borderId="0" xfId="0" applyFont="1" applyFill="1" applyAlignment="1" applyProtection="1">
      <alignment horizontal="left" vertical="center" wrapText="1"/>
      <protection locked="0"/>
    </xf>
    <xf numFmtId="0" fontId="25" fillId="3" borderId="25" xfId="0" applyFont="1" applyFill="1" applyBorder="1" applyAlignment="1" applyProtection="1">
      <alignment horizontal="left" vertical="center" wrapText="1"/>
      <protection locked="0"/>
    </xf>
    <xf numFmtId="0" fontId="25" fillId="3" borderId="26" xfId="0" applyFont="1" applyFill="1" applyBorder="1" applyAlignment="1" applyProtection="1">
      <alignment horizontal="left" vertical="center" wrapText="1"/>
      <protection locked="0"/>
    </xf>
    <xf numFmtId="0" fontId="25" fillId="3" borderId="28" xfId="0" applyFont="1" applyFill="1" applyBorder="1" applyAlignment="1" applyProtection="1">
      <alignment horizontal="left" vertical="center" wrapText="1"/>
      <protection locked="0"/>
    </xf>
    <xf numFmtId="0" fontId="25" fillId="3" borderId="27" xfId="0" applyFont="1" applyFill="1" applyBorder="1" applyAlignment="1" applyProtection="1">
      <alignment horizontal="left" vertical="center" wrapText="1"/>
      <protection locked="0"/>
    </xf>
    <xf numFmtId="0" fontId="12" fillId="0" borderId="8" xfId="0" applyFont="1" applyBorder="1" applyAlignment="1">
      <alignment horizontal="left" vertical="center" wrapText="1"/>
    </xf>
    <xf numFmtId="0" fontId="12" fillId="0" borderId="9" xfId="0" applyFont="1" applyBorder="1" applyAlignment="1">
      <alignment horizontal="left" vertical="center" wrapText="1"/>
    </xf>
    <xf numFmtId="0" fontId="12" fillId="0" borderId="26" xfId="0" applyFont="1" applyBorder="1" applyAlignment="1">
      <alignment horizontal="left" vertical="center" wrapText="1"/>
    </xf>
    <xf numFmtId="0" fontId="12" fillId="6" borderId="8" xfId="0" applyFont="1" applyFill="1" applyBorder="1" applyAlignment="1" applyProtection="1">
      <alignment horizontal="center" vertical="center" wrapText="1"/>
      <protection locked="0"/>
    </xf>
    <xf numFmtId="0" fontId="12" fillId="6" borderId="30" xfId="0" applyFont="1" applyFill="1" applyBorder="1" applyAlignment="1" applyProtection="1">
      <alignment horizontal="center" vertical="center" wrapText="1"/>
      <protection locked="0"/>
    </xf>
    <xf numFmtId="0" fontId="12" fillId="6" borderId="9" xfId="0" applyFont="1" applyFill="1" applyBorder="1" applyAlignment="1" applyProtection="1">
      <alignment horizontal="center" vertical="center" wrapText="1"/>
      <protection locked="0"/>
    </xf>
    <xf numFmtId="0" fontId="12" fillId="6" borderId="26" xfId="0" applyFont="1" applyFill="1" applyBorder="1" applyAlignment="1" applyProtection="1">
      <alignment horizontal="center" vertical="center" wrapText="1"/>
      <protection locked="0"/>
    </xf>
    <xf numFmtId="0" fontId="12" fillId="6" borderId="28" xfId="0" applyFont="1" applyFill="1" applyBorder="1" applyAlignment="1" applyProtection="1">
      <alignment horizontal="center" vertical="center" wrapText="1"/>
      <protection locked="0"/>
    </xf>
    <xf numFmtId="0" fontId="12" fillId="6" borderId="27" xfId="0" applyFont="1" applyFill="1" applyBorder="1" applyAlignment="1" applyProtection="1">
      <alignment horizontal="center" vertical="center" wrapText="1"/>
      <protection locked="0"/>
    </xf>
    <xf numFmtId="0" fontId="18" fillId="4" borderId="0" xfId="0" applyFont="1" applyFill="1" applyAlignment="1">
      <alignment horizontal="center"/>
    </xf>
    <xf numFmtId="0" fontId="22" fillId="4" borderId="8" xfId="0" applyFont="1" applyFill="1" applyBorder="1" applyAlignment="1">
      <alignment horizontal="center"/>
    </xf>
    <xf numFmtId="0" fontId="22" fillId="4" borderId="30" xfId="0" applyFont="1" applyFill="1" applyBorder="1" applyAlignment="1">
      <alignment horizontal="center"/>
    </xf>
    <xf numFmtId="0" fontId="22" fillId="4" borderId="9" xfId="0" applyFont="1" applyFill="1" applyBorder="1" applyAlignment="1">
      <alignment horizontal="center"/>
    </xf>
    <xf numFmtId="0" fontId="23" fillId="6" borderId="50" xfId="0" applyFont="1" applyFill="1" applyBorder="1" applyAlignment="1" applyProtection="1">
      <alignment horizontal="center" vertical="center" wrapText="1"/>
      <protection locked="0"/>
    </xf>
    <xf numFmtId="0" fontId="23" fillId="6" borderId="49" xfId="0" applyFont="1" applyFill="1" applyBorder="1" applyAlignment="1" applyProtection="1">
      <alignment horizontal="center" vertical="center" wrapText="1"/>
      <protection locked="0"/>
    </xf>
    <xf numFmtId="164" fontId="23" fillId="6" borderId="57" xfId="3" applyNumberFormat="1" applyFont="1" applyFill="1" applyBorder="1" applyAlignment="1" applyProtection="1">
      <alignment horizontal="center" vertical="center" wrapText="1"/>
      <protection locked="0"/>
    </xf>
    <xf numFmtId="164" fontId="23" fillId="6" borderId="77" xfId="3" applyNumberFormat="1" applyFont="1" applyFill="1" applyBorder="1" applyAlignment="1" applyProtection="1">
      <alignment horizontal="center" vertical="center" wrapText="1"/>
      <protection locked="0"/>
    </xf>
    <xf numFmtId="164" fontId="23" fillId="6" borderId="55" xfId="3" applyNumberFormat="1" applyFont="1" applyFill="1" applyBorder="1" applyAlignment="1" applyProtection="1">
      <alignment horizontal="center" vertical="center" wrapText="1"/>
      <protection locked="0"/>
    </xf>
    <xf numFmtId="166" fontId="12" fillId="6" borderId="42" xfId="0" applyNumberFormat="1" applyFont="1" applyFill="1" applyBorder="1" applyAlignment="1" applyProtection="1">
      <alignment horizontal="center"/>
      <protection locked="0"/>
    </xf>
    <xf numFmtId="166" fontId="12" fillId="6" borderId="44" xfId="0" applyNumberFormat="1" applyFont="1" applyFill="1" applyBorder="1" applyAlignment="1" applyProtection="1">
      <alignment horizontal="center"/>
      <protection locked="0"/>
    </xf>
    <xf numFmtId="0" fontId="23" fillId="3" borderId="68" xfId="0" applyFont="1" applyFill="1" applyBorder="1" applyAlignment="1">
      <alignment horizontal="center" vertical="center" wrapText="1"/>
    </xf>
    <xf numFmtId="0" fontId="23" fillId="3" borderId="69" xfId="0" applyFont="1" applyFill="1" applyBorder="1" applyAlignment="1">
      <alignment horizontal="center" vertical="center" wrapText="1"/>
    </xf>
    <xf numFmtId="0" fontId="23" fillId="6" borderId="8" xfId="0" applyFont="1" applyFill="1" applyBorder="1" applyAlignment="1" applyProtection="1">
      <alignment horizontal="center" vertical="center" wrapText="1"/>
      <protection locked="0"/>
    </xf>
    <xf numFmtId="0" fontId="23" fillId="6" borderId="30" xfId="0" applyFont="1" applyFill="1" applyBorder="1" applyAlignment="1" applyProtection="1">
      <alignment horizontal="center" vertical="center" wrapText="1"/>
      <protection locked="0"/>
    </xf>
    <xf numFmtId="0" fontId="12" fillId="6" borderId="37" xfId="0" applyFont="1" applyFill="1" applyBorder="1" applyAlignment="1" applyProtection="1">
      <alignment horizontal="left" vertical="top" wrapText="1"/>
      <protection locked="0"/>
    </xf>
    <xf numFmtId="0" fontId="12" fillId="6" borderId="38" xfId="0" applyFont="1" applyFill="1" applyBorder="1" applyAlignment="1" applyProtection="1">
      <alignment horizontal="left" vertical="top" wrapText="1"/>
      <protection locked="0"/>
    </xf>
    <xf numFmtId="0" fontId="12" fillId="6" borderId="39" xfId="0" applyFont="1" applyFill="1" applyBorder="1" applyAlignment="1" applyProtection="1">
      <alignment horizontal="left" vertical="top" wrapText="1"/>
      <protection locked="0"/>
    </xf>
    <xf numFmtId="0" fontId="12" fillId="6" borderId="40" xfId="0" applyFont="1" applyFill="1" applyBorder="1" applyAlignment="1" applyProtection="1">
      <alignment horizontal="left" vertical="top" wrapText="1"/>
      <protection locked="0"/>
    </xf>
    <xf numFmtId="0" fontId="12" fillId="6" borderId="2" xfId="0" applyFont="1" applyFill="1" applyBorder="1" applyAlignment="1" applyProtection="1">
      <alignment horizontal="left" vertical="top" wrapText="1"/>
      <protection locked="0"/>
    </xf>
    <xf numFmtId="0" fontId="12" fillId="6" borderId="41" xfId="0" applyFont="1" applyFill="1" applyBorder="1" applyAlignment="1" applyProtection="1">
      <alignment horizontal="left" vertical="top" wrapText="1"/>
      <protection locked="0"/>
    </xf>
    <xf numFmtId="0" fontId="12" fillId="6" borderId="42" xfId="0" applyFont="1" applyFill="1" applyBorder="1" applyAlignment="1" applyProtection="1">
      <alignment horizontal="left" vertical="top" wrapText="1"/>
      <protection locked="0"/>
    </xf>
    <xf numFmtId="0" fontId="12" fillId="6" borderId="43" xfId="0" applyFont="1" applyFill="1" applyBorder="1" applyAlignment="1" applyProtection="1">
      <alignment horizontal="left" vertical="top" wrapText="1"/>
      <protection locked="0"/>
    </xf>
    <xf numFmtId="0" fontId="12" fillId="6" borderId="44" xfId="0" applyFont="1" applyFill="1" applyBorder="1" applyAlignment="1" applyProtection="1">
      <alignment horizontal="left" vertical="top" wrapText="1"/>
      <protection locked="0"/>
    </xf>
    <xf numFmtId="0" fontId="12" fillId="4" borderId="51" xfId="0" applyFont="1" applyFill="1" applyBorder="1" applyAlignment="1">
      <alignment horizontal="left" vertical="center" wrapText="1"/>
    </xf>
    <xf numFmtId="0" fontId="12" fillId="4" borderId="38" xfId="0" applyFont="1" applyFill="1" applyBorder="1" applyAlignment="1">
      <alignment horizontal="left" vertical="center" wrapText="1"/>
    </xf>
    <xf numFmtId="0" fontId="12" fillId="4" borderId="39" xfId="0" applyFont="1" applyFill="1" applyBorder="1" applyAlignment="1">
      <alignment horizontal="left" vertical="center" wrapText="1"/>
    </xf>
    <xf numFmtId="0" fontId="12" fillId="4" borderId="75" xfId="0" applyFont="1" applyFill="1" applyBorder="1" applyAlignment="1">
      <alignment horizontal="left" vertical="center" wrapText="1"/>
    </xf>
    <xf numFmtId="0" fontId="12" fillId="4" borderId="2" xfId="0" applyFont="1" applyFill="1" applyBorder="1" applyAlignment="1">
      <alignment horizontal="left" vertical="center" wrapText="1"/>
    </xf>
    <xf numFmtId="0" fontId="12" fillId="4" borderId="41" xfId="0" applyFont="1" applyFill="1" applyBorder="1" applyAlignment="1">
      <alignment horizontal="left" vertical="center" wrapText="1"/>
    </xf>
    <xf numFmtId="0" fontId="12" fillId="6" borderId="75" xfId="0" applyFont="1" applyFill="1" applyBorder="1" applyAlignment="1" applyProtection="1">
      <alignment horizontal="left" vertical="top" wrapText="1"/>
      <protection locked="0"/>
    </xf>
    <xf numFmtId="0" fontId="12" fillId="6" borderId="52" xfId="0" applyFont="1" applyFill="1" applyBorder="1" applyAlignment="1" applyProtection="1">
      <alignment horizontal="left" vertical="top" wrapText="1"/>
      <protection locked="0"/>
    </xf>
    <xf numFmtId="0" fontId="12" fillId="4" borderId="26" xfId="0" applyFont="1" applyFill="1" applyBorder="1" applyAlignment="1">
      <alignment horizontal="left" vertical="center" wrapText="1"/>
    </xf>
    <xf numFmtId="0" fontId="12" fillId="4" borderId="28" xfId="0" applyFont="1" applyFill="1" applyBorder="1" applyAlignment="1">
      <alignment horizontal="left" vertical="center" wrapText="1"/>
    </xf>
    <xf numFmtId="0" fontId="12" fillId="4" borderId="27" xfId="0" applyFont="1" applyFill="1" applyBorder="1" applyAlignment="1">
      <alignment horizontal="left" vertical="center" wrapText="1"/>
    </xf>
    <xf numFmtId="0" fontId="23" fillId="6" borderId="58" xfId="0" applyFont="1" applyFill="1" applyBorder="1" applyAlignment="1" applyProtection="1">
      <alignment horizontal="left" vertical="top" wrapText="1"/>
      <protection locked="0"/>
    </xf>
    <xf numFmtId="0" fontId="23" fillId="6" borderId="72" xfId="0" applyFont="1" applyFill="1" applyBorder="1" applyAlignment="1" applyProtection="1">
      <alignment horizontal="left" vertical="top" wrapText="1"/>
      <protection locked="0"/>
    </xf>
    <xf numFmtId="0" fontId="23" fillId="6" borderId="87" xfId="0" applyFont="1" applyFill="1" applyBorder="1" applyAlignment="1" applyProtection="1">
      <alignment horizontal="left" vertical="top" wrapText="1"/>
      <protection locked="0"/>
    </xf>
    <xf numFmtId="0" fontId="23" fillId="6" borderId="24" xfId="0" applyFont="1" applyFill="1" applyBorder="1" applyAlignment="1" applyProtection="1">
      <alignment horizontal="left" vertical="top" wrapText="1"/>
      <protection locked="0"/>
    </xf>
    <xf numFmtId="0" fontId="23" fillId="6" borderId="0" xfId="0" applyFont="1" applyFill="1" applyAlignment="1" applyProtection="1">
      <alignment horizontal="left" vertical="top" wrapText="1"/>
      <protection locked="0"/>
    </xf>
    <xf numFmtId="0" fontId="23" fillId="6" borderId="25" xfId="0" applyFont="1" applyFill="1" applyBorder="1" applyAlignment="1" applyProtection="1">
      <alignment horizontal="left" vertical="top" wrapText="1"/>
      <protection locked="0"/>
    </xf>
    <xf numFmtId="0" fontId="1" fillId="6" borderId="52" xfId="1" applyFill="1" applyBorder="1" applyAlignment="1" applyProtection="1">
      <alignment horizontal="center" vertical="center" wrapText="1"/>
      <protection locked="0"/>
    </xf>
    <xf numFmtId="0" fontId="5" fillId="6" borderId="43" xfId="1" applyFont="1" applyFill="1" applyBorder="1" applyAlignment="1" applyProtection="1">
      <alignment horizontal="center" vertical="center" wrapText="1"/>
      <protection locked="0"/>
    </xf>
    <xf numFmtId="0" fontId="5" fillId="6" borderId="44" xfId="1" applyFont="1" applyFill="1" applyBorder="1" applyAlignment="1" applyProtection="1">
      <alignment horizontal="center" vertical="center" wrapText="1"/>
      <protection locked="0"/>
    </xf>
    <xf numFmtId="0" fontId="6" fillId="2" borderId="8" xfId="0" applyFont="1" applyFill="1" applyBorder="1" applyAlignment="1">
      <alignment horizontal="center" vertical="center" wrapText="1"/>
    </xf>
    <xf numFmtId="0" fontId="6" fillId="2" borderId="30" xfId="0" applyFont="1" applyFill="1" applyBorder="1" applyAlignment="1">
      <alignment horizontal="center" vertical="center" wrapText="1"/>
    </xf>
    <xf numFmtId="0" fontId="23" fillId="3" borderId="7"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12" fillId="4" borderId="8" xfId="0" applyFont="1" applyFill="1" applyBorder="1" applyAlignment="1">
      <alignment horizontal="left" vertical="center"/>
    </xf>
    <xf numFmtId="0" fontId="12" fillId="4" borderId="30" xfId="0" applyFont="1" applyFill="1" applyBorder="1" applyAlignment="1">
      <alignment horizontal="left" vertical="center"/>
    </xf>
    <xf numFmtId="0" fontId="12" fillId="4" borderId="45" xfId="0" applyFont="1" applyFill="1" applyBorder="1" applyAlignment="1">
      <alignment horizontal="left" vertical="center"/>
    </xf>
    <xf numFmtId="0" fontId="23" fillId="3" borderId="20" xfId="0" applyFont="1" applyFill="1" applyBorder="1" applyAlignment="1">
      <alignment horizontal="center" vertical="center" wrapText="1"/>
    </xf>
    <xf numFmtId="0" fontId="23" fillId="3" borderId="62" xfId="0" applyFont="1" applyFill="1" applyBorder="1" applyAlignment="1">
      <alignment horizontal="center" vertical="center" wrapText="1"/>
    </xf>
    <xf numFmtId="0" fontId="23" fillId="4" borderId="20" xfId="0" applyFont="1" applyFill="1" applyBorder="1" applyAlignment="1" applyProtection="1">
      <alignment horizontal="center" vertical="center" wrapText="1"/>
      <protection locked="0"/>
    </xf>
    <xf numFmtId="0" fontId="23" fillId="4" borderId="62" xfId="0" applyFont="1" applyFill="1" applyBorder="1" applyAlignment="1" applyProtection="1">
      <alignment horizontal="center" vertical="center" wrapText="1"/>
      <protection locked="0"/>
    </xf>
    <xf numFmtId="0" fontId="23" fillId="3" borderId="59" xfId="0" applyFont="1" applyFill="1" applyBorder="1" applyAlignment="1">
      <alignment horizontal="center" vertical="center" wrapText="1"/>
    </xf>
    <xf numFmtId="0" fontId="23" fillId="3" borderId="22" xfId="0" applyFont="1" applyFill="1" applyBorder="1" applyAlignment="1">
      <alignment horizontal="center" vertical="center" wrapText="1"/>
    </xf>
    <xf numFmtId="0" fontId="23" fillId="3" borderId="21" xfId="0" applyFont="1" applyFill="1" applyBorder="1" applyAlignment="1">
      <alignment horizontal="center" vertical="center" wrapText="1"/>
    </xf>
    <xf numFmtId="0" fontId="23" fillId="4" borderId="59" xfId="0" applyFont="1" applyFill="1" applyBorder="1" applyAlignment="1" applyProtection="1">
      <alignment horizontal="center" vertical="center" wrapText="1"/>
      <protection locked="0"/>
    </xf>
    <xf numFmtId="0" fontId="23" fillId="4" borderId="22" xfId="0" applyFont="1" applyFill="1" applyBorder="1" applyAlignment="1" applyProtection="1">
      <alignment horizontal="center" vertical="center" wrapText="1"/>
      <protection locked="0"/>
    </xf>
    <xf numFmtId="0" fontId="23" fillId="4" borderId="21" xfId="0" applyFont="1" applyFill="1" applyBorder="1" applyAlignment="1" applyProtection="1">
      <alignment horizontal="center" vertical="center" wrapText="1"/>
      <protection locked="0"/>
    </xf>
    <xf numFmtId="0" fontId="23" fillId="6" borderId="20" xfId="0" applyFont="1" applyFill="1" applyBorder="1" applyAlignment="1" applyProtection="1">
      <alignment horizontal="center" vertical="center" wrapText="1"/>
      <protection locked="0"/>
    </xf>
    <xf numFmtId="0" fontId="23" fillId="6" borderId="62" xfId="0" applyFont="1" applyFill="1" applyBorder="1" applyAlignment="1" applyProtection="1">
      <alignment horizontal="center" vertical="center" wrapText="1"/>
      <protection locked="0"/>
    </xf>
    <xf numFmtId="0" fontId="1" fillId="4" borderId="26" xfId="1" applyFill="1" applyBorder="1" applyAlignment="1">
      <alignment horizontal="center" vertical="center" wrapText="1"/>
    </xf>
    <xf numFmtId="0" fontId="1" fillId="4" borderId="28" xfId="1" applyFill="1" applyBorder="1" applyAlignment="1">
      <alignment horizontal="center" vertical="center" wrapText="1"/>
    </xf>
    <xf numFmtId="0" fontId="1" fillId="4" borderId="27" xfId="1" applyFill="1" applyBorder="1" applyAlignment="1">
      <alignment horizontal="center" vertical="center" wrapText="1"/>
    </xf>
    <xf numFmtId="0" fontId="12" fillId="4" borderId="8" xfId="0" applyFont="1" applyFill="1" applyBorder="1" applyAlignment="1">
      <alignment horizontal="center" vertical="center" wrapText="1"/>
    </xf>
    <xf numFmtId="0" fontId="12" fillId="4" borderId="30" xfId="0" applyFont="1" applyFill="1" applyBorder="1" applyAlignment="1">
      <alignment horizontal="center" vertical="center" wrapText="1"/>
    </xf>
    <xf numFmtId="0" fontId="12" fillId="4" borderId="9" xfId="0" applyFont="1" applyFill="1" applyBorder="1" applyAlignment="1">
      <alignment horizontal="center" vertical="center" wrapText="1"/>
    </xf>
    <xf numFmtId="0" fontId="12" fillId="4" borderId="24" xfId="0" applyFont="1" applyFill="1" applyBorder="1" applyAlignment="1">
      <alignment horizontal="center" vertical="center" wrapText="1"/>
    </xf>
    <xf numFmtId="0" fontId="12" fillId="4" borderId="0" xfId="0" applyFont="1" applyFill="1" applyAlignment="1">
      <alignment horizontal="center" vertical="center" wrapText="1"/>
    </xf>
    <xf numFmtId="0" fontId="12" fillId="4" borderId="25" xfId="0" applyFont="1" applyFill="1" applyBorder="1" applyAlignment="1">
      <alignment horizontal="center" vertical="center" wrapText="1"/>
    </xf>
    <xf numFmtId="0" fontId="1" fillId="4" borderId="8" xfId="1" applyFill="1" applyBorder="1" applyAlignment="1">
      <alignment horizontal="center" vertical="center" wrapText="1"/>
    </xf>
    <xf numFmtId="0" fontId="1" fillId="4" borderId="30" xfId="1" applyFill="1" applyBorder="1" applyAlignment="1">
      <alignment horizontal="center" vertical="center" wrapText="1"/>
    </xf>
    <xf numFmtId="0" fontId="1" fillId="4" borderId="9" xfId="1" applyFill="1" applyBorder="1" applyAlignment="1">
      <alignment horizontal="center" vertical="center" wrapText="1"/>
    </xf>
    <xf numFmtId="0" fontId="42" fillId="4" borderId="25" xfId="0" applyFont="1" applyFill="1" applyBorder="1" applyAlignment="1">
      <alignment horizontal="center" vertical="top" wrapText="1"/>
    </xf>
    <xf numFmtId="0" fontId="46" fillId="4" borderId="0" xfId="0" applyFont="1" applyFill="1" applyAlignment="1">
      <alignment horizontal="center"/>
    </xf>
    <xf numFmtId="0" fontId="23" fillId="3" borderId="40" xfId="0" applyFont="1" applyFill="1" applyBorder="1" applyAlignment="1">
      <alignment horizontal="center" vertical="center" wrapText="1"/>
    </xf>
    <xf numFmtId="0" fontId="23" fillId="3" borderId="2" xfId="0" applyFont="1" applyFill="1" applyBorder="1" applyAlignment="1">
      <alignment horizontal="center" vertical="center" wrapText="1"/>
    </xf>
    <xf numFmtId="0" fontId="23" fillId="3" borderId="57" xfId="0" applyFont="1" applyFill="1" applyBorder="1" applyAlignment="1">
      <alignment horizontal="center" vertical="center" wrapText="1"/>
    </xf>
    <xf numFmtId="0" fontId="23" fillId="3" borderId="52" xfId="0" applyFont="1" applyFill="1" applyBorder="1" applyAlignment="1">
      <alignment horizontal="center" vertical="center" wrapText="1"/>
    </xf>
    <xf numFmtId="0" fontId="12" fillId="6" borderId="60" xfId="0" applyFont="1" applyFill="1" applyBorder="1" applyAlignment="1" applyProtection="1">
      <alignment horizontal="center" vertical="center" wrapText="1"/>
      <protection locked="0"/>
    </xf>
    <xf numFmtId="0" fontId="12" fillId="6" borderId="77" xfId="0" applyFont="1" applyFill="1" applyBorder="1" applyAlignment="1" applyProtection="1">
      <alignment horizontal="center" vertical="center" wrapText="1"/>
      <protection locked="0"/>
    </xf>
    <xf numFmtId="0" fontId="12" fillId="6" borderId="55" xfId="0" applyFont="1" applyFill="1" applyBorder="1" applyAlignment="1" applyProtection="1">
      <alignment horizontal="center" vertical="center" wrapText="1"/>
      <protection locked="0"/>
    </xf>
    <xf numFmtId="0" fontId="25" fillId="4" borderId="20" xfId="0" applyFont="1" applyFill="1" applyBorder="1" applyAlignment="1">
      <alignment horizontal="left" vertical="center"/>
    </xf>
    <xf numFmtId="0" fontId="25" fillId="4" borderId="62" xfId="0" applyFont="1" applyFill="1" applyBorder="1" applyAlignment="1">
      <alignment horizontal="left" vertical="center"/>
    </xf>
    <xf numFmtId="0" fontId="23" fillId="3" borderId="49" xfId="0" applyFont="1" applyFill="1" applyBorder="1" applyAlignment="1" applyProtection="1">
      <alignment horizontal="center" vertical="center" wrapText="1"/>
      <protection locked="0"/>
    </xf>
    <xf numFmtId="0" fontId="23" fillId="3" borderId="107" xfId="0" applyFont="1" applyFill="1" applyBorder="1" applyAlignment="1" applyProtection="1">
      <alignment horizontal="center" vertical="center" wrapText="1"/>
      <protection locked="0"/>
    </xf>
    <xf numFmtId="0" fontId="23" fillId="3" borderId="58" xfId="0" applyFont="1" applyFill="1" applyBorder="1" applyAlignment="1">
      <alignment horizontal="center" vertical="center" wrapText="1"/>
    </xf>
    <xf numFmtId="0" fontId="23" fillId="3" borderId="101" xfId="0" applyFont="1" applyFill="1" applyBorder="1" applyAlignment="1">
      <alignment horizontal="center" vertical="center" wrapText="1"/>
    </xf>
    <xf numFmtId="0" fontId="23" fillId="3" borderId="96" xfId="0" applyFont="1" applyFill="1" applyBorder="1" applyAlignment="1">
      <alignment horizontal="center" vertical="center" wrapText="1"/>
    </xf>
    <xf numFmtId="0" fontId="23" fillId="3" borderId="74" xfId="0" applyFont="1" applyFill="1" applyBorder="1" applyAlignment="1">
      <alignment horizontal="center" vertical="center" wrapText="1"/>
    </xf>
    <xf numFmtId="0" fontId="23" fillId="3" borderId="3" xfId="0" applyFont="1" applyFill="1" applyBorder="1" applyAlignment="1" applyProtection="1">
      <alignment horizontal="center" vertical="center" wrapText="1"/>
      <protection locked="0"/>
    </xf>
    <xf numFmtId="0" fontId="23" fillId="3" borderId="4" xfId="0" applyFont="1" applyFill="1" applyBorder="1" applyAlignment="1" applyProtection="1">
      <alignment horizontal="center" vertical="center" wrapText="1"/>
      <protection locked="0"/>
    </xf>
    <xf numFmtId="0" fontId="28" fillId="0" borderId="8" xfId="0" applyFont="1" applyBorder="1" applyAlignment="1">
      <alignment horizontal="center" vertical="center" wrapText="1"/>
    </xf>
    <xf numFmtId="0" fontId="28" fillId="0" borderId="9" xfId="0" applyFont="1" applyBorder="1" applyAlignment="1">
      <alignment horizontal="center" vertical="center" wrapText="1"/>
    </xf>
    <xf numFmtId="0" fontId="28" fillId="0" borderId="24" xfId="0" applyFont="1" applyBorder="1" applyAlignment="1">
      <alignment horizontal="center" vertical="center" wrapText="1"/>
    </xf>
    <xf numFmtId="0" fontId="28" fillId="0" borderId="25" xfId="0" applyFont="1" applyBorder="1" applyAlignment="1">
      <alignment horizontal="center" vertical="center" wrapText="1"/>
    </xf>
    <xf numFmtId="0" fontId="28" fillId="0" borderId="26" xfId="0" applyFont="1" applyBorder="1" applyAlignment="1">
      <alignment horizontal="center" vertical="center" wrapText="1"/>
    </xf>
    <xf numFmtId="0" fontId="28" fillId="0" borderId="27" xfId="0" applyFont="1" applyBorder="1" applyAlignment="1">
      <alignment horizontal="center" vertical="center" wrapText="1"/>
    </xf>
    <xf numFmtId="0" fontId="46" fillId="4" borderId="28" xfId="0" applyFont="1" applyFill="1" applyBorder="1" applyAlignment="1">
      <alignment horizontal="center"/>
    </xf>
    <xf numFmtId="0" fontId="12" fillId="4" borderId="37" xfId="0" applyFont="1" applyFill="1" applyBorder="1" applyAlignment="1">
      <alignment horizontal="left" vertical="center" wrapText="1"/>
    </xf>
    <xf numFmtId="0" fontId="6" fillId="2" borderId="37" xfId="0" applyFont="1" applyFill="1" applyBorder="1" applyAlignment="1">
      <alignment horizontal="center" vertical="center" wrapText="1"/>
    </xf>
    <xf numFmtId="0" fontId="6" fillId="2" borderId="38" xfId="0" applyFont="1" applyFill="1" applyBorder="1" applyAlignment="1">
      <alignment horizontal="center" vertical="center" wrapText="1"/>
    </xf>
    <xf numFmtId="0" fontId="6" fillId="2" borderId="39" xfId="0" applyFont="1" applyFill="1" applyBorder="1" applyAlignment="1">
      <alignment horizontal="center" vertical="center" wrapText="1"/>
    </xf>
    <xf numFmtId="0" fontId="12" fillId="6" borderId="59" xfId="0" applyFont="1" applyFill="1" applyBorder="1" applyAlignment="1" applyProtection="1">
      <alignment horizontal="left" vertical="center"/>
      <protection locked="0"/>
    </xf>
    <xf numFmtId="0" fontId="12" fillId="6" borderId="22" xfId="0" applyFont="1" applyFill="1" applyBorder="1" applyAlignment="1" applyProtection="1">
      <alignment horizontal="left" vertical="center"/>
      <protection locked="0"/>
    </xf>
    <xf numFmtId="0" fontId="12" fillId="6" borderId="21" xfId="0" applyFont="1" applyFill="1" applyBorder="1" applyAlignment="1" applyProtection="1">
      <alignment horizontal="left" vertical="center"/>
      <protection locked="0"/>
    </xf>
    <xf numFmtId="0" fontId="49" fillId="3" borderId="6" xfId="0" applyFont="1" applyFill="1" applyBorder="1" applyAlignment="1">
      <alignment horizontal="left" vertical="center"/>
    </xf>
    <xf numFmtId="0" fontId="49" fillId="3" borderId="34" xfId="0" applyFont="1" applyFill="1" applyBorder="1" applyAlignment="1">
      <alignment horizontal="left" vertical="center"/>
    </xf>
    <xf numFmtId="0" fontId="12" fillId="6" borderId="70" xfId="0" applyFont="1" applyFill="1" applyBorder="1" applyAlignment="1" applyProtection="1">
      <alignment horizontal="left" vertical="center"/>
      <protection locked="0"/>
    </xf>
    <xf numFmtId="0" fontId="12" fillId="6" borderId="30" xfId="0" applyFont="1" applyFill="1" applyBorder="1" applyAlignment="1" applyProtection="1">
      <alignment horizontal="left" vertical="center"/>
      <protection locked="0"/>
    </xf>
    <xf numFmtId="0" fontId="12" fillId="6" borderId="9" xfId="0" applyFont="1" applyFill="1" applyBorder="1" applyAlignment="1" applyProtection="1">
      <alignment horizontal="left" vertical="center"/>
      <protection locked="0"/>
    </xf>
    <xf numFmtId="0" fontId="18" fillId="4" borderId="0" xfId="0" applyFont="1" applyFill="1" applyAlignment="1">
      <alignment horizontal="left"/>
    </xf>
    <xf numFmtId="0" fontId="12" fillId="4" borderId="40" xfId="0" applyFont="1" applyFill="1" applyBorder="1" applyAlignment="1">
      <alignment horizontal="left" vertical="center" wrapText="1"/>
    </xf>
    <xf numFmtId="0" fontId="23" fillId="3" borderId="8" xfId="0" applyFont="1" applyFill="1" applyBorder="1" applyAlignment="1">
      <alignment horizontal="center" vertical="center" wrapText="1"/>
    </xf>
    <xf numFmtId="0" fontId="23" fillId="3" borderId="45" xfId="0" applyFont="1" applyFill="1" applyBorder="1" applyAlignment="1">
      <alignment horizontal="center" vertical="center" wrapText="1"/>
    </xf>
    <xf numFmtId="0" fontId="23" fillId="3" borderId="26" xfId="0" applyFont="1" applyFill="1" applyBorder="1" applyAlignment="1">
      <alignment horizontal="center" vertical="center" wrapText="1"/>
    </xf>
    <xf numFmtId="0" fontId="23" fillId="3" borderId="46" xfId="0" applyFont="1" applyFill="1" applyBorder="1" applyAlignment="1">
      <alignment horizontal="center" vertical="center" wrapText="1"/>
    </xf>
    <xf numFmtId="0" fontId="23" fillId="3" borderId="30" xfId="0" applyFont="1" applyFill="1" applyBorder="1" applyAlignment="1">
      <alignment horizontal="center" vertical="center" wrapText="1"/>
    </xf>
    <xf numFmtId="0" fontId="23" fillId="3" borderId="24" xfId="0" applyFont="1" applyFill="1" applyBorder="1" applyAlignment="1">
      <alignment horizontal="center" vertical="center" wrapText="1"/>
    </xf>
    <xf numFmtId="0" fontId="23" fillId="3" borderId="0" xfId="0" applyFont="1" applyFill="1" applyAlignment="1">
      <alignment horizontal="center" vertical="center" wrapText="1"/>
    </xf>
    <xf numFmtId="0" fontId="23" fillId="3" borderId="28" xfId="0" applyFont="1" applyFill="1" applyBorder="1" applyAlignment="1">
      <alignment horizontal="center" vertical="center" wrapText="1"/>
    </xf>
    <xf numFmtId="0" fontId="23" fillId="3" borderId="71" xfId="0" applyFont="1" applyFill="1" applyBorder="1" applyAlignment="1">
      <alignment horizontal="center" vertical="center" wrapText="1"/>
    </xf>
    <xf numFmtId="0" fontId="12" fillId="0" borderId="70" xfId="0" applyFont="1" applyBorder="1" applyAlignment="1" applyProtection="1">
      <alignment horizontal="center" vertical="center" wrapText="1"/>
      <protection locked="0"/>
    </xf>
    <xf numFmtId="0" fontId="12" fillId="0" borderId="9" xfId="0" applyFont="1" applyBorder="1" applyAlignment="1" applyProtection="1">
      <alignment horizontal="center" vertical="center" wrapText="1"/>
      <protection locked="0"/>
    </xf>
    <xf numFmtId="0" fontId="12" fillId="0" borderId="84" xfId="0" applyFont="1" applyBorder="1" applyAlignment="1" applyProtection="1">
      <alignment horizontal="center" vertical="center" wrapText="1"/>
      <protection locked="0"/>
    </xf>
    <xf numFmtId="0" fontId="12" fillId="0" borderId="27" xfId="0" applyFont="1" applyBorder="1" applyAlignment="1" applyProtection="1">
      <alignment horizontal="center" vertical="center" wrapText="1"/>
      <protection locked="0"/>
    </xf>
    <xf numFmtId="0" fontId="12" fillId="0" borderId="70" xfId="0" applyFont="1" applyBorder="1" applyAlignment="1" applyProtection="1">
      <alignment horizontal="center" vertical="center"/>
      <protection locked="0"/>
    </xf>
    <xf numFmtId="0" fontId="12" fillId="0" borderId="9" xfId="0" applyFont="1" applyBorder="1" applyAlignment="1" applyProtection="1">
      <alignment horizontal="center" vertical="center"/>
      <protection locked="0"/>
    </xf>
    <xf numFmtId="0" fontId="12" fillId="0" borderId="84" xfId="0" applyFont="1" applyBorder="1" applyAlignment="1" applyProtection="1">
      <alignment horizontal="center" vertical="center"/>
      <protection locked="0"/>
    </xf>
    <xf numFmtId="0" fontId="12" fillId="0" borderId="27" xfId="0" applyFont="1" applyBorder="1" applyAlignment="1" applyProtection="1">
      <alignment horizontal="center" vertical="center"/>
      <protection locked="0"/>
    </xf>
    <xf numFmtId="0" fontId="22" fillId="4" borderId="0" xfId="0" applyFont="1" applyFill="1" applyAlignment="1">
      <alignment horizontal="center"/>
    </xf>
    <xf numFmtId="0" fontId="28" fillId="0" borderId="8" xfId="0" applyFont="1" applyBorder="1" applyAlignment="1">
      <alignment horizontal="center" vertical="top" wrapText="1"/>
    </xf>
    <xf numFmtId="0" fontId="28" fillId="0" borderId="9" xfId="0" applyFont="1" applyBorder="1" applyAlignment="1">
      <alignment horizontal="center" vertical="top" wrapText="1"/>
    </xf>
    <xf numFmtId="0" fontId="28" fillId="0" borderId="24" xfId="0" applyFont="1" applyBorder="1" applyAlignment="1">
      <alignment horizontal="center" vertical="top" wrapText="1"/>
    </xf>
    <xf numFmtId="0" fontId="28" fillId="0" borderId="25" xfId="0" applyFont="1" applyBorder="1" applyAlignment="1">
      <alignment horizontal="center" vertical="top" wrapText="1"/>
    </xf>
    <xf numFmtId="0" fontId="28" fillId="0" borderId="26" xfId="0" applyFont="1" applyBorder="1" applyAlignment="1">
      <alignment horizontal="center" vertical="top" wrapText="1"/>
    </xf>
    <xf numFmtId="0" fontId="28" fillId="0" borderId="27" xfId="0" applyFont="1" applyBorder="1" applyAlignment="1">
      <alignment horizontal="center" vertical="top" wrapText="1"/>
    </xf>
    <xf numFmtId="0" fontId="12" fillId="0" borderId="34" xfId="0" applyFont="1" applyBorder="1" applyAlignment="1">
      <alignment horizontal="left" vertical="center"/>
    </xf>
    <xf numFmtId="0" fontId="12" fillId="0" borderId="7" xfId="0" applyFont="1" applyBorder="1" applyAlignment="1">
      <alignment horizontal="left" vertical="center"/>
    </xf>
    <xf numFmtId="0" fontId="28" fillId="0" borderId="8" xfId="0" applyFont="1" applyBorder="1" applyAlignment="1">
      <alignment horizontal="left" vertical="top" wrapText="1"/>
    </xf>
    <xf numFmtId="0" fontId="28" fillId="0" borderId="9" xfId="0" applyFont="1" applyBorder="1" applyAlignment="1">
      <alignment horizontal="left" vertical="top" wrapText="1"/>
    </xf>
    <xf numFmtId="0" fontId="28" fillId="0" borderId="24" xfId="0" applyFont="1" applyBorder="1" applyAlignment="1">
      <alignment horizontal="left" vertical="top" wrapText="1"/>
    </xf>
    <xf numFmtId="0" fontId="28" fillId="0" borderId="25" xfId="0" applyFont="1" applyBorder="1" applyAlignment="1">
      <alignment horizontal="left" vertical="top" wrapText="1"/>
    </xf>
    <xf numFmtId="0" fontId="28" fillId="0" borderId="26" xfId="0" applyFont="1" applyBorder="1" applyAlignment="1">
      <alignment horizontal="left" vertical="top" wrapText="1"/>
    </xf>
    <xf numFmtId="0" fontId="28" fillId="0" borderId="27" xfId="0" applyFont="1" applyBorder="1" applyAlignment="1">
      <alignment horizontal="left" vertical="top" wrapText="1"/>
    </xf>
    <xf numFmtId="0" fontId="42" fillId="4" borderId="25" xfId="0" applyFont="1" applyFill="1" applyBorder="1" applyAlignment="1">
      <alignment horizontal="center" vertical="center" wrapText="1"/>
    </xf>
    <xf numFmtId="2" fontId="12" fillId="6" borderId="59" xfId="0" applyNumberFormat="1" applyFont="1" applyFill="1" applyBorder="1" applyAlignment="1" applyProtection="1">
      <alignment horizontal="left" vertical="center"/>
      <protection locked="0"/>
    </xf>
    <xf numFmtId="2" fontId="12" fillId="6" borderId="21" xfId="0" applyNumberFormat="1" applyFont="1" applyFill="1" applyBorder="1" applyAlignment="1" applyProtection="1">
      <alignment horizontal="left" vertical="center"/>
      <protection locked="0"/>
    </xf>
    <xf numFmtId="0" fontId="23" fillId="3" borderId="42" xfId="0" applyFont="1" applyFill="1" applyBorder="1" applyAlignment="1">
      <alignment horizontal="center" vertical="center" wrapText="1"/>
    </xf>
    <xf numFmtId="0" fontId="23" fillId="3" borderId="43" xfId="0" applyFont="1" applyFill="1" applyBorder="1" applyAlignment="1">
      <alignment horizontal="center" vertical="center" wrapText="1"/>
    </xf>
    <xf numFmtId="0" fontId="12" fillId="6" borderId="38" xfId="0" applyFont="1" applyFill="1" applyBorder="1" applyAlignment="1" applyProtection="1">
      <alignment horizontal="left" vertical="center" wrapText="1"/>
      <protection locked="0"/>
    </xf>
    <xf numFmtId="0" fontId="12" fillId="6" borderId="39" xfId="0" applyFont="1" applyFill="1" applyBorder="1" applyAlignment="1" applyProtection="1">
      <alignment horizontal="left" vertical="center" wrapText="1"/>
      <protection locked="0"/>
    </xf>
    <xf numFmtId="0" fontId="12" fillId="6" borderId="2" xfId="0" applyFont="1" applyFill="1" applyBorder="1" applyAlignment="1" applyProtection="1">
      <alignment horizontal="left" vertical="center" wrapText="1"/>
      <protection locked="0"/>
    </xf>
    <xf numFmtId="0" fontId="12" fillId="6" borderId="41" xfId="0" applyFont="1" applyFill="1" applyBorder="1" applyAlignment="1" applyProtection="1">
      <alignment horizontal="left" vertical="center" wrapText="1"/>
      <protection locked="0"/>
    </xf>
    <xf numFmtId="0" fontId="12" fillId="6" borderId="43" xfId="0" applyFont="1" applyFill="1" applyBorder="1" applyAlignment="1" applyProtection="1">
      <alignment horizontal="left" vertical="center" wrapText="1"/>
      <protection locked="0"/>
    </xf>
    <xf numFmtId="0" fontId="12" fillId="6" borderId="44" xfId="0" applyFont="1" applyFill="1" applyBorder="1" applyAlignment="1" applyProtection="1">
      <alignment horizontal="left" vertical="center" wrapText="1"/>
      <protection locked="0"/>
    </xf>
    <xf numFmtId="0" fontId="12" fillId="6" borderId="70" xfId="0" applyFont="1" applyFill="1" applyBorder="1" applyAlignment="1" applyProtection="1">
      <alignment horizontal="left" vertical="center" wrapText="1"/>
      <protection locked="0"/>
    </xf>
    <xf numFmtId="0" fontId="12" fillId="6" borderId="9" xfId="0" applyFont="1" applyFill="1" applyBorder="1" applyAlignment="1" applyProtection="1">
      <alignment horizontal="left" vertical="center" wrapText="1"/>
      <protection locked="0"/>
    </xf>
    <xf numFmtId="0" fontId="12" fillId="6" borderId="95" xfId="0" applyFont="1" applyFill="1" applyBorder="1" applyAlignment="1" applyProtection="1">
      <alignment horizontal="left" vertical="center" wrapText="1"/>
      <protection locked="0"/>
    </xf>
    <xf numFmtId="0" fontId="12" fillId="6" borderId="25" xfId="0" applyFont="1" applyFill="1" applyBorder="1" applyAlignment="1" applyProtection="1">
      <alignment horizontal="left" vertical="center" wrapText="1"/>
      <protection locked="0"/>
    </xf>
    <xf numFmtId="0" fontId="1" fillId="4" borderId="0" xfId="1" applyFill="1" applyAlignment="1">
      <alignment horizontal="left" vertical="center" wrapText="1"/>
    </xf>
    <xf numFmtId="0" fontId="59" fillId="4" borderId="0" xfId="0" applyFont="1" applyFill="1" applyAlignment="1">
      <alignment horizontal="left" vertical="center" wrapText="1" indent="1"/>
    </xf>
    <xf numFmtId="0" fontId="7" fillId="4" borderId="0" xfId="0" applyFont="1" applyFill="1" applyAlignment="1">
      <alignment horizontal="left" vertical="center" wrapText="1" indent="4"/>
    </xf>
    <xf numFmtId="0" fontId="12" fillId="4" borderId="109" xfId="0" applyFont="1" applyFill="1" applyBorder="1" applyAlignment="1">
      <alignment horizontal="left" vertical="center" wrapText="1"/>
    </xf>
    <xf numFmtId="0" fontId="12" fillId="4" borderId="102" xfId="0" applyFont="1" applyFill="1" applyBorder="1" applyAlignment="1">
      <alignment horizontal="left" vertical="center" wrapText="1"/>
    </xf>
    <xf numFmtId="0" fontId="21" fillId="2" borderId="56" xfId="0" applyFont="1" applyFill="1" applyBorder="1" applyAlignment="1">
      <alignment horizontal="center"/>
    </xf>
    <xf numFmtId="0" fontId="21" fillId="2" borderId="76" xfId="0" applyFont="1" applyFill="1" applyBorder="1" applyAlignment="1">
      <alignment horizontal="center"/>
    </xf>
    <xf numFmtId="0" fontId="21" fillId="2" borderId="51" xfId="0" applyFont="1" applyFill="1" applyBorder="1" applyAlignment="1">
      <alignment horizontal="center"/>
    </xf>
    <xf numFmtId="0" fontId="12" fillId="4" borderId="57" xfId="0" applyFont="1" applyFill="1" applyBorder="1" applyAlignment="1">
      <alignment horizontal="left" vertical="center" wrapText="1"/>
    </xf>
    <xf numFmtId="0" fontId="12" fillId="4" borderId="77" xfId="0" applyFont="1" applyFill="1" applyBorder="1" applyAlignment="1">
      <alignment horizontal="left" vertical="center" wrapText="1"/>
    </xf>
    <xf numFmtId="0" fontId="12" fillId="4" borderId="52" xfId="0" applyFont="1" applyFill="1" applyBorder="1" applyAlignment="1">
      <alignment horizontal="left" vertical="center" wrapText="1"/>
    </xf>
    <xf numFmtId="0" fontId="25" fillId="6" borderId="3" xfId="0" applyFont="1" applyFill="1" applyBorder="1" applyAlignment="1" applyProtection="1">
      <alignment horizontal="left" vertical="center" wrapText="1"/>
      <protection locked="0"/>
    </xf>
    <xf numFmtId="0" fontId="25" fillId="6" borderId="88" xfId="0" applyFont="1" applyFill="1" applyBorder="1" applyAlignment="1" applyProtection="1">
      <alignment horizontal="left" vertical="center" wrapText="1"/>
      <protection locked="0"/>
    </xf>
    <xf numFmtId="0" fontId="25" fillId="6" borderId="4" xfId="0" applyFont="1" applyFill="1" applyBorder="1" applyAlignment="1" applyProtection="1">
      <alignment horizontal="left" vertical="center" wrapText="1"/>
      <protection locked="0"/>
    </xf>
    <xf numFmtId="0" fontId="21" fillId="2" borderId="56" xfId="0" applyFont="1" applyFill="1" applyBorder="1" applyAlignment="1">
      <alignment horizontal="center" vertical="center"/>
    </xf>
    <xf numFmtId="0" fontId="21" fillId="2" borderId="76" xfId="0" applyFont="1" applyFill="1" applyBorder="1" applyAlignment="1">
      <alignment horizontal="center" vertical="center"/>
    </xf>
    <xf numFmtId="0" fontId="21" fillId="2" borderId="51" xfId="0" applyFont="1" applyFill="1" applyBorder="1" applyAlignment="1">
      <alignment horizontal="center" vertical="center"/>
    </xf>
    <xf numFmtId="0" fontId="23" fillId="4" borderId="109" xfId="0" applyFont="1" applyFill="1" applyBorder="1" applyAlignment="1">
      <alignment horizontal="left" vertical="center" wrapText="1"/>
    </xf>
    <xf numFmtId="0" fontId="23" fillId="4" borderId="102" xfId="0" applyFont="1" applyFill="1" applyBorder="1" applyAlignment="1">
      <alignment horizontal="left" vertical="center" wrapText="1"/>
    </xf>
    <xf numFmtId="0" fontId="23" fillId="4" borderId="75" xfId="0" applyFont="1" applyFill="1" applyBorder="1" applyAlignment="1">
      <alignment horizontal="left" vertical="center" wrapText="1"/>
    </xf>
    <xf numFmtId="0" fontId="20" fillId="4" borderId="0" xfId="0" applyFont="1" applyFill="1" applyAlignment="1">
      <alignment horizontal="left" vertical="center" wrapText="1"/>
    </xf>
    <xf numFmtId="0" fontId="31" fillId="4" borderId="0" xfId="0" applyFont="1" applyFill="1" applyAlignment="1">
      <alignment horizontal="left" vertical="top" wrapText="1"/>
    </xf>
    <xf numFmtId="0" fontId="0" fillId="4" borderId="0" xfId="0" applyFill="1" applyAlignment="1">
      <alignment horizontal="center"/>
    </xf>
    <xf numFmtId="0" fontId="63" fillId="4" borderId="97" xfId="0" applyFont="1" applyFill="1" applyBorder="1" applyAlignment="1">
      <alignment horizontal="left" vertical="center" wrapText="1"/>
    </xf>
    <xf numFmtId="0" fontId="7" fillId="4" borderId="0" xfId="0" applyFont="1" applyFill="1" applyAlignment="1">
      <alignment horizontal="left" vertical="center" wrapText="1" indent="1"/>
    </xf>
    <xf numFmtId="0" fontId="23" fillId="4" borderId="96" xfId="0" applyFont="1" applyFill="1" applyBorder="1" applyAlignment="1">
      <alignment horizontal="left" vertical="center" wrapText="1"/>
    </xf>
    <xf numFmtId="0" fontId="23" fillId="4" borderId="97" xfId="0" applyFont="1" applyFill="1" applyBorder="1" applyAlignment="1">
      <alignment horizontal="left" vertical="center" wrapText="1"/>
    </xf>
    <xf numFmtId="0" fontId="23" fillId="4" borderId="74" xfId="0" applyFont="1" applyFill="1" applyBorder="1" applyAlignment="1">
      <alignment horizontal="left" vertical="center" wrapText="1"/>
    </xf>
    <xf numFmtId="0" fontId="23" fillId="4" borderId="58" xfId="0" applyFont="1" applyFill="1" applyBorder="1" applyAlignment="1">
      <alignment horizontal="left" vertical="center" wrapText="1"/>
    </xf>
    <xf numFmtId="0" fontId="23" fillId="4" borderId="72" xfId="0" applyFont="1" applyFill="1" applyBorder="1" applyAlignment="1">
      <alignment horizontal="left" vertical="center" wrapText="1"/>
    </xf>
    <xf numFmtId="0" fontId="23" fillId="4" borderId="101" xfId="0" applyFont="1" applyFill="1" applyBorder="1" applyAlignment="1">
      <alignment horizontal="left" vertical="center" wrapText="1"/>
    </xf>
    <xf numFmtId="0" fontId="23" fillId="4" borderId="24" xfId="0" applyFont="1" applyFill="1" applyBorder="1" applyAlignment="1">
      <alignment horizontal="left" vertical="center" wrapText="1"/>
    </xf>
    <xf numFmtId="0" fontId="23" fillId="4" borderId="0" xfId="0" applyFont="1" applyFill="1" applyAlignment="1">
      <alignment horizontal="left" vertical="center" wrapText="1"/>
    </xf>
    <xf numFmtId="0" fontId="23" fillId="4" borderId="71" xfId="0" applyFont="1" applyFill="1" applyBorder="1" applyAlignment="1">
      <alignment horizontal="left" vertical="center" wrapText="1"/>
    </xf>
    <xf numFmtId="0" fontId="24" fillId="5" borderId="32" xfId="0" applyFont="1" applyFill="1" applyBorder="1" applyAlignment="1">
      <alignment horizontal="center" vertical="center" wrapText="1"/>
    </xf>
    <xf numFmtId="0" fontId="24" fillId="5" borderId="108" xfId="0" applyFont="1" applyFill="1" applyBorder="1" applyAlignment="1">
      <alignment horizontal="center" vertical="center" wrapText="1"/>
    </xf>
    <xf numFmtId="0" fontId="24" fillId="5" borderId="68" xfId="0" applyFont="1" applyFill="1" applyBorder="1" applyAlignment="1">
      <alignment horizontal="center" vertical="center" wrapText="1"/>
    </xf>
    <xf numFmtId="0" fontId="24" fillId="5" borderId="95" xfId="0" applyFont="1" applyFill="1" applyBorder="1" applyAlignment="1">
      <alignment horizontal="center" vertical="center" wrapText="1"/>
    </xf>
    <xf numFmtId="0" fontId="24" fillId="5" borderId="6" xfId="0" applyFont="1" applyFill="1" applyBorder="1" applyAlignment="1">
      <alignment horizontal="center" vertical="center" wrapText="1"/>
    </xf>
    <xf numFmtId="0" fontId="24" fillId="5" borderId="7" xfId="0" applyFont="1" applyFill="1" applyBorder="1" applyAlignment="1">
      <alignment horizontal="center" vertical="center" wrapText="1"/>
    </xf>
    <xf numFmtId="0" fontId="24" fillId="5" borderId="33" xfId="0" applyFont="1" applyFill="1" applyBorder="1" applyAlignment="1">
      <alignment horizontal="center" vertical="center" wrapText="1"/>
    </xf>
    <xf numFmtId="0" fontId="24" fillId="5" borderId="36" xfId="0" applyFont="1" applyFill="1" applyBorder="1" applyAlignment="1">
      <alignment horizontal="center" vertical="center" wrapText="1"/>
    </xf>
    <xf numFmtId="0" fontId="24" fillId="5" borderId="37" xfId="0" applyFont="1" applyFill="1" applyBorder="1" applyAlignment="1">
      <alignment horizontal="center" vertical="center" wrapText="1"/>
    </xf>
    <xf numFmtId="0" fontId="24" fillId="5" borderId="38" xfId="0" applyFont="1" applyFill="1" applyBorder="1" applyAlignment="1">
      <alignment horizontal="center" vertical="center" wrapText="1"/>
    </xf>
    <xf numFmtId="0" fontId="24" fillId="5" borderId="42" xfId="0" applyFont="1" applyFill="1" applyBorder="1" applyAlignment="1">
      <alignment horizontal="center" vertical="center" wrapText="1"/>
    </xf>
    <xf numFmtId="0" fontId="24" fillId="5" borderId="43" xfId="0" applyFont="1" applyFill="1" applyBorder="1" applyAlignment="1">
      <alignment horizontal="center" vertical="center" wrapText="1"/>
    </xf>
    <xf numFmtId="0" fontId="24" fillId="5" borderId="31" xfId="0" applyFont="1" applyFill="1" applyBorder="1" applyAlignment="1">
      <alignment horizontal="center" vertical="center" wrapText="1"/>
    </xf>
    <xf numFmtId="0" fontId="24" fillId="5" borderId="29" xfId="0" applyFont="1" applyFill="1" applyBorder="1" applyAlignment="1">
      <alignment horizontal="center" vertical="center" wrapText="1"/>
    </xf>
    <xf numFmtId="0" fontId="24" fillId="5" borderId="24" xfId="0" applyFont="1" applyFill="1" applyBorder="1" applyAlignment="1">
      <alignment horizontal="center" vertical="center" wrapText="1"/>
    </xf>
    <xf numFmtId="0" fontId="12" fillId="0" borderId="58" xfId="0" applyFont="1" applyBorder="1" applyAlignment="1">
      <alignment horizontal="left" vertical="center" wrapText="1"/>
    </xf>
    <xf numFmtId="0" fontId="12" fillId="0" borderId="72" xfId="0" applyFont="1" applyBorder="1" applyAlignment="1">
      <alignment horizontal="left" vertical="center" wrapText="1"/>
    </xf>
    <xf numFmtId="0" fontId="12" fillId="0" borderId="101" xfId="0" applyFont="1" applyBorder="1" applyAlignment="1">
      <alignment horizontal="left" vertical="center" wrapText="1"/>
    </xf>
    <xf numFmtId="0" fontId="24" fillId="5" borderId="67" xfId="0" applyFont="1" applyFill="1" applyBorder="1" applyAlignment="1">
      <alignment horizontal="center" vertical="center" wrapText="1"/>
    </xf>
    <xf numFmtId="0" fontId="24" fillId="5" borderId="82" xfId="0" applyFont="1" applyFill="1" applyBorder="1" applyAlignment="1">
      <alignment horizontal="center" vertical="center" wrapText="1"/>
    </xf>
    <xf numFmtId="0" fontId="24" fillId="5" borderId="20" xfId="0" applyFont="1" applyFill="1" applyBorder="1" applyAlignment="1">
      <alignment horizontal="center" vertical="center" wrapText="1"/>
    </xf>
    <xf numFmtId="0" fontId="24" fillId="5" borderId="21" xfId="0" applyFont="1" applyFill="1" applyBorder="1" applyAlignment="1">
      <alignment horizontal="center" vertical="center" wrapText="1"/>
    </xf>
    <xf numFmtId="0" fontId="53" fillId="3" borderId="67" xfId="0" applyFont="1" applyFill="1" applyBorder="1" applyAlignment="1">
      <alignment horizontal="center" vertical="center" wrapText="1"/>
    </xf>
    <xf numFmtId="0" fontId="53" fillId="3" borderId="68" xfId="0" applyFont="1" applyFill="1" applyBorder="1" applyAlignment="1">
      <alignment horizontal="center" vertical="center" wrapText="1"/>
    </xf>
    <xf numFmtId="0" fontId="53" fillId="3" borderId="82" xfId="0" applyFont="1" applyFill="1" applyBorder="1" applyAlignment="1">
      <alignment horizontal="center" vertical="center" wrapText="1"/>
    </xf>
    <xf numFmtId="0" fontId="53" fillId="3" borderId="37" xfId="0" applyFont="1" applyFill="1" applyBorder="1" applyAlignment="1">
      <alignment horizontal="center" vertical="center" wrapText="1"/>
    </xf>
    <xf numFmtId="0" fontId="20" fillId="5" borderId="20" xfId="0" applyFont="1" applyFill="1" applyBorder="1" applyAlignment="1">
      <alignment horizontal="center" vertical="center" wrapText="1"/>
    </xf>
    <xf numFmtId="0" fontId="20" fillId="5" borderId="22" xfId="0" applyFont="1" applyFill="1" applyBorder="1" applyAlignment="1">
      <alignment horizontal="center" vertical="center" wrapText="1"/>
    </xf>
    <xf numFmtId="0" fontId="24" fillId="5" borderId="23" xfId="0" applyFont="1" applyFill="1" applyBorder="1" applyAlignment="1">
      <alignment horizontal="center" vertical="center" wrapText="1"/>
    </xf>
    <xf numFmtId="0" fontId="12" fillId="0" borderId="42" xfId="0" applyFont="1" applyBorder="1" applyAlignment="1">
      <alignment horizontal="left" vertical="center" wrapText="1"/>
    </xf>
    <xf numFmtId="0" fontId="12" fillId="0" borderId="43" xfId="0" applyFont="1" applyBorder="1" applyAlignment="1">
      <alignment horizontal="left" vertical="center" wrapText="1"/>
    </xf>
    <xf numFmtId="0" fontId="25" fillId="0" borderId="101" xfId="0" applyFont="1" applyBorder="1" applyAlignment="1">
      <alignment horizontal="left" vertical="center" wrapText="1"/>
    </xf>
    <xf numFmtId="0" fontId="25" fillId="0" borderId="74" xfId="0" applyFont="1" applyBorder="1" applyAlignment="1">
      <alignment horizontal="left" vertical="center" wrapText="1"/>
    </xf>
    <xf numFmtId="0" fontId="5" fillId="0" borderId="49" xfId="1" applyFont="1" applyBorder="1" applyAlignment="1">
      <alignment horizontal="left" vertical="center" wrapText="1"/>
    </xf>
    <xf numFmtId="0" fontId="5" fillId="0" borderId="107" xfId="1" applyFont="1" applyBorder="1" applyAlignment="1">
      <alignment horizontal="left" vertical="center" wrapText="1"/>
    </xf>
    <xf numFmtId="0" fontId="25" fillId="4" borderId="101" xfId="0" applyFont="1" applyFill="1" applyBorder="1" applyAlignment="1">
      <alignment horizontal="left" vertical="center" wrapText="1"/>
    </xf>
    <xf numFmtId="0" fontId="25" fillId="4" borderId="74" xfId="0" applyFont="1" applyFill="1" applyBorder="1" applyAlignment="1">
      <alignment horizontal="left" vertical="center" wrapText="1"/>
    </xf>
    <xf numFmtId="0" fontId="25" fillId="0" borderId="102" xfId="0" applyFont="1" applyBorder="1" applyAlignment="1">
      <alignment horizontal="left" vertical="center" wrapText="1"/>
    </xf>
    <xf numFmtId="0" fontId="25" fillId="0" borderId="98" xfId="0" applyFont="1" applyBorder="1" applyAlignment="1">
      <alignment horizontal="left" vertical="center" wrapText="1"/>
    </xf>
    <xf numFmtId="1" fontId="49" fillId="3" borderId="73" xfId="0" applyNumberFormat="1" applyFont="1" applyFill="1" applyBorder="1" applyAlignment="1" applyProtection="1">
      <alignment horizontal="left" vertical="center" wrapText="1"/>
      <protection locked="0"/>
    </xf>
    <xf numFmtId="1" fontId="49" fillId="3" borderId="101" xfId="0" applyNumberFormat="1" applyFont="1" applyFill="1" applyBorder="1" applyAlignment="1" applyProtection="1">
      <alignment horizontal="left" vertical="center" wrapText="1"/>
      <protection locked="0"/>
    </xf>
    <xf numFmtId="1" fontId="49" fillId="3" borderId="95" xfId="0" applyNumberFormat="1" applyFont="1" applyFill="1" applyBorder="1" applyAlignment="1" applyProtection="1">
      <alignment horizontal="left" vertical="center" wrapText="1"/>
      <protection locked="0"/>
    </xf>
    <xf numFmtId="1" fontId="49" fillId="3" borderId="71" xfId="0" applyNumberFormat="1" applyFont="1" applyFill="1" applyBorder="1" applyAlignment="1" applyProtection="1">
      <alignment horizontal="left" vertical="center" wrapText="1"/>
      <protection locked="0"/>
    </xf>
    <xf numFmtId="1" fontId="49" fillId="3" borderId="3" xfId="0" applyNumberFormat="1" applyFont="1" applyFill="1" applyBorder="1" applyAlignment="1" applyProtection="1">
      <alignment horizontal="left" vertical="center" wrapText="1"/>
      <protection locked="0"/>
    </xf>
    <xf numFmtId="1" fontId="49" fillId="3" borderId="88" xfId="0" applyNumberFormat="1" applyFont="1" applyFill="1" applyBorder="1" applyAlignment="1" applyProtection="1">
      <alignment horizontal="left" vertical="center" wrapText="1"/>
      <protection locked="0"/>
    </xf>
    <xf numFmtId="1" fontId="49" fillId="3" borderId="4" xfId="0" applyNumberFormat="1" applyFont="1" applyFill="1" applyBorder="1" applyAlignment="1" applyProtection="1">
      <alignment horizontal="left" vertical="center" wrapText="1"/>
      <protection locked="0"/>
    </xf>
    <xf numFmtId="0" fontId="49" fillId="3" borderId="3" xfId="0" applyFont="1" applyFill="1" applyBorder="1" applyAlignment="1" applyProtection="1">
      <alignment horizontal="center" vertical="center"/>
      <protection locked="0"/>
    </xf>
    <xf numFmtId="0" fontId="49" fillId="3" borderId="88" xfId="0" applyFont="1" applyFill="1" applyBorder="1" applyAlignment="1" applyProtection="1">
      <alignment horizontal="center" vertical="center"/>
      <protection locked="0"/>
    </xf>
    <xf numFmtId="0" fontId="49" fillId="3" borderId="3" xfId="0" applyFont="1" applyFill="1" applyBorder="1" applyAlignment="1" applyProtection="1">
      <alignment horizontal="center" vertical="top" wrapText="1"/>
      <protection locked="0"/>
    </xf>
    <xf numFmtId="0" fontId="49" fillId="3" borderId="88" xfId="0" applyFont="1" applyFill="1" applyBorder="1" applyAlignment="1" applyProtection="1">
      <alignment horizontal="center" vertical="top" wrapText="1"/>
      <protection locked="0"/>
    </xf>
    <xf numFmtId="0" fontId="49" fillId="3" borderId="4" xfId="0" applyFont="1" applyFill="1" applyBorder="1" applyAlignment="1" applyProtection="1">
      <alignment horizontal="center" vertical="center"/>
      <protection locked="0"/>
    </xf>
    <xf numFmtId="0" fontId="49" fillId="3" borderId="4" xfId="0" applyFont="1" applyFill="1" applyBorder="1" applyAlignment="1" applyProtection="1">
      <alignment horizontal="center" vertical="top" wrapText="1"/>
      <protection locked="0"/>
    </xf>
    <xf numFmtId="0" fontId="49" fillId="3" borderId="49" xfId="0" applyFont="1" applyFill="1" applyBorder="1" applyAlignment="1">
      <alignment horizontal="center" vertical="center"/>
    </xf>
    <xf numFmtId="0" fontId="49" fillId="3" borderId="107" xfId="0" applyFont="1" applyFill="1" applyBorder="1" applyAlignment="1">
      <alignment horizontal="center" vertical="center"/>
    </xf>
    <xf numFmtId="0" fontId="49" fillId="3" borderId="58" xfId="0" applyFont="1" applyFill="1" applyBorder="1" applyAlignment="1">
      <alignment horizontal="left" vertical="center" wrapText="1"/>
    </xf>
    <xf numFmtId="0" fontId="49" fillId="3" borderId="72" xfId="0" applyFont="1" applyFill="1" applyBorder="1" applyAlignment="1">
      <alignment horizontal="left" vertical="center" wrapText="1"/>
    </xf>
    <xf numFmtId="0" fontId="49" fillId="3" borderId="101" xfId="0" applyFont="1" applyFill="1" applyBorder="1" applyAlignment="1">
      <alignment horizontal="left" vertical="center" wrapText="1"/>
    </xf>
    <xf numFmtId="0" fontId="12" fillId="3" borderId="73" xfId="0" applyFont="1" applyFill="1" applyBorder="1" applyAlignment="1" applyProtection="1">
      <alignment horizontal="left" vertical="center" wrapText="1"/>
      <protection locked="0"/>
    </xf>
    <xf numFmtId="0" fontId="12" fillId="3" borderId="101" xfId="0" applyFont="1" applyFill="1" applyBorder="1" applyAlignment="1" applyProtection="1">
      <alignment horizontal="left" vertical="center" wrapText="1"/>
      <protection locked="0"/>
    </xf>
    <xf numFmtId="0" fontId="12" fillId="0" borderId="109" xfId="0" applyFont="1" applyBorder="1" applyAlignment="1">
      <alignment horizontal="left" vertical="center" wrapText="1"/>
    </xf>
    <xf numFmtId="0" fontId="12" fillId="0" borderId="102" xfId="0" applyFont="1" applyBorder="1" applyAlignment="1">
      <alignment horizontal="left" vertical="center" wrapText="1"/>
    </xf>
    <xf numFmtId="0" fontId="12" fillId="0" borderId="75" xfId="0" applyFont="1" applyBorder="1" applyAlignment="1">
      <alignment horizontal="left" vertical="center" wrapText="1"/>
    </xf>
    <xf numFmtId="0" fontId="12" fillId="0" borderId="2" xfId="0" applyFont="1" applyBorder="1" applyAlignment="1" applyProtection="1">
      <alignment horizontal="center" vertical="center" wrapText="1"/>
      <protection locked="0"/>
    </xf>
    <xf numFmtId="0" fontId="49" fillId="3" borderId="109" xfId="0" applyFont="1" applyFill="1" applyBorder="1" applyAlignment="1">
      <alignment horizontal="left" vertical="center" wrapText="1"/>
    </xf>
    <xf numFmtId="0" fontId="49" fillId="3" borderId="102" xfId="0" applyFont="1" applyFill="1" applyBorder="1" applyAlignment="1">
      <alignment horizontal="left" vertical="center" wrapText="1"/>
    </xf>
    <xf numFmtId="0" fontId="49" fillId="3" borderId="75" xfId="0" applyFont="1" applyFill="1" applyBorder="1" applyAlignment="1">
      <alignment horizontal="left" vertical="center" wrapText="1"/>
    </xf>
    <xf numFmtId="0" fontId="49" fillId="3" borderId="98" xfId="0" applyFont="1" applyFill="1" applyBorder="1" applyAlignment="1">
      <alignment horizontal="left" vertical="center" wrapText="1"/>
    </xf>
    <xf numFmtId="0" fontId="49" fillId="3" borderId="87" xfId="0" applyFont="1" applyFill="1" applyBorder="1" applyAlignment="1">
      <alignment horizontal="left" vertical="center" wrapText="1"/>
    </xf>
    <xf numFmtId="0" fontId="49" fillId="3" borderId="0" xfId="0" applyFont="1" applyFill="1" applyAlignment="1">
      <alignment horizontal="left" vertical="center" wrapText="1"/>
    </xf>
    <xf numFmtId="0" fontId="49" fillId="3" borderId="71" xfId="0" applyFont="1" applyFill="1" applyBorder="1" applyAlignment="1">
      <alignment horizontal="left" vertical="center" wrapText="1"/>
    </xf>
    <xf numFmtId="1" fontId="49" fillId="3" borderId="72" xfId="0" applyNumberFormat="1" applyFont="1" applyFill="1" applyBorder="1" applyAlignment="1" applyProtection="1">
      <alignment horizontal="left" vertical="center" wrapText="1"/>
      <protection locked="0"/>
    </xf>
    <xf numFmtId="1" fontId="49" fillId="3" borderId="97" xfId="0" applyNumberFormat="1" applyFont="1" applyFill="1" applyBorder="1" applyAlignment="1" applyProtection="1">
      <alignment horizontal="left" vertical="center" wrapText="1"/>
      <protection locked="0"/>
    </xf>
    <xf numFmtId="1" fontId="49" fillId="3" borderId="74" xfId="0" applyNumberFormat="1" applyFont="1" applyFill="1" applyBorder="1" applyAlignment="1" applyProtection="1">
      <alignment horizontal="left" vertical="center" wrapText="1"/>
      <protection locked="0"/>
    </xf>
    <xf numFmtId="0" fontId="49" fillId="3" borderId="24" xfId="0" applyFont="1" applyFill="1" applyBorder="1" applyAlignment="1">
      <alignment horizontal="left" vertical="top" wrapText="1"/>
    </xf>
    <xf numFmtId="0" fontId="49" fillId="3" borderId="0" xfId="0" applyFont="1" applyFill="1" applyAlignment="1">
      <alignment horizontal="left" vertical="top" wrapText="1"/>
    </xf>
    <xf numFmtId="0" fontId="25" fillId="0" borderId="72" xfId="0" applyFont="1" applyBorder="1" applyAlignment="1">
      <alignment horizontal="left" vertical="center" wrapText="1"/>
    </xf>
    <xf numFmtId="0" fontId="25" fillId="0" borderId="87" xfId="0" applyFont="1" applyBorder="1" applyAlignment="1">
      <alignment horizontal="left" vertical="center" wrapText="1"/>
    </xf>
    <xf numFmtId="0" fontId="25" fillId="0" borderId="97" xfId="0" applyFont="1" applyBorder="1" applyAlignment="1">
      <alignment horizontal="left" vertical="center" wrapText="1"/>
    </xf>
    <xf numFmtId="0" fontId="25" fillId="0" borderId="85" xfId="0" applyFont="1" applyBorder="1" applyAlignment="1">
      <alignment horizontal="left" vertical="center" wrapText="1"/>
    </xf>
    <xf numFmtId="0" fontId="49" fillId="3" borderId="69" xfId="0" applyFont="1" applyFill="1" applyBorder="1" applyAlignment="1">
      <alignment horizontal="center" vertical="center"/>
    </xf>
    <xf numFmtId="0" fontId="0" fillId="6" borderId="22" xfId="0" applyFill="1" applyBorder="1" applyAlignment="1" applyProtection="1">
      <alignment horizontal="left" vertical="center" wrapText="1"/>
      <protection locked="0"/>
    </xf>
    <xf numFmtId="0" fontId="12" fillId="0" borderId="24" xfId="0" applyFont="1" applyBorder="1" applyAlignment="1">
      <alignment horizontal="left" vertical="center" wrapText="1"/>
    </xf>
    <xf numFmtId="0" fontId="12" fillId="0" borderId="0" xfId="0" applyFont="1" applyAlignment="1">
      <alignment horizontal="left" vertical="center" wrapText="1"/>
    </xf>
    <xf numFmtId="0" fontId="12" fillId="0" borderId="71" xfId="0" applyFont="1" applyBorder="1" applyAlignment="1">
      <alignment horizontal="left" vertical="center" wrapText="1"/>
    </xf>
    <xf numFmtId="0" fontId="0" fillId="6" borderId="73" xfId="0" applyFill="1" applyBorder="1" applyAlignment="1" applyProtection="1">
      <alignment horizontal="left" vertical="center" wrapText="1"/>
      <protection locked="0"/>
    </xf>
    <xf numFmtId="0" fontId="0" fillId="6" borderId="101" xfId="0" applyFill="1" applyBorder="1" applyAlignment="1" applyProtection="1">
      <alignment horizontal="left" vertical="center" wrapText="1"/>
      <protection locked="0"/>
    </xf>
    <xf numFmtId="0" fontId="0" fillId="6" borderId="95" xfId="0" applyFill="1" applyBorder="1" applyAlignment="1" applyProtection="1">
      <alignment horizontal="left" vertical="center" wrapText="1"/>
      <protection locked="0"/>
    </xf>
    <xf numFmtId="0" fontId="0" fillId="6" borderId="71" xfId="0" applyFill="1" applyBorder="1" applyAlignment="1" applyProtection="1">
      <alignment horizontal="left" vertical="center" wrapText="1"/>
      <protection locked="0"/>
    </xf>
    <xf numFmtId="0" fontId="53" fillId="3" borderId="20" xfId="0" applyFont="1" applyFill="1" applyBorder="1" applyAlignment="1">
      <alignment horizontal="center" vertical="center" wrapText="1"/>
    </xf>
    <xf numFmtId="0" fontId="53" fillId="3" borderId="21" xfId="0" applyFont="1" applyFill="1" applyBorder="1" applyAlignment="1">
      <alignment horizontal="center" vertical="center" wrapText="1"/>
    </xf>
    <xf numFmtId="0" fontId="50" fillId="3" borderId="58" xfId="0" applyFont="1" applyFill="1" applyBorder="1" applyAlignment="1">
      <alignment horizontal="left" vertical="center" wrapText="1"/>
    </xf>
    <xf numFmtId="0" fontId="49" fillId="3" borderId="24" xfId="0" applyFont="1" applyFill="1" applyBorder="1" applyAlignment="1">
      <alignment horizontal="left" vertical="center" wrapText="1" indent="3"/>
    </xf>
    <xf numFmtId="0" fontId="49" fillId="3" borderId="0" xfId="0" applyFont="1" applyFill="1" applyAlignment="1">
      <alignment horizontal="left" vertical="center" wrapText="1" indent="3"/>
    </xf>
    <xf numFmtId="0" fontId="0" fillId="6" borderId="110" xfId="0" applyFill="1" applyBorder="1" applyAlignment="1" applyProtection="1">
      <alignment horizontal="left" vertical="center" wrapText="1"/>
      <protection locked="0"/>
    </xf>
    <xf numFmtId="0" fontId="0" fillId="6" borderId="103" xfId="0" applyFill="1" applyBorder="1" applyAlignment="1" applyProtection="1">
      <alignment horizontal="left" vertical="center" wrapText="1"/>
      <protection locked="0"/>
    </xf>
    <xf numFmtId="0" fontId="24" fillId="5" borderId="22" xfId="0" applyFont="1" applyFill="1" applyBorder="1" applyAlignment="1">
      <alignment horizontal="center" vertical="center" wrapText="1"/>
    </xf>
    <xf numFmtId="0" fontId="12" fillId="0" borderId="104" xfId="0" applyFont="1" applyBorder="1" applyAlignment="1">
      <alignment horizontal="left" vertical="center" wrapText="1"/>
    </xf>
    <xf numFmtId="0" fontId="12" fillId="0" borderId="105" xfId="0" applyFont="1" applyBorder="1" applyAlignment="1">
      <alignment horizontal="left" vertical="center" wrapText="1"/>
    </xf>
    <xf numFmtId="0" fontId="0" fillId="6" borderId="3" xfId="0" applyFill="1" applyBorder="1" applyAlignment="1" applyProtection="1">
      <alignment horizontal="left" vertical="center" wrapText="1"/>
      <protection locked="0"/>
    </xf>
    <xf numFmtId="0" fontId="0" fillId="6" borderId="88" xfId="0" applyFill="1" applyBorder="1" applyAlignment="1" applyProtection="1">
      <alignment horizontal="left" vertical="center" wrapText="1"/>
      <protection locked="0"/>
    </xf>
    <xf numFmtId="0" fontId="12" fillId="6" borderId="53" xfId="0" applyFont="1" applyFill="1" applyBorder="1" applyAlignment="1" applyProtection="1">
      <alignment horizontal="center" vertical="center"/>
      <protection locked="0"/>
    </xf>
    <xf numFmtId="0" fontId="12" fillId="6" borderId="102" xfId="0" applyFont="1" applyFill="1" applyBorder="1" applyAlignment="1" applyProtection="1">
      <alignment horizontal="center" vertical="center"/>
      <protection locked="0"/>
    </xf>
    <xf numFmtId="0" fontId="49" fillId="3" borderId="53" xfId="0" applyFont="1" applyFill="1" applyBorder="1" applyAlignment="1" applyProtection="1">
      <alignment horizontal="center" vertical="center" wrapText="1"/>
      <protection locked="0"/>
    </xf>
    <xf numFmtId="0" fontId="49" fillId="3" borderId="102" xfId="0" applyFont="1" applyFill="1" applyBorder="1" applyAlignment="1" applyProtection="1">
      <alignment horizontal="center" vertical="center" wrapText="1"/>
      <protection locked="0"/>
    </xf>
    <xf numFmtId="0" fontId="0" fillId="6" borderId="6" xfId="0" applyFill="1" applyBorder="1" applyAlignment="1" applyProtection="1">
      <alignment horizontal="left" vertical="center" wrapText="1"/>
      <protection locked="0"/>
    </xf>
    <xf numFmtId="0" fontId="0" fillId="6" borderId="47" xfId="0" applyFill="1" applyBorder="1" applyAlignment="1" applyProtection="1">
      <alignment horizontal="left" vertical="center" wrapText="1"/>
      <protection locked="0"/>
    </xf>
    <xf numFmtId="0" fontId="0" fillId="6" borderId="7" xfId="0" applyFill="1" applyBorder="1" applyAlignment="1" applyProtection="1">
      <alignment horizontal="left" vertical="center" wrapText="1"/>
      <protection locked="0"/>
    </xf>
    <xf numFmtId="0" fontId="0" fillId="6" borderId="60" xfId="0" applyFill="1" applyBorder="1" applyAlignment="1" applyProtection="1">
      <alignment horizontal="center" vertical="center" wrapText="1"/>
      <protection locked="0"/>
    </xf>
    <xf numFmtId="0" fontId="0" fillId="6" borderId="52" xfId="0" applyFill="1" applyBorder="1" applyAlignment="1" applyProtection="1">
      <alignment horizontal="center" vertical="center" wrapText="1"/>
      <protection locked="0"/>
    </xf>
    <xf numFmtId="0" fontId="45" fillId="4" borderId="0" xfId="0" applyFont="1" applyFill="1" applyAlignment="1">
      <alignment horizontal="center" vertical="center" wrapText="1"/>
    </xf>
    <xf numFmtId="0" fontId="45" fillId="4" borderId="25" xfId="0" applyFont="1" applyFill="1" applyBorder="1" applyAlignment="1">
      <alignment horizontal="center" vertical="center" wrapText="1"/>
    </xf>
    <xf numFmtId="0" fontId="46" fillId="4" borderId="30" xfId="0" applyFont="1" applyFill="1" applyBorder="1" applyAlignment="1">
      <alignment horizontal="center" wrapText="1"/>
    </xf>
    <xf numFmtId="0" fontId="46" fillId="4" borderId="9" xfId="0" applyFont="1" applyFill="1" applyBorder="1" applyAlignment="1">
      <alignment horizontal="center" wrapText="1"/>
    </xf>
    <xf numFmtId="0" fontId="25" fillId="4" borderId="0" xfId="0" applyFont="1" applyFill="1" applyAlignment="1">
      <alignment horizontal="left" vertical="top" wrapText="1"/>
    </xf>
    <xf numFmtId="0" fontId="25" fillId="4" borderId="25" xfId="0" applyFont="1" applyFill="1" applyBorder="1" applyAlignment="1">
      <alignment horizontal="left" vertical="top" wrapText="1"/>
    </xf>
    <xf numFmtId="0" fontId="12" fillId="0" borderId="96" xfId="0" applyFont="1" applyBorder="1" applyAlignment="1">
      <alignment horizontal="left" vertical="center" wrapText="1"/>
    </xf>
    <xf numFmtId="0" fontId="12" fillId="0" borderId="97" xfId="0" applyFont="1" applyBorder="1" applyAlignment="1">
      <alignment horizontal="left" vertical="center" wrapText="1"/>
    </xf>
    <xf numFmtId="0" fontId="12" fillId="0" borderId="106" xfId="0" applyFont="1" applyBorder="1" applyAlignment="1">
      <alignment horizontal="left" vertical="center" wrapText="1"/>
    </xf>
    <xf numFmtId="0" fontId="25" fillId="0" borderId="0" xfId="0" applyFont="1" applyAlignment="1">
      <alignment horizontal="left" vertical="center" wrapText="1"/>
    </xf>
    <xf numFmtId="0" fontId="25" fillId="0" borderId="25" xfId="0" applyFont="1" applyBorder="1" applyAlignment="1">
      <alignment horizontal="left" vertical="center" wrapText="1"/>
    </xf>
    <xf numFmtId="0" fontId="39" fillId="0" borderId="87" xfId="1" applyFont="1" applyBorder="1" applyAlignment="1">
      <alignment horizontal="left" vertical="center" wrapText="1"/>
    </xf>
    <xf numFmtId="0" fontId="39" fillId="0" borderId="107" xfId="1" applyFont="1" applyBorder="1" applyAlignment="1">
      <alignment horizontal="left" vertical="center" wrapText="1"/>
    </xf>
    <xf numFmtId="0" fontId="49" fillId="3" borderId="41" xfId="0" applyFont="1" applyFill="1" applyBorder="1" applyAlignment="1">
      <alignment horizontal="left" vertical="center" wrapText="1"/>
    </xf>
    <xf numFmtId="0" fontId="5" fillId="4" borderId="0" xfId="1" applyFont="1" applyFill="1" applyBorder="1" applyAlignment="1">
      <alignment horizontal="left" vertical="center" wrapText="1"/>
    </xf>
    <xf numFmtId="0" fontId="5" fillId="4" borderId="25" xfId="1" applyFont="1" applyFill="1" applyBorder="1" applyAlignment="1">
      <alignment horizontal="left" vertical="center" wrapText="1"/>
    </xf>
    <xf numFmtId="0" fontId="46" fillId="4" borderId="0" xfId="0" applyFont="1" applyFill="1" applyAlignment="1">
      <alignment horizontal="center" wrapText="1"/>
    </xf>
    <xf numFmtId="0" fontId="46" fillId="4" borderId="25" xfId="0" applyFont="1" applyFill="1" applyBorder="1" applyAlignment="1">
      <alignment horizontal="center" wrapText="1"/>
    </xf>
    <xf numFmtId="0" fontId="5" fillId="4" borderId="0" xfId="1" applyFont="1" applyFill="1" applyBorder="1" applyAlignment="1">
      <alignment horizontal="center" vertical="center" wrapText="1"/>
    </xf>
    <xf numFmtId="0" fontId="5" fillId="4" borderId="25" xfId="1" applyFont="1" applyFill="1" applyBorder="1" applyAlignment="1">
      <alignment horizontal="center" vertical="center" wrapText="1"/>
    </xf>
    <xf numFmtId="0" fontId="5" fillId="4" borderId="28" xfId="1" applyFont="1" applyFill="1" applyBorder="1" applyAlignment="1">
      <alignment horizontal="center" vertical="center" wrapText="1"/>
    </xf>
    <xf numFmtId="0" fontId="5" fillId="4" borderId="27" xfId="1" applyFont="1" applyFill="1" applyBorder="1" applyAlignment="1">
      <alignment horizontal="center" vertical="center" wrapText="1"/>
    </xf>
    <xf numFmtId="0" fontId="0" fillId="4" borderId="0" xfId="0" applyFill="1" applyAlignment="1">
      <alignment horizontal="center" vertical="center" wrapText="1"/>
    </xf>
    <xf numFmtId="0" fontId="32" fillId="3" borderId="47" xfId="0" applyFont="1" applyFill="1" applyBorder="1" applyAlignment="1">
      <alignment horizontal="center" vertical="center" wrapText="1"/>
    </xf>
    <xf numFmtId="0" fontId="32" fillId="3" borderId="88" xfId="0" applyFont="1" applyFill="1" applyBorder="1" applyAlignment="1">
      <alignment horizontal="center" vertical="center" wrapText="1"/>
    </xf>
    <xf numFmtId="0" fontId="32" fillId="3" borderId="83" xfId="0" applyFont="1" applyFill="1" applyBorder="1" applyAlignment="1">
      <alignment horizontal="center" vertical="center" wrapText="1"/>
    </xf>
    <xf numFmtId="0" fontId="0" fillId="3" borderId="48" xfId="0" applyFill="1" applyBorder="1" applyAlignment="1" applyProtection="1">
      <alignment horizontal="center" wrapText="1"/>
      <protection locked="0"/>
    </xf>
    <xf numFmtId="0" fontId="0" fillId="3" borderId="69" xfId="0" applyFill="1" applyBorder="1" applyAlignment="1" applyProtection="1">
      <alignment horizontal="center" wrapText="1"/>
      <protection locked="0"/>
    </xf>
    <xf numFmtId="0" fontId="0" fillId="3" borderId="86" xfId="0" applyFill="1" applyBorder="1" applyAlignment="1" applyProtection="1">
      <alignment horizontal="center" wrapText="1"/>
      <protection locked="0"/>
    </xf>
    <xf numFmtId="0" fontId="0" fillId="3" borderId="9" xfId="0" applyFill="1" applyBorder="1" applyAlignment="1" applyProtection="1">
      <alignment horizontal="center" wrapText="1"/>
      <protection locked="0"/>
    </xf>
    <xf numFmtId="0" fontId="0" fillId="3" borderId="25" xfId="0" applyFill="1" applyBorder="1" applyAlignment="1" applyProtection="1">
      <alignment horizontal="center" wrapText="1"/>
      <protection locked="0"/>
    </xf>
    <xf numFmtId="0" fontId="0" fillId="3" borderId="27" xfId="0" applyFill="1" applyBorder="1" applyAlignment="1" applyProtection="1">
      <alignment horizontal="center" wrapText="1"/>
      <protection locked="0"/>
    </xf>
    <xf numFmtId="0" fontId="6" fillId="2" borderId="20" xfId="0" applyFont="1" applyFill="1" applyBorder="1" applyAlignment="1">
      <alignment horizontal="center" vertical="center"/>
    </xf>
    <xf numFmtId="0" fontId="6" fillId="2" borderId="22" xfId="0" applyFont="1" applyFill="1" applyBorder="1" applyAlignment="1">
      <alignment horizontal="center" vertical="center"/>
    </xf>
    <xf numFmtId="0" fontId="6" fillId="2" borderId="21" xfId="0" applyFont="1" applyFill="1" applyBorder="1" applyAlignment="1">
      <alignment horizontal="center" vertical="center"/>
    </xf>
    <xf numFmtId="0" fontId="6" fillId="2" borderId="26"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6" fillId="2" borderId="25" xfId="0" applyFont="1" applyFill="1" applyBorder="1" applyAlignment="1">
      <alignment horizontal="center" vertical="center" wrapText="1"/>
    </xf>
    <xf numFmtId="0" fontId="0" fillId="4" borderId="33" xfId="0" applyFill="1" applyBorder="1" applyAlignment="1">
      <alignment horizontal="center" vertical="center" wrapText="1"/>
    </xf>
    <xf numFmtId="0" fontId="0" fillId="4" borderId="35" xfId="0" applyFill="1" applyBorder="1" applyAlignment="1">
      <alignment horizontal="center" vertical="center" wrapText="1"/>
    </xf>
    <xf numFmtId="0" fontId="0" fillId="4" borderId="36" xfId="0" applyFill="1" applyBorder="1" applyAlignment="1">
      <alignment horizontal="center" vertical="center" wrapText="1"/>
    </xf>
    <xf numFmtId="0" fontId="0" fillId="4" borderId="76" xfId="0" applyFill="1" applyBorder="1" applyAlignment="1">
      <alignment horizontal="center" vertical="center" wrapText="1"/>
    </xf>
    <xf numFmtId="0" fontId="0" fillId="4" borderId="102" xfId="0" applyFill="1" applyBorder="1" applyAlignment="1">
      <alignment horizontal="center" vertical="center" wrapText="1"/>
    </xf>
    <xf numFmtId="0" fontId="0" fillId="4" borderId="72" xfId="0" applyFill="1" applyBorder="1" applyAlignment="1">
      <alignment horizontal="center" vertical="center" wrapText="1"/>
    </xf>
    <xf numFmtId="0" fontId="18" fillId="4" borderId="0" xfId="0" applyFont="1" applyFill="1" applyAlignment="1">
      <alignment horizontal="center" vertical="top"/>
    </xf>
    <xf numFmtId="0" fontId="25" fillId="0" borderId="50" xfId="0" applyFont="1" applyBorder="1" applyAlignment="1">
      <alignment horizontal="left" vertical="center" wrapText="1"/>
    </xf>
    <xf numFmtId="0" fontId="25" fillId="0" borderId="61" xfId="0" applyFont="1" applyBorder="1" applyAlignment="1">
      <alignment horizontal="left" vertical="center" wrapText="1"/>
    </xf>
    <xf numFmtId="0" fontId="12" fillId="6" borderId="3" xfId="0" applyFont="1" applyFill="1" applyBorder="1" applyAlignment="1" applyProtection="1">
      <alignment horizontal="left" vertical="center"/>
      <protection locked="0"/>
    </xf>
    <xf numFmtId="0" fontId="12" fillId="6" borderId="4" xfId="0" applyFont="1" applyFill="1" applyBorder="1" applyAlignment="1" applyProtection="1">
      <alignment horizontal="left" vertical="center"/>
      <protection locked="0"/>
    </xf>
    <xf numFmtId="0" fontId="12" fillId="6" borderId="49" xfId="0" applyFont="1" applyFill="1" applyBorder="1" applyAlignment="1" applyProtection="1">
      <alignment horizontal="left" vertical="center"/>
      <protection locked="0"/>
    </xf>
    <xf numFmtId="0" fontId="12" fillId="6" borderId="107" xfId="0" applyFont="1" applyFill="1" applyBorder="1" applyAlignment="1" applyProtection="1">
      <alignment horizontal="left" vertical="center"/>
      <protection locked="0"/>
    </xf>
    <xf numFmtId="0" fontId="18" fillId="4" borderId="0" xfId="0" applyFont="1" applyFill="1" applyAlignment="1">
      <alignment horizontal="left" vertical="center" wrapText="1"/>
    </xf>
    <xf numFmtId="0" fontId="12" fillId="4" borderId="0" xfId="0" applyFont="1" applyFill="1" applyAlignment="1">
      <alignment horizontal="left" vertical="center" wrapText="1" indent="5"/>
    </xf>
    <xf numFmtId="0" fontId="56" fillId="4" borderId="28" xfId="0" applyFont="1" applyFill="1" applyBorder="1" applyAlignment="1">
      <alignment horizontal="left" vertical="center" wrapText="1"/>
    </xf>
    <xf numFmtId="0" fontId="13" fillId="6" borderId="8" xfId="0" applyFont="1" applyFill="1" applyBorder="1" applyAlignment="1" applyProtection="1">
      <alignment horizontal="left" vertical="top" wrapText="1"/>
      <protection locked="0"/>
    </xf>
    <xf numFmtId="0" fontId="13" fillId="6" borderId="30" xfId="0" applyFont="1" applyFill="1" applyBorder="1" applyAlignment="1" applyProtection="1">
      <alignment horizontal="left" vertical="top" wrapText="1"/>
      <protection locked="0"/>
    </xf>
    <xf numFmtId="0" fontId="13" fillId="6" borderId="9" xfId="0" applyFont="1" applyFill="1" applyBorder="1" applyAlignment="1" applyProtection="1">
      <alignment horizontal="left" vertical="top" wrapText="1"/>
      <protection locked="0"/>
    </xf>
    <xf numFmtId="0" fontId="13" fillId="6" borderId="24" xfId="0" applyFont="1" applyFill="1" applyBorder="1" applyAlignment="1" applyProtection="1">
      <alignment horizontal="left" vertical="top" wrapText="1"/>
      <protection locked="0"/>
    </xf>
    <xf numFmtId="0" fontId="13" fillId="6" borderId="0" xfId="0" applyFont="1" applyFill="1" applyAlignment="1" applyProtection="1">
      <alignment horizontal="left" vertical="top" wrapText="1"/>
      <protection locked="0"/>
    </xf>
    <xf numFmtId="0" fontId="13" fillId="6" borderId="25" xfId="0" applyFont="1" applyFill="1" applyBorder="1" applyAlignment="1" applyProtection="1">
      <alignment horizontal="left" vertical="top" wrapText="1"/>
      <protection locked="0"/>
    </xf>
    <xf numFmtId="0" fontId="13" fillId="6" borderId="26" xfId="0" applyFont="1" applyFill="1" applyBorder="1" applyAlignment="1" applyProtection="1">
      <alignment horizontal="left" vertical="top" wrapText="1"/>
      <protection locked="0"/>
    </xf>
    <xf numFmtId="0" fontId="13" fillId="6" borderId="28" xfId="0" applyFont="1" applyFill="1" applyBorder="1" applyAlignment="1" applyProtection="1">
      <alignment horizontal="left" vertical="top" wrapText="1"/>
      <protection locked="0"/>
    </xf>
    <xf numFmtId="0" fontId="13" fillId="6" borderId="27" xfId="0" applyFont="1" applyFill="1" applyBorder="1" applyAlignment="1" applyProtection="1">
      <alignment horizontal="left" vertical="top" wrapText="1"/>
      <protection locked="0"/>
    </xf>
    <xf numFmtId="0" fontId="69" fillId="4" borderId="24" xfId="1" applyFont="1" applyFill="1" applyBorder="1" applyAlignment="1">
      <alignment horizontal="left" vertical="top" wrapText="1"/>
    </xf>
    <xf numFmtId="0" fontId="69" fillId="4" borderId="0" xfId="1" applyFont="1" applyFill="1" applyBorder="1" applyAlignment="1">
      <alignment horizontal="left" vertical="top" wrapText="1"/>
    </xf>
    <xf numFmtId="0" fontId="69" fillId="4" borderId="25" xfId="1" applyFont="1" applyFill="1" applyBorder="1" applyAlignment="1">
      <alignment horizontal="left" vertical="top" wrapText="1"/>
    </xf>
    <xf numFmtId="0" fontId="25" fillId="4" borderId="8" xfId="0" applyFont="1" applyFill="1" applyBorder="1" applyAlignment="1">
      <alignment horizontal="left" vertical="top" wrapText="1"/>
    </xf>
    <xf numFmtId="0" fontId="25" fillId="4" borderId="30" xfId="0" applyFont="1" applyFill="1" applyBorder="1" applyAlignment="1">
      <alignment horizontal="left" vertical="top" wrapText="1"/>
    </xf>
    <xf numFmtId="0" fontId="25" fillId="4" borderId="9" xfId="0" applyFont="1" applyFill="1" applyBorder="1" applyAlignment="1">
      <alignment horizontal="left" vertical="top" wrapText="1"/>
    </xf>
    <xf numFmtId="0" fontId="25" fillId="4" borderId="24" xfId="0" applyFont="1" applyFill="1" applyBorder="1" applyAlignment="1">
      <alignment horizontal="left" vertical="top" wrapText="1"/>
    </xf>
    <xf numFmtId="0" fontId="23" fillId="4" borderId="8" xfId="0" applyFont="1" applyFill="1" applyBorder="1" applyAlignment="1">
      <alignment horizontal="center" vertical="center" wrapText="1"/>
    </xf>
    <xf numFmtId="0" fontId="23" fillId="4" borderId="30" xfId="0" applyFont="1" applyFill="1" applyBorder="1" applyAlignment="1">
      <alignment horizontal="center" vertical="center" wrapText="1"/>
    </xf>
    <xf numFmtId="0" fontId="23" fillId="4" borderId="9" xfId="0" applyFont="1" applyFill="1" applyBorder="1" applyAlignment="1">
      <alignment horizontal="center" vertical="center" wrapText="1"/>
    </xf>
    <xf numFmtId="0" fontId="23" fillId="4" borderId="24" xfId="0" applyFont="1" applyFill="1" applyBorder="1" applyAlignment="1">
      <alignment horizontal="center" vertical="center" wrapText="1"/>
    </xf>
    <xf numFmtId="0" fontId="23" fillId="4" borderId="25" xfId="0" applyFont="1" applyFill="1" applyBorder="1" applyAlignment="1">
      <alignment horizontal="center" vertical="center" wrapText="1"/>
    </xf>
    <xf numFmtId="0" fontId="23" fillId="4" borderId="26" xfId="0" applyFont="1" applyFill="1" applyBorder="1" applyAlignment="1">
      <alignment horizontal="center" vertical="center" wrapText="1"/>
    </xf>
    <xf numFmtId="0" fontId="23" fillId="4" borderId="28" xfId="0" applyFont="1" applyFill="1" applyBorder="1" applyAlignment="1">
      <alignment horizontal="center" vertical="center" wrapText="1"/>
    </xf>
    <xf numFmtId="0" fontId="23" fillId="4" borderId="27" xfId="0" applyFont="1" applyFill="1" applyBorder="1" applyAlignment="1">
      <alignment horizontal="center" vertical="center" wrapText="1"/>
    </xf>
    <xf numFmtId="0" fontId="23" fillId="6" borderId="8" xfId="0" applyFont="1" applyFill="1" applyBorder="1" applyAlignment="1" applyProtection="1">
      <alignment horizontal="left" vertical="top" wrapText="1"/>
      <protection locked="0"/>
    </xf>
    <xf numFmtId="0" fontId="23" fillId="6" borderId="30" xfId="0" applyFont="1" applyFill="1" applyBorder="1" applyAlignment="1" applyProtection="1">
      <alignment horizontal="left" vertical="top" wrapText="1"/>
      <protection locked="0"/>
    </xf>
    <xf numFmtId="0" fontId="23" fillId="6" borderId="9" xfId="0" applyFont="1" applyFill="1" applyBorder="1" applyAlignment="1" applyProtection="1">
      <alignment horizontal="left" vertical="top" wrapText="1"/>
      <protection locked="0"/>
    </xf>
    <xf numFmtId="0" fontId="23" fillId="6" borderId="26" xfId="0" applyFont="1" applyFill="1" applyBorder="1" applyAlignment="1" applyProtection="1">
      <alignment horizontal="left" vertical="top" wrapText="1"/>
      <protection locked="0"/>
    </xf>
    <xf numFmtId="0" fontId="23" fillId="6" borderId="28" xfId="0" applyFont="1" applyFill="1" applyBorder="1" applyAlignment="1" applyProtection="1">
      <alignment horizontal="left" vertical="top" wrapText="1"/>
      <protection locked="0"/>
    </xf>
    <xf numFmtId="0" fontId="23" fillId="6" borderId="27" xfId="0" applyFont="1" applyFill="1" applyBorder="1" applyAlignment="1" applyProtection="1">
      <alignment horizontal="left" vertical="top" wrapText="1"/>
      <protection locked="0"/>
    </xf>
    <xf numFmtId="0" fontId="12" fillId="4" borderId="57" xfId="0" applyFont="1" applyFill="1" applyBorder="1" applyAlignment="1">
      <alignment horizontal="left" vertical="top" wrapText="1"/>
    </xf>
    <xf numFmtId="0" fontId="12" fillId="4" borderId="77" xfId="0" applyFont="1" applyFill="1" applyBorder="1" applyAlignment="1">
      <alignment horizontal="left" vertical="top" wrapText="1"/>
    </xf>
    <xf numFmtId="0" fontId="12" fillId="4" borderId="55" xfId="0" applyFont="1" applyFill="1" applyBorder="1" applyAlignment="1">
      <alignment horizontal="left" vertical="top" wrapText="1"/>
    </xf>
    <xf numFmtId="0" fontId="24" fillId="3" borderId="37" xfId="0" applyFont="1" applyFill="1" applyBorder="1" applyAlignment="1">
      <alignment horizontal="center" vertical="top" wrapText="1"/>
    </xf>
    <xf numFmtId="0" fontId="24" fillId="3" borderId="38" xfId="0" applyFont="1" applyFill="1" applyBorder="1" applyAlignment="1">
      <alignment horizontal="center" vertical="top" wrapText="1"/>
    </xf>
    <xf numFmtId="0" fontId="24" fillId="3" borderId="39" xfId="0" applyFont="1" applyFill="1" applyBorder="1" applyAlignment="1">
      <alignment horizontal="center" vertical="top" wrapText="1"/>
    </xf>
    <xf numFmtId="0" fontId="12" fillId="4" borderId="109" xfId="0" applyFont="1" applyFill="1" applyBorder="1" applyAlignment="1">
      <alignment horizontal="left" vertical="top" wrapText="1"/>
    </xf>
    <xf numFmtId="0" fontId="12" fillId="4" borderId="102" xfId="0" applyFont="1" applyFill="1" applyBorder="1" applyAlignment="1">
      <alignment horizontal="left" vertical="top" wrapText="1"/>
    </xf>
    <xf numFmtId="0" fontId="12" fillId="4" borderId="98" xfId="0" applyFont="1" applyFill="1" applyBorder="1" applyAlignment="1">
      <alignment horizontal="left" vertical="top" wrapText="1"/>
    </xf>
    <xf numFmtId="0" fontId="12" fillId="4" borderId="40" xfId="0" applyFont="1" applyFill="1" applyBorder="1" applyAlignment="1">
      <alignment horizontal="left" vertical="top" wrapText="1"/>
    </xf>
    <xf numFmtId="0" fontId="12" fillId="4" borderId="2" xfId="0" applyFont="1" applyFill="1" applyBorder="1" applyAlignment="1">
      <alignment horizontal="left" vertical="top" wrapText="1"/>
    </xf>
    <xf numFmtId="0" fontId="12" fillId="4" borderId="41" xfId="0" applyFont="1" applyFill="1" applyBorder="1" applyAlignment="1">
      <alignment horizontal="left" vertical="top" wrapText="1"/>
    </xf>
    <xf numFmtId="0" fontId="24" fillId="3" borderId="37" xfId="0" applyFont="1" applyFill="1" applyBorder="1" applyAlignment="1">
      <alignment horizontal="center" vertical="center" wrapText="1"/>
    </xf>
    <xf numFmtId="0" fontId="24" fillId="3" borderId="38" xfId="0" applyFont="1" applyFill="1" applyBorder="1" applyAlignment="1">
      <alignment horizontal="center" vertical="center" wrapText="1"/>
    </xf>
    <xf numFmtId="0" fontId="24" fillId="3" borderId="39" xfId="0" applyFont="1" applyFill="1" applyBorder="1" applyAlignment="1">
      <alignment horizontal="center" vertical="center" wrapText="1"/>
    </xf>
    <xf numFmtId="0" fontId="12" fillId="4" borderId="42" xfId="0" applyFont="1" applyFill="1" applyBorder="1" applyAlignment="1">
      <alignment horizontal="left" vertical="top" wrapText="1"/>
    </xf>
    <xf numFmtId="0" fontId="12" fillId="4" borderId="43" xfId="0" applyFont="1" applyFill="1" applyBorder="1" applyAlignment="1">
      <alignment horizontal="left" vertical="top" wrapText="1"/>
    </xf>
    <xf numFmtId="0" fontId="12" fillId="4" borderId="44" xfId="0" applyFont="1" applyFill="1" applyBorder="1" applyAlignment="1">
      <alignment horizontal="left" vertical="top" wrapText="1"/>
    </xf>
    <xf numFmtId="0" fontId="13" fillId="3" borderId="20" xfId="0" applyFont="1" applyFill="1" applyBorder="1" applyAlignment="1">
      <alignment horizontal="center" vertical="center" wrapText="1"/>
    </xf>
    <xf numFmtId="0" fontId="13" fillId="3" borderId="22"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2" fillId="4" borderId="8" xfId="0" applyFont="1" applyFill="1" applyBorder="1" applyAlignment="1">
      <alignment horizontal="left" vertical="top" wrapText="1"/>
    </xf>
    <xf numFmtId="0" fontId="12" fillId="4" borderId="30" xfId="0" applyFont="1" applyFill="1" applyBorder="1" applyAlignment="1">
      <alignment horizontal="left" vertical="top" wrapText="1"/>
    </xf>
    <xf numFmtId="0" fontId="12" fillId="4" borderId="9" xfId="0" applyFont="1" applyFill="1" applyBorder="1" applyAlignment="1">
      <alignment horizontal="left" vertical="top" wrapText="1"/>
    </xf>
    <xf numFmtId="0" fontId="12" fillId="4" borderId="24" xfId="0" applyFont="1" applyFill="1" applyBorder="1" applyAlignment="1">
      <alignment horizontal="left" vertical="top" wrapText="1"/>
    </xf>
    <xf numFmtId="0" fontId="12" fillId="4" borderId="0" xfId="0" applyFont="1" applyFill="1" applyAlignment="1">
      <alignment horizontal="left" vertical="top" wrapText="1"/>
    </xf>
    <xf numFmtId="0" fontId="12" fillId="4" borderId="25" xfId="0" applyFont="1" applyFill="1" applyBorder="1" applyAlignment="1">
      <alignment horizontal="left" vertical="top" wrapText="1"/>
    </xf>
    <xf numFmtId="0" fontId="12" fillId="4" borderId="26" xfId="0" applyFont="1" applyFill="1" applyBorder="1" applyAlignment="1">
      <alignment horizontal="left" vertical="top" wrapText="1"/>
    </xf>
    <xf numFmtId="0" fontId="12" fillId="4" borderId="28" xfId="0" applyFont="1" applyFill="1" applyBorder="1" applyAlignment="1">
      <alignment horizontal="left" vertical="top" wrapText="1"/>
    </xf>
    <xf numFmtId="0" fontId="12" fillId="4" borderId="27" xfId="0" applyFont="1" applyFill="1" applyBorder="1" applyAlignment="1">
      <alignment horizontal="left" vertical="top" wrapText="1"/>
    </xf>
    <xf numFmtId="0" fontId="59" fillId="15" borderId="20" xfId="0" applyFont="1" applyFill="1" applyBorder="1" applyAlignment="1">
      <alignment horizontal="center" vertical="center" wrapText="1"/>
    </xf>
    <xf numFmtId="0" fontId="59" fillId="15" borderId="22" xfId="0" applyFont="1" applyFill="1" applyBorder="1" applyAlignment="1">
      <alignment horizontal="center" vertical="center" wrapText="1"/>
    </xf>
    <xf numFmtId="0" fontId="59" fillId="15" borderId="21" xfId="0" applyFont="1" applyFill="1" applyBorder="1" applyAlignment="1">
      <alignment horizontal="center" vertical="center" wrapText="1"/>
    </xf>
    <xf numFmtId="0" fontId="25" fillId="0" borderId="8" xfId="0" applyFont="1" applyBorder="1" applyAlignment="1">
      <alignment horizontal="left" vertical="center" wrapText="1"/>
    </xf>
    <xf numFmtId="0" fontId="25" fillId="0" borderId="30" xfId="0" applyFont="1" applyBorder="1" applyAlignment="1">
      <alignment horizontal="left" vertical="center" wrapText="1"/>
    </xf>
    <xf numFmtId="0" fontId="25" fillId="0" borderId="9" xfId="0" applyFont="1" applyBorder="1" applyAlignment="1">
      <alignment horizontal="left" vertical="center" wrapText="1"/>
    </xf>
    <xf numFmtId="0" fontId="59" fillId="15" borderId="20" xfId="0" applyFont="1" applyFill="1" applyBorder="1" applyAlignment="1">
      <alignment horizontal="center" vertical="top" wrapText="1"/>
    </xf>
    <xf numFmtId="0" fontId="59" fillId="15" borderId="22" xfId="0" applyFont="1" applyFill="1" applyBorder="1" applyAlignment="1">
      <alignment horizontal="center" vertical="top" wrapText="1"/>
    </xf>
    <xf numFmtId="0" fontId="59" fillId="15" borderId="21" xfId="0" applyFont="1" applyFill="1" applyBorder="1" applyAlignment="1">
      <alignment horizontal="center" vertical="top" wrapText="1"/>
    </xf>
    <xf numFmtId="0" fontId="24" fillId="3" borderId="61" xfId="0" applyFont="1" applyFill="1" applyBorder="1" applyAlignment="1">
      <alignment horizontal="center" vertical="center" wrapText="1"/>
    </xf>
    <xf numFmtId="0" fontId="24" fillId="3" borderId="4" xfId="0" applyFont="1" applyFill="1" applyBorder="1" applyAlignment="1">
      <alignment horizontal="center" vertical="center" wrapText="1"/>
    </xf>
    <xf numFmtId="0" fontId="24" fillId="3" borderId="107" xfId="0" applyFont="1" applyFill="1" applyBorder="1" applyAlignment="1">
      <alignment horizontal="center" vertical="center" wrapText="1"/>
    </xf>
    <xf numFmtId="0" fontId="12" fillId="4" borderId="55" xfId="0" applyFont="1" applyFill="1" applyBorder="1" applyAlignment="1">
      <alignment horizontal="left" vertical="center" wrapText="1"/>
    </xf>
    <xf numFmtId="0" fontId="23" fillId="4" borderId="57" xfId="0" applyFont="1" applyFill="1" applyBorder="1" applyAlignment="1">
      <alignment horizontal="left" vertical="center" wrapText="1"/>
    </xf>
    <xf numFmtId="0" fontId="23" fillId="4" borderId="77" xfId="0" applyFont="1" applyFill="1" applyBorder="1" applyAlignment="1">
      <alignment horizontal="left" vertical="center" wrapText="1"/>
    </xf>
    <xf numFmtId="0" fontId="23" fillId="4" borderId="55" xfId="0" applyFont="1" applyFill="1" applyBorder="1" applyAlignment="1">
      <alignment horizontal="left" vertical="center" wrapText="1"/>
    </xf>
    <xf numFmtId="0" fontId="34" fillId="4" borderId="8" xfId="0" applyFont="1" applyFill="1" applyBorder="1" applyAlignment="1">
      <alignment horizontal="center"/>
    </xf>
    <xf numFmtId="0" fontId="34" fillId="4" borderId="30" xfId="0" applyFont="1" applyFill="1" applyBorder="1" applyAlignment="1">
      <alignment horizontal="center"/>
    </xf>
    <xf numFmtId="0" fontId="34" fillId="4" borderId="9" xfId="0" applyFont="1" applyFill="1" applyBorder="1" applyAlignment="1">
      <alignment horizontal="center"/>
    </xf>
    <xf numFmtId="0" fontId="29" fillId="4" borderId="0" xfId="0" applyFont="1" applyFill="1" applyAlignment="1">
      <alignment horizontal="left" vertical="center" wrapText="1"/>
    </xf>
    <xf numFmtId="0" fontId="31" fillId="4" borderId="0" xfId="0" applyFont="1" applyFill="1" applyAlignment="1">
      <alignment horizontal="left" vertical="center" wrapText="1"/>
    </xf>
    <xf numFmtId="0" fontId="12" fillId="0" borderId="67" xfId="0" applyFont="1" applyBorder="1" applyAlignment="1">
      <alignment horizontal="left" vertical="center"/>
    </xf>
    <xf numFmtId="0" fontId="12" fillId="0" borderId="68" xfId="0" applyFont="1" applyBorder="1" applyAlignment="1">
      <alignment horizontal="left" vertical="center"/>
    </xf>
    <xf numFmtId="0" fontId="12" fillId="0" borderId="82" xfId="0" applyFont="1" applyBorder="1" applyAlignment="1">
      <alignment horizontal="left" vertical="center"/>
    </xf>
    <xf numFmtId="0" fontId="23" fillId="0" borderId="67" xfId="0" applyFont="1" applyBorder="1" applyAlignment="1">
      <alignment horizontal="left" vertical="center" wrapText="1"/>
    </xf>
    <xf numFmtId="0" fontId="23" fillId="0" borderId="82" xfId="0" applyFont="1" applyBorder="1" applyAlignment="1">
      <alignment horizontal="left" vertical="center" wrapText="1"/>
    </xf>
    <xf numFmtId="0" fontId="23" fillId="4" borderId="67" xfId="0" applyFont="1" applyFill="1" applyBorder="1" applyAlignment="1">
      <alignment horizontal="left" vertical="center" wrapText="1"/>
    </xf>
    <xf numFmtId="0" fontId="23" fillId="4" borderId="68" xfId="0" applyFont="1" applyFill="1" applyBorder="1" applyAlignment="1">
      <alignment horizontal="left" vertical="center" wrapText="1"/>
    </xf>
    <xf numFmtId="0" fontId="23" fillId="4" borderId="82" xfId="0" applyFont="1" applyFill="1" applyBorder="1" applyAlignment="1">
      <alignment horizontal="left" vertical="center" wrapText="1"/>
    </xf>
    <xf numFmtId="0" fontId="47" fillId="4" borderId="25" xfId="0" applyFont="1" applyFill="1" applyBorder="1" applyAlignment="1">
      <alignment horizontal="center" vertical="center" wrapText="1"/>
    </xf>
    <xf numFmtId="0" fontId="47" fillId="4" borderId="25" xfId="0" applyFont="1" applyFill="1" applyBorder="1" applyAlignment="1">
      <alignment horizontal="center" vertical="center"/>
    </xf>
    <xf numFmtId="0" fontId="12" fillId="4" borderId="0" xfId="0" applyFont="1" applyFill="1" applyAlignment="1">
      <alignment horizontal="left" wrapText="1"/>
    </xf>
    <xf numFmtId="0" fontId="23" fillId="0" borderId="8" xfId="0" applyFont="1" applyBorder="1" applyAlignment="1">
      <alignment horizontal="left" vertical="center" wrapText="1"/>
    </xf>
    <xf numFmtId="0" fontId="23" fillId="0" borderId="24" xfId="0" applyFont="1" applyBorder="1" applyAlignment="1">
      <alignment horizontal="left" vertical="center" wrapText="1"/>
    </xf>
    <xf numFmtId="0" fontId="23" fillId="0" borderId="26" xfId="0" applyFont="1" applyBorder="1" applyAlignment="1">
      <alignment horizontal="left" vertical="center" wrapText="1"/>
    </xf>
    <xf numFmtId="0" fontId="23" fillId="0" borderId="79" xfId="0" applyFont="1" applyBorder="1" applyAlignment="1">
      <alignment horizontal="left" vertical="center" wrapText="1"/>
    </xf>
    <xf numFmtId="0" fontId="23" fillId="0" borderId="80" xfId="0" applyFont="1" applyBorder="1" applyAlignment="1">
      <alignment horizontal="left" vertical="center" wrapText="1"/>
    </xf>
    <xf numFmtId="0" fontId="23" fillId="0" borderId="68" xfId="0" applyFont="1" applyBorder="1" applyAlignment="1">
      <alignment horizontal="left" vertical="center" wrapText="1"/>
    </xf>
    <xf numFmtId="0" fontId="25" fillId="4" borderId="0" xfId="0" applyFont="1" applyFill="1" applyAlignment="1">
      <alignment horizontal="center" vertical="center" wrapText="1"/>
    </xf>
    <xf numFmtId="0" fontId="35" fillId="4" borderId="0" xfId="3" applyNumberFormat="1" applyFont="1" applyFill="1" applyAlignment="1">
      <alignment horizontal="center" wrapText="1"/>
    </xf>
    <xf numFmtId="0" fontId="18" fillId="4" borderId="0" xfId="0" applyFont="1" applyFill="1" applyAlignment="1">
      <alignment horizontal="right"/>
    </xf>
    <xf numFmtId="0" fontId="18" fillId="3" borderId="37" xfId="0" applyFont="1" applyFill="1" applyBorder="1" applyAlignment="1">
      <alignment horizontal="center" vertical="center" wrapText="1"/>
    </xf>
    <xf numFmtId="0" fontId="18" fillId="3" borderId="42" xfId="0" applyFont="1" applyFill="1" applyBorder="1" applyAlignment="1">
      <alignment horizontal="center" vertical="center" wrapText="1"/>
    </xf>
    <xf numFmtId="0" fontId="12" fillId="0" borderId="30" xfId="0" applyFont="1" applyBorder="1" applyAlignment="1">
      <alignment horizontal="left" vertical="top" wrapText="1"/>
    </xf>
    <xf numFmtId="0" fontId="12" fillId="0" borderId="9" xfId="0" applyFont="1" applyBorder="1" applyAlignment="1">
      <alignment horizontal="left" vertical="top" wrapText="1"/>
    </xf>
    <xf numFmtId="0" fontId="12" fillId="0" borderId="28" xfId="0" applyFont="1" applyBorder="1" applyAlignment="1">
      <alignment horizontal="left" vertical="top" wrapText="1"/>
    </xf>
    <xf numFmtId="0" fontId="12" fillId="0" borderId="27" xfId="0" applyFont="1" applyBorder="1" applyAlignment="1">
      <alignment horizontal="left" vertical="top" wrapText="1"/>
    </xf>
    <xf numFmtId="0" fontId="12" fillId="0" borderId="34" xfId="0" applyFont="1" applyBorder="1" applyAlignment="1">
      <alignment horizontal="center" vertical="center" wrapText="1"/>
    </xf>
    <xf numFmtId="0" fontId="12" fillId="0" borderId="7" xfId="0" applyFont="1" applyBorder="1" applyAlignment="1">
      <alignment horizontal="center" vertical="center" wrapText="1"/>
    </xf>
    <xf numFmtId="0" fontId="10" fillId="2" borderId="56" xfId="0" applyFont="1" applyFill="1" applyBorder="1" applyAlignment="1">
      <alignment horizontal="center" vertical="center" wrapText="1"/>
    </xf>
    <xf numFmtId="0" fontId="10" fillId="2" borderId="76" xfId="0" applyFont="1" applyFill="1" applyBorder="1" applyAlignment="1">
      <alignment horizontal="center" vertical="center" wrapText="1"/>
    </xf>
    <xf numFmtId="0" fontId="10" fillId="2" borderId="54" xfId="0" applyFont="1" applyFill="1" applyBorder="1" applyAlignment="1">
      <alignment horizontal="center" vertical="center" wrapText="1"/>
    </xf>
    <xf numFmtId="0" fontId="12" fillId="6" borderId="58" xfId="0" applyFont="1" applyFill="1" applyBorder="1" applyAlignment="1" applyProtection="1">
      <alignment horizontal="left" vertical="center" wrapText="1"/>
      <protection locked="0"/>
    </xf>
    <xf numFmtId="0" fontId="12" fillId="6" borderId="72" xfId="0" applyFont="1" applyFill="1" applyBorder="1" applyAlignment="1" applyProtection="1">
      <alignment horizontal="left" vertical="center" wrapText="1"/>
      <protection locked="0"/>
    </xf>
    <xf numFmtId="0" fontId="12" fillId="6" borderId="87" xfId="0" applyFont="1" applyFill="1" applyBorder="1" applyAlignment="1" applyProtection="1">
      <alignment horizontal="left" vertical="center" wrapText="1"/>
      <protection locked="0"/>
    </xf>
    <xf numFmtId="0" fontId="12" fillId="6" borderId="24" xfId="0" applyFont="1" applyFill="1" applyBorder="1" applyAlignment="1" applyProtection="1">
      <alignment horizontal="left" vertical="center" wrapText="1"/>
      <protection locked="0"/>
    </xf>
    <xf numFmtId="0" fontId="12" fillId="6" borderId="0" xfId="0" applyFont="1" applyFill="1" applyAlignment="1" applyProtection="1">
      <alignment horizontal="left" vertical="center" wrapText="1"/>
      <protection locked="0"/>
    </xf>
    <xf numFmtId="0" fontId="21" fillId="2" borderId="20" xfId="0" applyFont="1" applyFill="1" applyBorder="1" applyAlignment="1">
      <alignment horizontal="left" vertical="center" wrapText="1"/>
    </xf>
    <xf numFmtId="0" fontId="21" fillId="2" borderId="21" xfId="0" applyFont="1" applyFill="1" applyBorder="1" applyAlignment="1">
      <alignment horizontal="left" vertical="center" wrapText="1"/>
    </xf>
    <xf numFmtId="0" fontId="12" fillId="15" borderId="2" xfId="0" applyFont="1" applyFill="1" applyBorder="1" applyAlignment="1">
      <alignment horizontal="center"/>
    </xf>
    <xf numFmtId="0" fontId="18" fillId="4" borderId="40" xfId="0" applyFont="1" applyFill="1" applyBorder="1" applyAlignment="1">
      <alignment horizontal="left" vertical="center" wrapText="1"/>
    </xf>
  </cellXfs>
  <cellStyles count="7">
    <cellStyle name="Comma" xfId="2" builtinId="3"/>
    <cellStyle name="Currency" xfId="3" builtinId="4"/>
    <cellStyle name="Heading 3" xfId="6" builtinId="18"/>
    <cellStyle name="Hyperlink" xfId="1" builtinId="8"/>
    <cellStyle name="Normal" xfId="0" builtinId="0"/>
    <cellStyle name="Normal 2" xfId="4" xr:uid="{470FC6CC-F37B-4A48-9B58-FD82B630127F}"/>
    <cellStyle name="Percent" xfId="5" builtinId="5"/>
  </cellStyles>
  <dxfs count="996">
    <dxf>
      <fill>
        <patternFill>
          <bgColor rgb="FFFF00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0"/>
        </patternFill>
      </fill>
    </dxf>
    <dxf>
      <font>
        <color theme="0" tint="-4.9989318521683403E-2"/>
      </font>
      <fill>
        <patternFill>
          <bgColor theme="0" tint="-4.9989318521683403E-2"/>
        </patternFill>
      </fill>
    </dxf>
    <dxf>
      <font>
        <color theme="1"/>
      </font>
      <fill>
        <patternFill>
          <bgColor rgb="FFFFF377"/>
        </patternFill>
      </fill>
    </dxf>
    <dxf>
      <font>
        <color theme="1"/>
      </font>
      <fill>
        <patternFill>
          <bgColor rgb="FFFFF377"/>
        </patternFill>
      </fill>
    </dxf>
    <dxf>
      <font>
        <color theme="1"/>
      </font>
      <fill>
        <patternFill>
          <bgColor rgb="FFFFF377"/>
        </patternFill>
      </fill>
    </dxf>
    <dxf>
      <fill>
        <patternFill>
          <bgColor rgb="FFFFF377"/>
        </patternFill>
      </fill>
    </dxf>
    <dxf>
      <fill>
        <patternFill>
          <bgColor rgb="FFFFF377"/>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1"/>
      </font>
      <fill>
        <patternFill>
          <bgColor theme="0"/>
        </patternFill>
      </fill>
    </dxf>
    <dxf>
      <font>
        <color theme="1"/>
      </font>
      <fill>
        <patternFill>
          <bgColor theme="0"/>
        </patternFill>
      </fill>
    </dxf>
    <dxf>
      <font>
        <color theme="0" tint="-4.9989318521683403E-2"/>
      </font>
      <fill>
        <patternFill>
          <bgColor theme="0" tint="-4.9989318521683403E-2"/>
        </patternFill>
      </fill>
    </dxf>
    <dxf>
      <font>
        <color theme="1"/>
      </font>
      <fill>
        <patternFill>
          <bgColor theme="0"/>
        </patternFill>
      </fill>
    </dxf>
    <dxf>
      <font>
        <color theme="1"/>
      </font>
      <fill>
        <patternFill>
          <bgColor theme="0"/>
        </patternFill>
      </fill>
    </dxf>
    <dxf>
      <font>
        <color theme="1"/>
      </font>
      <fill>
        <patternFill>
          <bgColor theme="0"/>
        </patternFill>
      </fill>
    </dxf>
    <dxf>
      <fill>
        <patternFill>
          <bgColor theme="0"/>
        </patternFill>
      </fill>
    </dxf>
    <dxf>
      <font>
        <color theme="0" tint="-4.9989318521683403E-2"/>
      </font>
      <fill>
        <patternFill>
          <bgColor theme="0" tint="-4.9989318521683403E-2"/>
        </patternFill>
      </fill>
    </dxf>
    <dxf>
      <font>
        <color theme="0" tint="-4.9989318521683403E-2"/>
      </font>
      <fill>
        <patternFill>
          <bgColor theme="0" tint="-4.9989318521683403E-2"/>
        </patternFill>
      </fill>
      <border>
        <left/>
        <right/>
        <top/>
        <bottom/>
        <vertical/>
        <horizontal/>
      </border>
    </dxf>
    <dxf>
      <font>
        <color theme="1" tint="0.34998626667073579"/>
      </font>
      <fill>
        <patternFill>
          <bgColor theme="0" tint="-4.9989318521683403E-2"/>
        </patternFill>
      </fill>
    </dxf>
    <dxf>
      <font>
        <color theme="1" tint="0.34998626667073579"/>
      </font>
      <fill>
        <patternFill>
          <bgColor theme="0" tint="-4.9989318521683403E-2"/>
        </patternFill>
      </fill>
    </dxf>
    <dxf>
      <font>
        <color theme="1" tint="0.34998626667073579"/>
      </font>
      <fill>
        <patternFill>
          <bgColor theme="0" tint="-4.9989318521683403E-2"/>
        </patternFill>
      </fill>
    </dxf>
    <dxf>
      <font>
        <color theme="0" tint="-0.499984740745262"/>
      </font>
      <fill>
        <patternFill>
          <bgColor theme="0" tint="-4.9989318521683403E-2"/>
        </patternFill>
      </fill>
    </dxf>
    <dxf>
      <font>
        <color theme="0" tint="-0.499984740745262"/>
      </font>
      <fill>
        <patternFill>
          <bgColor theme="0" tint="-4.9989318521683403E-2"/>
        </patternFill>
      </fill>
    </dxf>
    <dxf>
      <font>
        <color theme="0"/>
      </font>
      <fill>
        <patternFill>
          <bgColor theme="0"/>
        </patternFill>
      </fill>
    </dxf>
    <dxf>
      <font>
        <color theme="1" tint="0.34998626667073579"/>
      </font>
      <fill>
        <patternFill>
          <bgColor theme="0" tint="-4.9989318521683403E-2"/>
        </patternFill>
      </fill>
    </dxf>
    <dxf>
      <font>
        <color theme="1" tint="0.34998626667073579"/>
      </font>
      <fill>
        <patternFill>
          <bgColor theme="0" tint="-4.9989318521683403E-2"/>
        </patternFill>
      </fill>
    </dxf>
    <dxf>
      <font>
        <color theme="1"/>
      </font>
      <fill>
        <patternFill>
          <bgColor theme="0"/>
        </patternFill>
      </fill>
    </dxf>
    <dxf>
      <font>
        <color theme="1"/>
      </font>
      <fill>
        <patternFill>
          <bgColor theme="0"/>
        </patternFill>
      </fill>
    </dxf>
    <dxf>
      <font>
        <color theme="1" tint="0.34998626667073579"/>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bgColor theme="0" tint="-4.9989318521683403E-2"/>
        </patternFill>
      </fill>
    </dxf>
    <dxf>
      <font>
        <color theme="0" tint="-4.9989318521683403E-2"/>
      </font>
      <fill>
        <patternFill>
          <bgColor theme="0" tint="-4.9989318521683403E-2"/>
        </patternFill>
      </fill>
      <border>
        <left style="thin">
          <color theme="0" tint="-4.9989318521683403E-2"/>
        </left>
        <right style="thin">
          <color theme="0" tint="-4.9989318521683403E-2"/>
        </right>
        <top style="thin">
          <color theme="0" tint="-4.9989318521683403E-2"/>
        </top>
        <bottom style="thin">
          <color theme="0" tint="-4.9989318521683403E-2"/>
        </bottom>
        <vertical/>
        <horizontal/>
      </border>
    </dxf>
    <dxf>
      <font>
        <b/>
        <i val="0"/>
        <color rgb="FFFF0000"/>
      </font>
    </dxf>
    <dxf>
      <font>
        <color theme="1" tint="0.34998626667073579"/>
      </font>
      <fill>
        <patternFill>
          <bgColor theme="0" tint="-4.9989318521683403E-2"/>
        </patternFill>
      </fill>
    </dxf>
    <dxf>
      <font>
        <color theme="1" tint="0.34998626667073579"/>
      </font>
      <fill>
        <patternFill>
          <bgColor theme="0" tint="-4.9989318521683403E-2"/>
        </patternFill>
      </fill>
    </dxf>
    <dxf>
      <fill>
        <patternFill>
          <bgColor theme="0"/>
        </patternFill>
      </fill>
    </dxf>
    <dxf>
      <font>
        <color theme="1" tint="0.34998626667073579"/>
      </font>
      <fill>
        <patternFill>
          <bgColor theme="0" tint="-4.9989318521683403E-2"/>
        </patternFill>
      </fill>
    </dxf>
    <dxf>
      <font>
        <color theme="1" tint="0.34998626667073579"/>
      </font>
      <fill>
        <patternFill>
          <bgColor theme="0" tint="-4.9989318521683403E-2"/>
        </patternFill>
      </fill>
    </dxf>
    <dxf>
      <font>
        <color auto="1"/>
      </font>
      <fill>
        <patternFill>
          <bgColor theme="0"/>
        </patternFill>
      </fill>
    </dxf>
    <dxf>
      <font>
        <u/>
        <color rgb="FF009FDA"/>
      </font>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rgb="FFFF0000"/>
      </font>
      <fill>
        <patternFill>
          <bgColor theme="0"/>
        </patternFill>
      </fill>
    </dxf>
    <dxf>
      <font>
        <color theme="0" tint="-4.9989318521683403E-2"/>
      </font>
      <fill>
        <patternFill patternType="solid">
          <fgColor theme="0" tint="-4.9989318521683403E-2"/>
          <bgColor theme="0" tint="-4.9989318521683403E-2"/>
        </patternFill>
      </fill>
    </dxf>
    <dxf>
      <font>
        <color theme="0"/>
      </font>
      <fill>
        <patternFill>
          <fgColor theme="0"/>
          <bgColor theme="0"/>
        </patternFill>
      </fill>
    </dxf>
    <dxf>
      <font>
        <color theme="0" tint="-4.9989318521683403E-2"/>
      </font>
      <fill>
        <patternFill patternType="solid">
          <fgColor theme="0" tint="-4.9989318521683403E-2"/>
          <bgColor theme="0" tint="-4.9989318521683403E-2"/>
        </patternFill>
      </fill>
    </dxf>
    <dxf>
      <font>
        <color theme="0" tint="-4.9989318521683403E-2"/>
      </font>
      <fill>
        <patternFill patternType="solid">
          <fgColor theme="0" tint="-4.9989318521683403E-2"/>
          <bgColor theme="0" tint="-4.9989318521683403E-2"/>
        </patternFill>
      </fill>
    </dxf>
    <dxf>
      <fill>
        <patternFill>
          <bgColor theme="0" tint="-4.9989318521683403E-2"/>
        </patternFill>
      </fill>
    </dxf>
    <dxf>
      <font>
        <color theme="0" tint="-4.9989318521683403E-2"/>
      </font>
      <fill>
        <patternFill patternType="solid">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bgColor rgb="FFFFF377"/>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patternType="solid">
          <fgColor theme="0" tint="-4.9989318521683403E-2"/>
          <bgColor theme="0" tint="-4.9989318521683403E-2"/>
        </patternFill>
      </fill>
    </dxf>
    <dxf>
      <font>
        <color theme="0" tint="-4.9989318521683403E-2"/>
      </font>
      <fill>
        <patternFill patternType="solid">
          <fgColor theme="0" tint="-4.9989318521683403E-2"/>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font>
      <fill>
        <patternFill>
          <bgColor theme="0"/>
        </patternFill>
      </fill>
    </dxf>
    <dxf>
      <font>
        <color theme="0"/>
      </font>
      <fill>
        <patternFill>
          <bgColor theme="0"/>
        </patternFill>
      </fill>
    </dxf>
    <dxf>
      <font>
        <b val="0"/>
        <i val="0"/>
        <color theme="1"/>
      </font>
      <fill>
        <patternFill>
          <bgColor theme="0"/>
        </patternFill>
      </fill>
    </dxf>
    <dxf>
      <font>
        <color theme="0" tint="-4.9989318521683403E-2"/>
      </font>
      <fill>
        <patternFill>
          <bgColor theme="0" tint="-4.9989318521683403E-2"/>
        </patternFill>
      </fill>
    </dxf>
    <dxf>
      <font>
        <color rgb="FF009FDA"/>
      </font>
      <fill>
        <patternFill>
          <bgColor theme="0"/>
        </patternFill>
      </fill>
    </dxf>
    <dxf>
      <font>
        <color theme="0" tint="-4.9989318521683403E-2"/>
      </font>
      <fill>
        <patternFill>
          <bgColor theme="0" tint="-4.9989318521683403E-2"/>
        </patternFill>
      </fill>
      <border>
        <left/>
        <right/>
        <top/>
        <bottom/>
        <vertical/>
        <horizontal/>
      </border>
    </dxf>
    <dxf>
      <font>
        <color theme="0" tint="-4.9989318521683403E-2"/>
      </font>
      <fill>
        <patternFill patternType="solid">
          <fgColor theme="0" tint="-4.9989318521683403E-2"/>
          <bgColor theme="0" tint="-4.9989318521683403E-2"/>
        </patternFill>
      </fill>
      <border>
        <left/>
        <right/>
        <top/>
        <bottom/>
        <vertical/>
        <horizontal/>
      </border>
    </dxf>
    <dxf>
      <font>
        <b/>
        <i val="0"/>
        <color theme="1"/>
      </font>
      <fill>
        <patternFill>
          <bgColor rgb="FFFF0000"/>
        </patternFill>
      </fill>
    </dxf>
    <dxf>
      <fill>
        <patternFill>
          <bgColor rgb="FFFFFF00"/>
        </patternFill>
      </fill>
    </dxf>
    <dxf>
      <font>
        <color theme="0" tint="-4.9989318521683403E-2"/>
      </font>
      <fill>
        <patternFill>
          <bgColor theme="0" tint="-4.9989318521683403E-2"/>
        </patternFill>
      </fill>
    </dxf>
    <dxf>
      <font>
        <color theme="1"/>
      </font>
    </dxf>
    <dxf>
      <font>
        <color theme="0" tint="-4.9989318521683403E-2"/>
      </font>
      <fill>
        <patternFill>
          <bgColor theme="0" tint="-4.9989318521683403E-2"/>
        </patternFill>
      </fill>
    </dxf>
    <dxf>
      <font>
        <color theme="0" tint="-4.9989318521683403E-2"/>
      </font>
      <fill>
        <patternFill patternType="solid">
          <fgColor theme="0" tint="-4.9989318521683403E-2"/>
          <bgColor theme="0" tint="-4.9989318521683403E-2"/>
        </patternFill>
      </fill>
    </dxf>
    <dxf>
      <font>
        <color theme="1"/>
      </font>
      <fill>
        <patternFill patternType="none">
          <bgColor auto="1"/>
        </patternFill>
      </fill>
    </dxf>
    <dxf>
      <font>
        <color theme="1"/>
      </font>
      <fill>
        <patternFill>
          <bgColor theme="0"/>
        </patternFill>
      </fill>
    </dxf>
    <dxf>
      <font>
        <color theme="0" tint="-4.9989318521683403E-2"/>
      </font>
      <fill>
        <patternFill>
          <bgColor theme="0" tint="-4.9989318521683403E-2"/>
        </patternFill>
      </fill>
    </dxf>
    <dxf>
      <font>
        <color theme="1"/>
      </font>
      <fill>
        <patternFill>
          <bgColor theme="0"/>
        </patternFill>
      </fill>
    </dxf>
    <dxf>
      <border>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1"/>
      </font>
      <fill>
        <patternFill>
          <bgColor theme="0"/>
        </patternFill>
      </fill>
    </dxf>
    <dxf>
      <font>
        <color theme="1"/>
      </font>
      <fill>
        <patternFill patternType="none">
          <bgColor auto="1"/>
        </patternFill>
      </fill>
    </dxf>
    <dxf>
      <font>
        <color theme="0" tint="-4.9989318521683403E-2"/>
      </font>
      <fill>
        <patternFill>
          <bgColor theme="0" tint="-4.9989318521683403E-2"/>
        </patternFill>
      </fill>
    </dxf>
    <dxf>
      <font>
        <color theme="1"/>
      </font>
      <fill>
        <patternFill>
          <bgColor theme="0"/>
        </patternFill>
      </fill>
    </dxf>
    <dxf>
      <font>
        <color theme="1"/>
      </font>
      <fill>
        <patternFill>
          <bgColor theme="0"/>
        </patternFill>
      </fill>
    </dxf>
    <dxf>
      <font>
        <color theme="1"/>
      </font>
      <fill>
        <patternFill>
          <bgColor theme="0"/>
        </patternFill>
      </fill>
    </dxf>
    <dxf>
      <font>
        <color theme="0" tint="-4.9989318521683403E-2"/>
      </font>
      <fill>
        <patternFill patternType="solid">
          <fgColor theme="0" tint="-4.9989318521683403E-2"/>
          <bgColor theme="0" tint="-4.9989318521683403E-2"/>
        </patternFill>
      </fill>
    </dxf>
    <dxf>
      <fill>
        <patternFill>
          <bgColor rgb="FFFFF377"/>
        </patternFill>
      </fill>
    </dxf>
    <dxf>
      <fill>
        <patternFill>
          <bgColor rgb="FFFFF377"/>
        </patternFill>
      </fill>
    </dxf>
    <dxf>
      <fill>
        <patternFill>
          <bgColor rgb="FFFFF377"/>
        </patternFill>
      </fill>
    </dxf>
    <dxf>
      <font>
        <color theme="1"/>
      </font>
      <fill>
        <patternFill>
          <bgColor rgb="FFFFF377"/>
        </patternFill>
      </fill>
    </dxf>
    <dxf>
      <font>
        <color theme="0" tint="-4.9989318521683403E-2"/>
      </font>
      <fill>
        <patternFill>
          <bgColor theme="0" tint="-4.9989318521683403E-2"/>
        </patternFill>
      </fill>
    </dxf>
    <dxf>
      <font>
        <color theme="0" tint="-4.9989318521683403E-2"/>
      </font>
      <fill>
        <patternFill>
          <bgColor theme="0" tint="-4.9989318521683403E-2"/>
        </patternFill>
      </fill>
      <border>
        <left/>
        <right/>
        <top/>
        <bottom/>
        <vertical/>
        <horizontal/>
      </border>
    </dxf>
    <dxf>
      <font>
        <color theme="1"/>
      </font>
      <fill>
        <patternFill>
          <bgColor rgb="FFFFF377"/>
        </patternFill>
      </fill>
    </dxf>
    <dxf>
      <fill>
        <patternFill>
          <bgColor rgb="FFFFF377"/>
        </patternFill>
      </fill>
    </dxf>
    <dxf>
      <fill>
        <patternFill>
          <bgColor rgb="FFFFF377"/>
        </patternFill>
      </fill>
    </dxf>
    <dxf>
      <font>
        <color theme="1"/>
      </font>
      <fill>
        <patternFill>
          <bgColor rgb="FFFFF377"/>
        </patternFill>
      </fill>
    </dxf>
    <dxf>
      <fill>
        <patternFill patternType="solid">
          <bgColor rgb="FFFFF377"/>
        </patternFill>
      </fill>
    </dxf>
    <dxf>
      <font>
        <color theme="1"/>
      </font>
      <fill>
        <patternFill>
          <bgColor rgb="FFFFF377"/>
        </patternFill>
      </fill>
    </dxf>
    <dxf>
      <font>
        <color theme="1"/>
      </font>
      <fill>
        <patternFill>
          <bgColor rgb="FFFFF377"/>
        </patternFill>
      </fill>
    </dxf>
    <dxf>
      <font>
        <color theme="1"/>
      </font>
      <fill>
        <patternFill>
          <bgColor rgb="FFFFF377"/>
        </patternFill>
      </fill>
    </dxf>
    <dxf>
      <font>
        <color theme="1"/>
      </font>
      <fill>
        <patternFill>
          <bgColor rgb="FFFFF377"/>
        </patternFill>
      </fill>
    </dxf>
    <dxf>
      <font>
        <color theme="1"/>
      </font>
      <fill>
        <patternFill>
          <bgColor rgb="FFFFF377"/>
        </patternFill>
      </fill>
    </dxf>
    <dxf>
      <fill>
        <patternFill>
          <bgColor rgb="FFFFF377"/>
        </patternFill>
      </fill>
    </dxf>
    <dxf>
      <fill>
        <patternFill>
          <bgColor rgb="FFFFF377"/>
        </patternFill>
      </fill>
    </dxf>
    <dxf>
      <font>
        <color theme="0"/>
      </font>
      <fill>
        <patternFill>
          <fgColor theme="0"/>
        </patternFill>
      </fill>
    </dxf>
    <dxf>
      <font>
        <color theme="0" tint="-4.9989318521683403E-2"/>
      </font>
      <fill>
        <patternFill>
          <bgColor theme="0" tint="-4.9989318521683403E-2"/>
        </patternFill>
      </fill>
    </dxf>
    <dxf>
      <font>
        <color theme="1"/>
      </font>
      <fill>
        <patternFill>
          <bgColor rgb="FFFFF377"/>
        </patternFill>
      </fill>
    </dxf>
    <dxf>
      <font>
        <color theme="1"/>
      </font>
      <fill>
        <patternFill>
          <bgColor rgb="FFFFF377"/>
        </patternFill>
      </fill>
    </dxf>
    <dxf>
      <fill>
        <patternFill>
          <bgColor rgb="FFFFF377"/>
        </patternFill>
      </fill>
    </dxf>
    <dxf>
      <fill>
        <patternFill patternType="solid">
          <bgColor rgb="FFFFF377"/>
        </patternFill>
      </fill>
    </dxf>
    <dxf>
      <font>
        <color theme="1"/>
      </font>
      <fill>
        <patternFill>
          <bgColor rgb="FFFFF377"/>
        </patternFill>
      </fill>
    </dxf>
    <dxf>
      <font>
        <u val="none"/>
        <color theme="1"/>
      </font>
      <fill>
        <patternFill>
          <bgColor rgb="FFFFF377"/>
        </patternFill>
      </fill>
    </dxf>
    <dxf>
      <fill>
        <patternFill>
          <bgColor theme="0" tint="-4.9989318521683403E-2"/>
        </patternFill>
      </fill>
    </dxf>
    <dxf>
      <font>
        <color theme="1"/>
      </font>
      <fill>
        <patternFill>
          <bgColor rgb="FFFFF377"/>
        </patternFill>
      </fill>
    </dxf>
    <dxf>
      <fill>
        <patternFill>
          <bgColor rgb="FFFFF377"/>
        </patternFill>
      </fill>
    </dxf>
    <dxf>
      <fill>
        <patternFill>
          <bgColor rgb="FFFFF377"/>
        </patternFill>
      </fill>
    </dxf>
    <dxf>
      <font>
        <color theme="1"/>
      </font>
      <fill>
        <patternFill>
          <bgColor rgb="FFFFF377"/>
        </patternFill>
      </fill>
    </dxf>
    <dxf>
      <font>
        <color theme="1"/>
      </font>
    </dxf>
    <dxf>
      <font>
        <color theme="1"/>
      </font>
    </dxf>
    <dxf>
      <font>
        <color theme="1"/>
      </font>
    </dxf>
    <dxf>
      <font>
        <color theme="1"/>
      </font>
    </dxf>
    <dxf>
      <font>
        <color theme="0" tint="-4.9989318521683403E-2"/>
      </font>
      <fill>
        <patternFill>
          <bgColor theme="0" tint="-4.9989318521683403E-2"/>
        </patternFill>
      </fill>
    </dxf>
    <dxf>
      <font>
        <color theme="0" tint="-4.9989318521683403E-2"/>
      </font>
      <fill>
        <patternFill>
          <bgColor theme="0" tint="-4.9989318521683403E-2"/>
        </patternFill>
      </fill>
      <border>
        <left/>
        <right/>
        <top/>
        <bottom/>
        <vertical/>
        <horizontal/>
      </border>
    </dxf>
    <dxf>
      <font>
        <color theme="1"/>
      </font>
    </dxf>
    <dxf>
      <font>
        <color theme="1"/>
      </font>
      <fill>
        <patternFill>
          <bgColor theme="3" tint="0.89996032593768116"/>
        </patternFill>
      </fill>
    </dxf>
    <dxf>
      <fill>
        <patternFill>
          <bgColor theme="3" tint="0.89996032593768116"/>
        </patternFill>
      </fill>
    </dxf>
    <dxf>
      <fill>
        <patternFill>
          <bgColor theme="3" tint="0.89996032593768116"/>
        </patternFill>
      </fill>
    </dxf>
    <dxf>
      <font>
        <color theme="0" tint="-4.9989318521683403E-2"/>
      </font>
      <fill>
        <patternFill patternType="solid">
          <fgColor theme="0" tint="-4.9989318521683403E-2"/>
          <bgColor theme="0" tint="-4.9989318521683403E-2"/>
        </patternFill>
      </fill>
    </dxf>
    <dxf>
      <font>
        <color theme="1"/>
      </font>
      <fill>
        <patternFill>
          <bgColor theme="3" tint="0.89996032593768116"/>
        </patternFill>
      </fill>
    </dxf>
    <dxf>
      <font>
        <color theme="1"/>
      </font>
      <fill>
        <patternFill>
          <bgColor theme="3" tint="0.89996032593768116"/>
        </patternFill>
      </fill>
    </dxf>
    <dxf>
      <font>
        <color theme="1"/>
      </font>
      <fill>
        <patternFill>
          <bgColor theme="3" tint="0.89996032593768116"/>
        </patternFill>
      </fill>
    </dxf>
    <dxf>
      <font>
        <color theme="1"/>
      </font>
      <fill>
        <patternFill>
          <bgColor theme="3" tint="0.89996032593768116"/>
        </patternFill>
      </fill>
    </dxf>
    <dxf>
      <font>
        <color theme="0" tint="-4.9989318521683403E-2"/>
      </font>
      <fill>
        <patternFill patternType="solid">
          <fgColor theme="0" tint="-4.9989318521683403E-2"/>
          <bgColor theme="0" tint="-4.9989318521683403E-2"/>
        </patternFill>
      </fill>
    </dxf>
    <dxf>
      <font>
        <color theme="0" tint="-4.9989318521683403E-2"/>
      </font>
      <fill>
        <patternFill patternType="solid">
          <fgColor theme="0" tint="-4.9989318521683403E-2"/>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border>
        <left/>
        <right/>
        <top/>
        <bottom/>
        <vertical/>
        <horizontal/>
      </border>
    </dxf>
    <dxf>
      <border>
        <top/>
        <vertical/>
        <horizontal/>
      </border>
    </dxf>
    <dxf>
      <font>
        <color theme="0" tint="-4.9989318521683403E-2"/>
      </font>
      <fill>
        <patternFill>
          <bgColor theme="0" tint="-4.9989318521683403E-2"/>
        </patternFill>
      </fill>
    </dxf>
    <dxf>
      <font>
        <color theme="0" tint="-4.9989318521683403E-2"/>
      </font>
      <fill>
        <patternFill>
          <bgColor theme="0" tint="-4.9989318521683403E-2"/>
        </patternFill>
      </fill>
    </dxf>
    <dxf>
      <font>
        <b val="0"/>
        <i val="0"/>
        <color theme="1"/>
      </font>
      <fill>
        <patternFill>
          <bgColor theme="0"/>
        </patternFill>
      </fill>
    </dxf>
    <dxf>
      <font>
        <color theme="1"/>
      </font>
      <fill>
        <patternFill patternType="none">
          <bgColor auto="1"/>
        </patternFill>
      </fill>
    </dxf>
    <dxf>
      <font>
        <color theme="1"/>
      </font>
      <fill>
        <patternFill patternType="none">
          <bgColor auto="1"/>
        </patternFill>
      </fill>
    </dxf>
    <dxf>
      <font>
        <color theme="1"/>
      </font>
      <fill>
        <patternFill patternType="none">
          <bgColor auto="1"/>
        </patternFill>
      </fill>
    </dxf>
    <dxf>
      <font>
        <color theme="1"/>
      </font>
      <fill>
        <patternFill>
          <bgColor theme="0"/>
        </patternFill>
      </fill>
    </dxf>
    <dxf>
      <font>
        <color theme="1"/>
      </font>
      <fill>
        <patternFill>
          <bgColor theme="0"/>
        </patternFill>
      </fill>
    </dxf>
    <dxf>
      <font>
        <color theme="1"/>
      </font>
      <fill>
        <patternFill>
          <bgColor theme="0"/>
        </patternFill>
      </fill>
    </dxf>
    <dxf>
      <font>
        <color rgb="FF0070C0"/>
      </font>
    </dxf>
    <dxf>
      <font>
        <color rgb="FFFF0000"/>
      </font>
      <fill>
        <patternFill>
          <bgColor theme="0"/>
        </patternFill>
      </fill>
    </dxf>
    <dxf>
      <font>
        <b/>
        <i val="0"/>
        <color theme="1"/>
      </font>
      <fill>
        <patternFill>
          <bgColor rgb="FFFF0000"/>
        </patternFill>
      </fill>
    </dxf>
    <dxf>
      <fill>
        <patternFill>
          <bgColor rgb="FFFFFF00"/>
        </patternFill>
      </fill>
    </dxf>
    <dxf>
      <font>
        <color theme="0" tint="-4.9989318521683403E-2"/>
      </font>
      <fill>
        <patternFill>
          <bgColor theme="0" tint="-4.9989318521683403E-2"/>
        </patternFill>
      </fill>
    </dxf>
    <dxf>
      <font>
        <color theme="1"/>
      </font>
    </dxf>
    <dxf>
      <font>
        <color theme="0" tint="-4.9989318521683403E-2"/>
      </font>
      <fill>
        <patternFill>
          <bgColor theme="0" tint="-4.9989318521683403E-2"/>
        </patternFill>
      </fill>
    </dxf>
    <dxf>
      <font>
        <color theme="0" tint="-4.9989318521683403E-2"/>
      </font>
      <fill>
        <patternFill patternType="solid">
          <fgColor theme="0" tint="-4.9989318521683403E-2"/>
          <bgColor theme="0" tint="-4.9989318521683403E-2"/>
        </patternFill>
      </fill>
    </dxf>
    <dxf>
      <font>
        <color theme="1"/>
      </font>
      <fill>
        <patternFill patternType="none">
          <bgColor auto="1"/>
        </patternFill>
      </fill>
    </dxf>
    <dxf>
      <font>
        <color theme="1"/>
      </font>
      <fill>
        <patternFill>
          <bgColor theme="0"/>
        </patternFill>
      </fill>
    </dxf>
    <dxf>
      <font>
        <color theme="0" tint="-4.9989318521683403E-2"/>
      </font>
      <fill>
        <patternFill>
          <bgColor theme="0" tint="-4.9989318521683403E-2"/>
        </patternFill>
      </fill>
    </dxf>
    <dxf>
      <font>
        <color theme="1"/>
      </font>
      <fill>
        <patternFill>
          <bgColor theme="0"/>
        </patternFill>
      </fill>
    </dxf>
    <dxf>
      <border>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1"/>
      </font>
      <fill>
        <patternFill>
          <bgColor theme="0"/>
        </patternFill>
      </fill>
    </dxf>
    <dxf>
      <font>
        <color theme="1"/>
      </font>
      <fill>
        <patternFill patternType="none">
          <bgColor auto="1"/>
        </patternFill>
      </fill>
    </dxf>
    <dxf>
      <font>
        <color theme="0" tint="-4.9989318521683403E-2"/>
      </font>
      <fill>
        <patternFill>
          <bgColor theme="0" tint="-4.9989318521683403E-2"/>
        </patternFill>
      </fill>
    </dxf>
    <dxf>
      <font>
        <color theme="1"/>
      </font>
      <fill>
        <patternFill>
          <bgColor theme="0"/>
        </patternFill>
      </fill>
    </dxf>
    <dxf>
      <font>
        <color theme="1"/>
      </font>
      <fill>
        <patternFill>
          <bgColor theme="0"/>
        </patternFill>
      </fill>
    </dxf>
    <dxf>
      <font>
        <color theme="1"/>
      </font>
      <fill>
        <patternFill>
          <bgColor theme="0"/>
        </patternFill>
      </fill>
    </dxf>
    <dxf>
      <font>
        <color theme="0" tint="-4.9989318521683403E-2"/>
      </font>
      <fill>
        <patternFill patternType="solid">
          <fgColor theme="0" tint="-4.9989318521683403E-2"/>
          <bgColor theme="0" tint="-4.9989318521683403E-2"/>
        </patternFill>
      </fill>
    </dxf>
    <dxf>
      <fill>
        <patternFill>
          <bgColor rgb="FFFFF377"/>
        </patternFill>
      </fill>
    </dxf>
    <dxf>
      <fill>
        <patternFill>
          <bgColor rgb="FFFFF377"/>
        </patternFill>
      </fill>
    </dxf>
    <dxf>
      <fill>
        <patternFill>
          <bgColor rgb="FFFFF377"/>
        </patternFill>
      </fill>
    </dxf>
    <dxf>
      <font>
        <color theme="1"/>
      </font>
      <fill>
        <patternFill>
          <bgColor rgb="FFFFF377"/>
        </patternFill>
      </fill>
    </dxf>
    <dxf>
      <font>
        <color theme="0" tint="-4.9989318521683403E-2"/>
      </font>
      <fill>
        <patternFill>
          <bgColor theme="0" tint="-4.9989318521683403E-2"/>
        </patternFill>
      </fill>
    </dxf>
    <dxf>
      <font>
        <color theme="0" tint="-4.9989318521683403E-2"/>
      </font>
      <fill>
        <patternFill>
          <bgColor theme="0" tint="-4.9989318521683403E-2"/>
        </patternFill>
      </fill>
      <border>
        <left/>
        <right/>
        <top/>
        <bottom/>
        <vertical/>
        <horizontal/>
      </border>
    </dxf>
    <dxf>
      <font>
        <color theme="1"/>
      </font>
      <fill>
        <patternFill>
          <bgColor rgb="FFFFF377"/>
        </patternFill>
      </fill>
    </dxf>
    <dxf>
      <fill>
        <patternFill>
          <bgColor rgb="FFFFF377"/>
        </patternFill>
      </fill>
    </dxf>
    <dxf>
      <fill>
        <patternFill>
          <bgColor rgb="FFFFF377"/>
        </patternFill>
      </fill>
    </dxf>
    <dxf>
      <font>
        <color theme="1"/>
      </font>
      <fill>
        <patternFill>
          <bgColor rgb="FFFFF377"/>
        </patternFill>
      </fill>
    </dxf>
    <dxf>
      <fill>
        <patternFill patternType="solid">
          <bgColor rgb="FFFFF377"/>
        </patternFill>
      </fill>
    </dxf>
    <dxf>
      <font>
        <color theme="1"/>
      </font>
      <fill>
        <patternFill>
          <bgColor rgb="FFFFF377"/>
        </patternFill>
      </fill>
    </dxf>
    <dxf>
      <font>
        <color theme="1"/>
      </font>
      <fill>
        <patternFill>
          <bgColor rgb="FFFFF377"/>
        </patternFill>
      </fill>
    </dxf>
    <dxf>
      <font>
        <color theme="1"/>
      </font>
      <fill>
        <patternFill>
          <bgColor rgb="FFFFF377"/>
        </patternFill>
      </fill>
    </dxf>
    <dxf>
      <font>
        <color theme="1"/>
      </font>
      <fill>
        <patternFill>
          <bgColor rgb="FFFFF377"/>
        </patternFill>
      </fill>
    </dxf>
    <dxf>
      <font>
        <color theme="1"/>
      </font>
      <fill>
        <patternFill>
          <bgColor rgb="FFFFF377"/>
        </patternFill>
      </fill>
    </dxf>
    <dxf>
      <fill>
        <patternFill>
          <bgColor rgb="FFFFF377"/>
        </patternFill>
      </fill>
    </dxf>
    <dxf>
      <fill>
        <patternFill>
          <bgColor rgb="FFFFF377"/>
        </patternFill>
      </fill>
    </dxf>
    <dxf>
      <font>
        <color theme="0"/>
      </font>
      <fill>
        <patternFill>
          <fgColor theme="0"/>
        </patternFill>
      </fill>
    </dxf>
    <dxf>
      <font>
        <color theme="0" tint="-4.9989318521683403E-2"/>
      </font>
      <fill>
        <patternFill>
          <bgColor theme="0" tint="-4.9989318521683403E-2"/>
        </patternFill>
      </fill>
    </dxf>
    <dxf>
      <font>
        <color theme="1"/>
      </font>
      <fill>
        <patternFill>
          <bgColor rgb="FFFFF377"/>
        </patternFill>
      </fill>
    </dxf>
    <dxf>
      <font>
        <color theme="1"/>
      </font>
      <fill>
        <patternFill>
          <bgColor rgb="FFFFF377"/>
        </patternFill>
      </fill>
    </dxf>
    <dxf>
      <fill>
        <patternFill>
          <bgColor rgb="FFFFF377"/>
        </patternFill>
      </fill>
    </dxf>
    <dxf>
      <fill>
        <patternFill patternType="solid">
          <bgColor rgb="FFFFF377"/>
        </patternFill>
      </fill>
    </dxf>
    <dxf>
      <font>
        <color theme="1"/>
      </font>
      <fill>
        <patternFill>
          <bgColor rgb="FFFFF377"/>
        </patternFill>
      </fill>
    </dxf>
    <dxf>
      <font>
        <u val="none"/>
        <color theme="1"/>
      </font>
      <fill>
        <patternFill>
          <bgColor rgb="FFFFF377"/>
        </patternFill>
      </fill>
    </dxf>
    <dxf>
      <fill>
        <patternFill>
          <bgColor theme="0" tint="-4.9989318521683403E-2"/>
        </patternFill>
      </fill>
    </dxf>
    <dxf>
      <font>
        <color theme="1"/>
      </font>
      <fill>
        <patternFill>
          <bgColor rgb="FFFFF377"/>
        </patternFill>
      </fill>
    </dxf>
    <dxf>
      <fill>
        <patternFill>
          <bgColor rgb="FFFFF377"/>
        </patternFill>
      </fill>
    </dxf>
    <dxf>
      <fill>
        <patternFill>
          <bgColor rgb="FFFFF377"/>
        </patternFill>
      </fill>
    </dxf>
    <dxf>
      <font>
        <color theme="1"/>
      </font>
      <fill>
        <patternFill>
          <bgColor rgb="FFFFF377"/>
        </patternFill>
      </fill>
    </dxf>
    <dxf>
      <font>
        <color theme="1"/>
      </font>
    </dxf>
    <dxf>
      <font>
        <color theme="1"/>
      </font>
    </dxf>
    <dxf>
      <font>
        <color theme="1"/>
      </font>
    </dxf>
    <dxf>
      <font>
        <color theme="1"/>
      </font>
    </dxf>
    <dxf>
      <font>
        <color theme="0" tint="-4.9989318521683403E-2"/>
      </font>
      <fill>
        <patternFill>
          <bgColor theme="0" tint="-4.9989318521683403E-2"/>
        </patternFill>
      </fill>
    </dxf>
    <dxf>
      <font>
        <color theme="0" tint="-4.9989318521683403E-2"/>
      </font>
      <fill>
        <patternFill>
          <bgColor theme="0" tint="-4.9989318521683403E-2"/>
        </patternFill>
      </fill>
      <border>
        <left/>
        <right/>
        <top/>
        <bottom/>
        <vertical/>
        <horizontal/>
      </border>
    </dxf>
    <dxf>
      <font>
        <color theme="1"/>
      </font>
    </dxf>
    <dxf>
      <font>
        <color theme="1"/>
      </font>
      <fill>
        <patternFill>
          <bgColor theme="3" tint="0.89996032593768116"/>
        </patternFill>
      </fill>
    </dxf>
    <dxf>
      <fill>
        <patternFill>
          <bgColor theme="3" tint="0.89996032593768116"/>
        </patternFill>
      </fill>
    </dxf>
    <dxf>
      <fill>
        <patternFill>
          <bgColor theme="3" tint="0.89996032593768116"/>
        </patternFill>
      </fill>
    </dxf>
    <dxf>
      <font>
        <color theme="0" tint="-4.9989318521683403E-2"/>
      </font>
      <fill>
        <patternFill patternType="solid">
          <fgColor theme="0" tint="-4.9989318521683403E-2"/>
          <bgColor theme="0" tint="-4.9989318521683403E-2"/>
        </patternFill>
      </fill>
    </dxf>
    <dxf>
      <font>
        <color theme="1"/>
      </font>
      <fill>
        <patternFill>
          <bgColor theme="3" tint="0.89996032593768116"/>
        </patternFill>
      </fill>
    </dxf>
    <dxf>
      <font>
        <color theme="1"/>
      </font>
      <fill>
        <patternFill>
          <bgColor theme="3" tint="0.89996032593768116"/>
        </patternFill>
      </fill>
    </dxf>
    <dxf>
      <font>
        <color theme="1"/>
      </font>
      <fill>
        <patternFill>
          <bgColor theme="3" tint="0.89996032593768116"/>
        </patternFill>
      </fill>
    </dxf>
    <dxf>
      <font>
        <color theme="1"/>
      </font>
      <fill>
        <patternFill>
          <bgColor theme="3" tint="0.89996032593768116"/>
        </patternFill>
      </fill>
    </dxf>
    <dxf>
      <font>
        <color theme="0" tint="-4.9989318521683403E-2"/>
      </font>
      <fill>
        <patternFill patternType="solid">
          <fgColor theme="0" tint="-4.9989318521683403E-2"/>
          <bgColor theme="0" tint="-4.9989318521683403E-2"/>
        </patternFill>
      </fill>
    </dxf>
    <dxf>
      <font>
        <color theme="0" tint="-4.9989318521683403E-2"/>
      </font>
      <fill>
        <patternFill patternType="solid">
          <fgColor theme="0" tint="-4.9989318521683403E-2"/>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border>
        <left/>
        <right/>
        <top/>
        <bottom/>
        <vertical/>
        <horizontal/>
      </border>
    </dxf>
    <dxf>
      <border>
        <top/>
        <vertical/>
        <horizontal/>
      </border>
    </dxf>
    <dxf>
      <font>
        <color theme="0" tint="-4.9989318521683403E-2"/>
      </font>
      <fill>
        <patternFill>
          <bgColor theme="0" tint="-4.9989318521683403E-2"/>
        </patternFill>
      </fill>
    </dxf>
    <dxf>
      <font>
        <color theme="0" tint="-4.9989318521683403E-2"/>
      </font>
      <fill>
        <patternFill>
          <bgColor theme="0" tint="-4.9989318521683403E-2"/>
        </patternFill>
      </fill>
    </dxf>
    <dxf>
      <font>
        <b val="0"/>
        <i val="0"/>
        <color theme="1"/>
      </font>
      <fill>
        <patternFill>
          <bgColor theme="0"/>
        </patternFill>
      </fill>
    </dxf>
    <dxf>
      <font>
        <color theme="1"/>
      </font>
      <fill>
        <patternFill patternType="none">
          <bgColor auto="1"/>
        </patternFill>
      </fill>
    </dxf>
    <dxf>
      <font>
        <color theme="1"/>
      </font>
      <fill>
        <patternFill patternType="none">
          <bgColor auto="1"/>
        </patternFill>
      </fill>
    </dxf>
    <dxf>
      <font>
        <color theme="1"/>
      </font>
      <fill>
        <patternFill patternType="none">
          <bgColor auto="1"/>
        </patternFill>
      </fill>
    </dxf>
    <dxf>
      <font>
        <color theme="1"/>
      </font>
      <fill>
        <patternFill>
          <bgColor theme="0"/>
        </patternFill>
      </fill>
    </dxf>
    <dxf>
      <font>
        <color theme="1"/>
      </font>
      <fill>
        <patternFill>
          <bgColor theme="0"/>
        </patternFill>
      </fill>
    </dxf>
    <dxf>
      <font>
        <color theme="1"/>
      </font>
      <fill>
        <patternFill>
          <bgColor theme="0"/>
        </patternFill>
      </fill>
    </dxf>
    <dxf>
      <font>
        <color rgb="FF0070C0"/>
      </font>
    </dxf>
    <dxf>
      <font>
        <color rgb="FFFF0000"/>
      </font>
      <fill>
        <patternFill>
          <bgColor theme="0"/>
        </patternFill>
      </fill>
    </dxf>
    <dxf>
      <font>
        <b/>
        <i val="0"/>
        <color theme="1"/>
      </font>
      <fill>
        <patternFill>
          <bgColor rgb="FFFF0000"/>
        </patternFill>
      </fill>
    </dxf>
    <dxf>
      <fill>
        <patternFill>
          <bgColor rgb="FFFFFF00"/>
        </patternFill>
      </fill>
    </dxf>
    <dxf>
      <font>
        <color theme="0" tint="-4.9989318521683403E-2"/>
      </font>
      <fill>
        <patternFill>
          <bgColor theme="0" tint="-4.9989318521683403E-2"/>
        </patternFill>
      </fill>
    </dxf>
    <dxf>
      <font>
        <color theme="1"/>
      </font>
    </dxf>
    <dxf>
      <font>
        <color theme="0" tint="-4.9989318521683403E-2"/>
      </font>
      <fill>
        <patternFill>
          <bgColor theme="0" tint="-4.9989318521683403E-2"/>
        </patternFill>
      </fill>
    </dxf>
    <dxf>
      <font>
        <color theme="0" tint="-4.9989318521683403E-2"/>
      </font>
      <fill>
        <patternFill patternType="solid">
          <fgColor theme="0" tint="-4.9989318521683403E-2"/>
          <bgColor theme="0" tint="-4.9989318521683403E-2"/>
        </patternFill>
      </fill>
    </dxf>
    <dxf>
      <font>
        <color theme="1"/>
      </font>
      <fill>
        <patternFill patternType="none">
          <bgColor auto="1"/>
        </patternFill>
      </fill>
    </dxf>
    <dxf>
      <font>
        <color theme="1"/>
      </font>
      <fill>
        <patternFill>
          <bgColor theme="0"/>
        </patternFill>
      </fill>
    </dxf>
    <dxf>
      <font>
        <color theme="0" tint="-4.9989318521683403E-2"/>
      </font>
      <fill>
        <patternFill>
          <bgColor theme="0" tint="-4.9989318521683403E-2"/>
        </patternFill>
      </fill>
    </dxf>
    <dxf>
      <font>
        <color theme="1"/>
      </font>
      <fill>
        <patternFill>
          <bgColor theme="0"/>
        </patternFill>
      </fill>
    </dxf>
    <dxf>
      <border>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1"/>
      </font>
      <fill>
        <patternFill>
          <bgColor theme="0"/>
        </patternFill>
      </fill>
    </dxf>
    <dxf>
      <font>
        <color theme="1"/>
      </font>
      <fill>
        <patternFill patternType="none">
          <bgColor auto="1"/>
        </patternFill>
      </fill>
    </dxf>
    <dxf>
      <font>
        <color theme="0" tint="-4.9989318521683403E-2"/>
      </font>
      <fill>
        <patternFill>
          <bgColor theme="0" tint="-4.9989318521683403E-2"/>
        </patternFill>
      </fill>
    </dxf>
    <dxf>
      <font>
        <color theme="1"/>
      </font>
      <fill>
        <patternFill>
          <bgColor theme="0"/>
        </patternFill>
      </fill>
    </dxf>
    <dxf>
      <font>
        <color theme="1"/>
      </font>
      <fill>
        <patternFill>
          <bgColor theme="0"/>
        </patternFill>
      </fill>
    </dxf>
    <dxf>
      <font>
        <color theme="1"/>
      </font>
      <fill>
        <patternFill>
          <bgColor theme="0"/>
        </patternFill>
      </fill>
    </dxf>
    <dxf>
      <font>
        <color theme="0" tint="-4.9989318521683403E-2"/>
      </font>
      <fill>
        <patternFill patternType="solid">
          <fgColor theme="0" tint="-4.9989318521683403E-2"/>
          <bgColor theme="0" tint="-4.9989318521683403E-2"/>
        </patternFill>
      </fill>
    </dxf>
    <dxf>
      <fill>
        <patternFill>
          <bgColor rgb="FFFFF377"/>
        </patternFill>
      </fill>
    </dxf>
    <dxf>
      <fill>
        <patternFill>
          <bgColor rgb="FFFFF377"/>
        </patternFill>
      </fill>
    </dxf>
    <dxf>
      <fill>
        <patternFill>
          <bgColor rgb="FFFFF377"/>
        </patternFill>
      </fill>
    </dxf>
    <dxf>
      <font>
        <color theme="1"/>
      </font>
      <fill>
        <patternFill>
          <bgColor rgb="FFFFF377"/>
        </patternFill>
      </fill>
    </dxf>
    <dxf>
      <font>
        <color theme="0" tint="-4.9989318521683403E-2"/>
      </font>
      <fill>
        <patternFill>
          <bgColor theme="0" tint="-4.9989318521683403E-2"/>
        </patternFill>
      </fill>
    </dxf>
    <dxf>
      <font>
        <color theme="0" tint="-4.9989318521683403E-2"/>
      </font>
      <fill>
        <patternFill>
          <bgColor theme="0" tint="-4.9989318521683403E-2"/>
        </patternFill>
      </fill>
      <border>
        <left/>
        <right/>
        <top/>
        <bottom/>
        <vertical/>
        <horizontal/>
      </border>
    </dxf>
    <dxf>
      <font>
        <color theme="1"/>
      </font>
      <fill>
        <patternFill>
          <bgColor rgb="FFFFF377"/>
        </patternFill>
      </fill>
    </dxf>
    <dxf>
      <fill>
        <patternFill>
          <bgColor rgb="FFFFF377"/>
        </patternFill>
      </fill>
    </dxf>
    <dxf>
      <fill>
        <patternFill>
          <bgColor rgb="FFFFF377"/>
        </patternFill>
      </fill>
    </dxf>
    <dxf>
      <font>
        <color theme="1"/>
      </font>
      <fill>
        <patternFill>
          <bgColor rgb="FFFFF377"/>
        </patternFill>
      </fill>
    </dxf>
    <dxf>
      <fill>
        <patternFill patternType="solid">
          <bgColor rgb="FFFFF377"/>
        </patternFill>
      </fill>
    </dxf>
    <dxf>
      <font>
        <color theme="1"/>
      </font>
      <fill>
        <patternFill>
          <bgColor rgb="FFFFF377"/>
        </patternFill>
      </fill>
    </dxf>
    <dxf>
      <font>
        <color theme="1"/>
      </font>
      <fill>
        <patternFill>
          <bgColor rgb="FFFFF377"/>
        </patternFill>
      </fill>
    </dxf>
    <dxf>
      <font>
        <color theme="1"/>
      </font>
      <fill>
        <patternFill>
          <bgColor rgb="FFFFF377"/>
        </patternFill>
      </fill>
    </dxf>
    <dxf>
      <font>
        <color theme="1"/>
      </font>
      <fill>
        <patternFill>
          <bgColor rgb="FFFFF377"/>
        </patternFill>
      </fill>
    </dxf>
    <dxf>
      <font>
        <color theme="1"/>
      </font>
      <fill>
        <patternFill>
          <bgColor rgb="FFFFF377"/>
        </patternFill>
      </fill>
    </dxf>
    <dxf>
      <fill>
        <patternFill>
          <bgColor rgb="FFFFF377"/>
        </patternFill>
      </fill>
    </dxf>
    <dxf>
      <fill>
        <patternFill>
          <bgColor rgb="FFFFF377"/>
        </patternFill>
      </fill>
    </dxf>
    <dxf>
      <font>
        <color theme="0"/>
      </font>
      <fill>
        <patternFill>
          <fgColor theme="0"/>
        </patternFill>
      </fill>
    </dxf>
    <dxf>
      <font>
        <color theme="0" tint="-4.9989318521683403E-2"/>
      </font>
      <fill>
        <patternFill>
          <bgColor theme="0" tint="-4.9989318521683403E-2"/>
        </patternFill>
      </fill>
    </dxf>
    <dxf>
      <font>
        <color theme="1"/>
      </font>
      <fill>
        <patternFill>
          <bgColor rgb="FFFFF377"/>
        </patternFill>
      </fill>
    </dxf>
    <dxf>
      <font>
        <color theme="1"/>
      </font>
      <fill>
        <patternFill>
          <bgColor rgb="FFFFF377"/>
        </patternFill>
      </fill>
    </dxf>
    <dxf>
      <fill>
        <patternFill>
          <bgColor rgb="FFFFF377"/>
        </patternFill>
      </fill>
    </dxf>
    <dxf>
      <fill>
        <patternFill patternType="solid">
          <bgColor rgb="FFFFF377"/>
        </patternFill>
      </fill>
    </dxf>
    <dxf>
      <font>
        <color theme="1"/>
      </font>
      <fill>
        <patternFill>
          <bgColor rgb="FFFFF377"/>
        </patternFill>
      </fill>
    </dxf>
    <dxf>
      <font>
        <u val="none"/>
        <color theme="1"/>
      </font>
      <fill>
        <patternFill>
          <bgColor rgb="FFFFF377"/>
        </patternFill>
      </fill>
    </dxf>
    <dxf>
      <fill>
        <patternFill>
          <bgColor theme="0" tint="-4.9989318521683403E-2"/>
        </patternFill>
      </fill>
    </dxf>
    <dxf>
      <font>
        <color theme="1"/>
      </font>
      <fill>
        <patternFill>
          <bgColor rgb="FFFFF377"/>
        </patternFill>
      </fill>
    </dxf>
    <dxf>
      <fill>
        <patternFill>
          <bgColor rgb="FFFFF377"/>
        </patternFill>
      </fill>
    </dxf>
    <dxf>
      <fill>
        <patternFill>
          <bgColor rgb="FFFFF377"/>
        </patternFill>
      </fill>
    </dxf>
    <dxf>
      <font>
        <color theme="1"/>
      </font>
      <fill>
        <patternFill>
          <bgColor rgb="FFFFF377"/>
        </patternFill>
      </fill>
    </dxf>
    <dxf>
      <font>
        <color theme="1"/>
      </font>
    </dxf>
    <dxf>
      <font>
        <color theme="1"/>
      </font>
    </dxf>
    <dxf>
      <font>
        <color theme="1"/>
      </font>
    </dxf>
    <dxf>
      <font>
        <color theme="1"/>
      </font>
    </dxf>
    <dxf>
      <font>
        <color theme="0" tint="-4.9989318521683403E-2"/>
      </font>
      <fill>
        <patternFill>
          <bgColor theme="0" tint="-4.9989318521683403E-2"/>
        </patternFill>
      </fill>
    </dxf>
    <dxf>
      <font>
        <color theme="0" tint="-4.9989318521683403E-2"/>
      </font>
      <fill>
        <patternFill>
          <bgColor theme="0" tint="-4.9989318521683403E-2"/>
        </patternFill>
      </fill>
      <border>
        <left/>
        <right/>
        <top/>
        <bottom/>
        <vertical/>
        <horizontal/>
      </border>
    </dxf>
    <dxf>
      <font>
        <color theme="1"/>
      </font>
    </dxf>
    <dxf>
      <font>
        <color theme="1"/>
      </font>
      <fill>
        <patternFill>
          <bgColor theme="3" tint="0.89996032593768116"/>
        </patternFill>
      </fill>
    </dxf>
    <dxf>
      <fill>
        <patternFill>
          <bgColor theme="3" tint="0.89996032593768116"/>
        </patternFill>
      </fill>
    </dxf>
    <dxf>
      <fill>
        <patternFill>
          <bgColor theme="3" tint="0.89996032593768116"/>
        </patternFill>
      </fill>
    </dxf>
    <dxf>
      <font>
        <color theme="0" tint="-4.9989318521683403E-2"/>
      </font>
      <fill>
        <patternFill patternType="solid">
          <fgColor theme="0" tint="-4.9989318521683403E-2"/>
          <bgColor theme="0" tint="-4.9989318521683403E-2"/>
        </patternFill>
      </fill>
    </dxf>
    <dxf>
      <font>
        <color theme="1"/>
      </font>
      <fill>
        <patternFill>
          <bgColor theme="3" tint="0.89996032593768116"/>
        </patternFill>
      </fill>
    </dxf>
    <dxf>
      <font>
        <color theme="1"/>
      </font>
      <fill>
        <patternFill>
          <bgColor theme="3" tint="0.89996032593768116"/>
        </patternFill>
      </fill>
    </dxf>
    <dxf>
      <font>
        <color theme="1"/>
      </font>
      <fill>
        <patternFill>
          <bgColor theme="3" tint="0.89996032593768116"/>
        </patternFill>
      </fill>
    </dxf>
    <dxf>
      <font>
        <color theme="1"/>
      </font>
      <fill>
        <patternFill>
          <bgColor theme="3" tint="0.89996032593768116"/>
        </patternFill>
      </fill>
    </dxf>
    <dxf>
      <font>
        <color theme="0" tint="-4.9989318521683403E-2"/>
      </font>
      <fill>
        <patternFill patternType="solid">
          <fgColor theme="0" tint="-4.9989318521683403E-2"/>
          <bgColor theme="0" tint="-4.9989318521683403E-2"/>
        </patternFill>
      </fill>
    </dxf>
    <dxf>
      <font>
        <color theme="0" tint="-4.9989318521683403E-2"/>
      </font>
      <fill>
        <patternFill patternType="solid">
          <fgColor theme="0" tint="-4.9989318521683403E-2"/>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border>
        <left/>
        <right/>
        <top/>
        <bottom/>
        <vertical/>
        <horizontal/>
      </border>
    </dxf>
    <dxf>
      <border>
        <top/>
        <vertical/>
        <horizontal/>
      </border>
    </dxf>
    <dxf>
      <font>
        <color theme="0" tint="-4.9989318521683403E-2"/>
      </font>
      <fill>
        <patternFill>
          <bgColor theme="0" tint="-4.9989318521683403E-2"/>
        </patternFill>
      </fill>
    </dxf>
    <dxf>
      <font>
        <color theme="0" tint="-4.9989318521683403E-2"/>
      </font>
      <fill>
        <patternFill>
          <bgColor theme="0" tint="-4.9989318521683403E-2"/>
        </patternFill>
      </fill>
    </dxf>
    <dxf>
      <font>
        <b val="0"/>
        <i val="0"/>
        <color theme="1"/>
      </font>
      <fill>
        <patternFill>
          <bgColor theme="0"/>
        </patternFill>
      </fill>
    </dxf>
    <dxf>
      <font>
        <color theme="1"/>
      </font>
      <fill>
        <patternFill patternType="none">
          <bgColor auto="1"/>
        </patternFill>
      </fill>
    </dxf>
    <dxf>
      <font>
        <color theme="1"/>
      </font>
      <fill>
        <patternFill patternType="none">
          <bgColor auto="1"/>
        </patternFill>
      </fill>
    </dxf>
    <dxf>
      <font>
        <color theme="1"/>
      </font>
      <fill>
        <patternFill patternType="none">
          <bgColor auto="1"/>
        </patternFill>
      </fill>
    </dxf>
    <dxf>
      <font>
        <color theme="1"/>
      </font>
      <fill>
        <patternFill>
          <bgColor theme="0"/>
        </patternFill>
      </fill>
    </dxf>
    <dxf>
      <font>
        <color theme="1"/>
      </font>
      <fill>
        <patternFill>
          <bgColor theme="0"/>
        </patternFill>
      </fill>
    </dxf>
    <dxf>
      <font>
        <color theme="1"/>
      </font>
      <fill>
        <patternFill>
          <bgColor theme="0"/>
        </patternFill>
      </fill>
    </dxf>
    <dxf>
      <font>
        <color rgb="FF0070C0"/>
      </font>
    </dxf>
    <dxf>
      <font>
        <color rgb="FFFF0000"/>
      </font>
      <fill>
        <patternFill>
          <bgColor theme="0"/>
        </patternFill>
      </fill>
    </dxf>
    <dxf>
      <font>
        <b/>
        <i val="0"/>
        <color theme="1"/>
      </font>
      <fill>
        <patternFill>
          <bgColor rgb="FFFF0000"/>
        </patternFill>
      </fill>
    </dxf>
    <dxf>
      <fill>
        <patternFill>
          <bgColor rgb="FFFFFF00"/>
        </patternFill>
      </fill>
    </dxf>
    <dxf>
      <font>
        <color theme="0" tint="-4.9989318521683403E-2"/>
      </font>
      <fill>
        <patternFill>
          <bgColor theme="0" tint="-4.9989318521683403E-2"/>
        </patternFill>
      </fill>
    </dxf>
    <dxf>
      <font>
        <color theme="1"/>
      </font>
    </dxf>
    <dxf>
      <font>
        <color theme="0" tint="-4.9989318521683403E-2"/>
      </font>
      <fill>
        <patternFill>
          <bgColor theme="0" tint="-4.9989318521683403E-2"/>
        </patternFill>
      </fill>
    </dxf>
    <dxf>
      <font>
        <color theme="0" tint="-4.9989318521683403E-2"/>
      </font>
      <fill>
        <patternFill patternType="solid">
          <fgColor theme="0" tint="-4.9989318521683403E-2"/>
          <bgColor theme="0" tint="-4.9989318521683403E-2"/>
        </patternFill>
      </fill>
    </dxf>
    <dxf>
      <font>
        <color theme="1"/>
      </font>
      <fill>
        <patternFill patternType="none">
          <bgColor auto="1"/>
        </patternFill>
      </fill>
    </dxf>
    <dxf>
      <font>
        <color theme="1"/>
      </font>
      <fill>
        <patternFill>
          <bgColor theme="0"/>
        </patternFill>
      </fill>
    </dxf>
    <dxf>
      <font>
        <color theme="0" tint="-4.9989318521683403E-2"/>
      </font>
      <fill>
        <patternFill>
          <bgColor theme="0" tint="-4.9989318521683403E-2"/>
        </patternFill>
      </fill>
    </dxf>
    <dxf>
      <font>
        <color theme="1"/>
      </font>
      <fill>
        <patternFill>
          <bgColor theme="0"/>
        </patternFill>
      </fill>
    </dxf>
    <dxf>
      <border>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1"/>
      </font>
      <fill>
        <patternFill>
          <bgColor theme="0"/>
        </patternFill>
      </fill>
    </dxf>
    <dxf>
      <font>
        <color theme="1"/>
      </font>
      <fill>
        <patternFill patternType="none">
          <bgColor auto="1"/>
        </patternFill>
      </fill>
    </dxf>
    <dxf>
      <font>
        <color theme="0" tint="-4.9989318521683403E-2"/>
      </font>
      <fill>
        <patternFill>
          <bgColor theme="0" tint="-4.9989318521683403E-2"/>
        </patternFill>
      </fill>
    </dxf>
    <dxf>
      <font>
        <color theme="1"/>
      </font>
      <fill>
        <patternFill>
          <bgColor theme="0"/>
        </patternFill>
      </fill>
    </dxf>
    <dxf>
      <font>
        <color theme="1"/>
      </font>
      <fill>
        <patternFill>
          <bgColor theme="0"/>
        </patternFill>
      </fill>
    </dxf>
    <dxf>
      <font>
        <color theme="1"/>
      </font>
      <fill>
        <patternFill>
          <bgColor theme="0"/>
        </patternFill>
      </fill>
    </dxf>
    <dxf>
      <font>
        <color theme="0" tint="-4.9989318521683403E-2"/>
      </font>
      <fill>
        <patternFill patternType="solid">
          <fgColor theme="0" tint="-4.9989318521683403E-2"/>
          <bgColor theme="0" tint="-4.9989318521683403E-2"/>
        </patternFill>
      </fill>
    </dxf>
    <dxf>
      <fill>
        <patternFill>
          <bgColor rgb="FFFFF377"/>
        </patternFill>
      </fill>
    </dxf>
    <dxf>
      <fill>
        <patternFill>
          <bgColor rgb="FFFFF377"/>
        </patternFill>
      </fill>
    </dxf>
    <dxf>
      <fill>
        <patternFill>
          <bgColor rgb="FFFFF377"/>
        </patternFill>
      </fill>
    </dxf>
    <dxf>
      <font>
        <color theme="1"/>
      </font>
      <fill>
        <patternFill>
          <bgColor rgb="FFFFF377"/>
        </patternFill>
      </fill>
    </dxf>
    <dxf>
      <font>
        <color theme="0" tint="-4.9989318521683403E-2"/>
      </font>
      <fill>
        <patternFill>
          <bgColor theme="0" tint="-4.9989318521683403E-2"/>
        </patternFill>
      </fill>
    </dxf>
    <dxf>
      <font>
        <color theme="0" tint="-4.9989318521683403E-2"/>
      </font>
      <fill>
        <patternFill>
          <bgColor theme="0" tint="-4.9989318521683403E-2"/>
        </patternFill>
      </fill>
      <border>
        <left/>
        <right/>
        <top/>
        <bottom/>
        <vertical/>
        <horizontal/>
      </border>
    </dxf>
    <dxf>
      <font>
        <color theme="1"/>
      </font>
      <fill>
        <patternFill>
          <bgColor rgb="FFFFF377"/>
        </patternFill>
      </fill>
    </dxf>
    <dxf>
      <fill>
        <patternFill>
          <bgColor rgb="FFFFF377"/>
        </patternFill>
      </fill>
    </dxf>
    <dxf>
      <fill>
        <patternFill>
          <bgColor rgb="FFFFF377"/>
        </patternFill>
      </fill>
    </dxf>
    <dxf>
      <font>
        <color theme="1"/>
      </font>
      <fill>
        <patternFill>
          <bgColor rgb="FFFFF377"/>
        </patternFill>
      </fill>
    </dxf>
    <dxf>
      <fill>
        <patternFill patternType="solid">
          <bgColor rgb="FFFFF377"/>
        </patternFill>
      </fill>
    </dxf>
    <dxf>
      <font>
        <color theme="1"/>
      </font>
      <fill>
        <patternFill>
          <bgColor rgb="FFFFF377"/>
        </patternFill>
      </fill>
    </dxf>
    <dxf>
      <font>
        <color theme="1"/>
      </font>
      <fill>
        <patternFill>
          <bgColor rgb="FFFFF377"/>
        </patternFill>
      </fill>
    </dxf>
    <dxf>
      <font>
        <color theme="1"/>
      </font>
      <fill>
        <patternFill>
          <bgColor rgb="FFFFF377"/>
        </patternFill>
      </fill>
    </dxf>
    <dxf>
      <font>
        <color theme="1"/>
      </font>
      <fill>
        <patternFill>
          <bgColor rgb="FFFFF377"/>
        </patternFill>
      </fill>
    </dxf>
    <dxf>
      <font>
        <color theme="1"/>
      </font>
      <fill>
        <patternFill>
          <bgColor rgb="FFFFF377"/>
        </patternFill>
      </fill>
    </dxf>
    <dxf>
      <fill>
        <patternFill>
          <bgColor rgb="FFFFF377"/>
        </patternFill>
      </fill>
    </dxf>
    <dxf>
      <fill>
        <patternFill>
          <bgColor rgb="FFFFF377"/>
        </patternFill>
      </fill>
    </dxf>
    <dxf>
      <font>
        <color theme="0"/>
      </font>
      <fill>
        <patternFill>
          <fgColor theme="0"/>
        </patternFill>
      </fill>
    </dxf>
    <dxf>
      <font>
        <color theme="0" tint="-4.9989318521683403E-2"/>
      </font>
      <fill>
        <patternFill>
          <bgColor theme="0" tint="-4.9989318521683403E-2"/>
        </patternFill>
      </fill>
    </dxf>
    <dxf>
      <font>
        <color theme="1"/>
      </font>
      <fill>
        <patternFill>
          <bgColor rgb="FFFFF377"/>
        </patternFill>
      </fill>
    </dxf>
    <dxf>
      <font>
        <color theme="1"/>
      </font>
      <fill>
        <patternFill>
          <bgColor rgb="FFFFF377"/>
        </patternFill>
      </fill>
    </dxf>
    <dxf>
      <fill>
        <patternFill>
          <bgColor rgb="FFFFF377"/>
        </patternFill>
      </fill>
    </dxf>
    <dxf>
      <fill>
        <patternFill patternType="solid">
          <bgColor rgb="FFFFF377"/>
        </patternFill>
      </fill>
    </dxf>
    <dxf>
      <font>
        <color theme="1"/>
      </font>
      <fill>
        <patternFill>
          <bgColor rgb="FFFFF377"/>
        </patternFill>
      </fill>
    </dxf>
    <dxf>
      <font>
        <u val="none"/>
        <color theme="1"/>
      </font>
      <fill>
        <patternFill>
          <bgColor rgb="FFFFF377"/>
        </patternFill>
      </fill>
    </dxf>
    <dxf>
      <fill>
        <patternFill>
          <bgColor theme="0" tint="-4.9989318521683403E-2"/>
        </patternFill>
      </fill>
    </dxf>
    <dxf>
      <font>
        <color theme="1"/>
      </font>
      <fill>
        <patternFill>
          <bgColor rgb="FFFFF377"/>
        </patternFill>
      </fill>
    </dxf>
    <dxf>
      <fill>
        <patternFill>
          <bgColor rgb="FFFFF377"/>
        </patternFill>
      </fill>
    </dxf>
    <dxf>
      <fill>
        <patternFill>
          <bgColor rgb="FFFFF377"/>
        </patternFill>
      </fill>
    </dxf>
    <dxf>
      <font>
        <color theme="1"/>
      </font>
      <fill>
        <patternFill>
          <bgColor rgb="FFFFF377"/>
        </patternFill>
      </fill>
    </dxf>
    <dxf>
      <font>
        <color theme="1"/>
      </font>
    </dxf>
    <dxf>
      <font>
        <color theme="1"/>
      </font>
    </dxf>
    <dxf>
      <font>
        <color theme="1"/>
      </font>
    </dxf>
    <dxf>
      <font>
        <color theme="1"/>
      </font>
    </dxf>
    <dxf>
      <font>
        <color theme="0" tint="-4.9989318521683403E-2"/>
      </font>
      <fill>
        <patternFill>
          <bgColor theme="0" tint="-4.9989318521683403E-2"/>
        </patternFill>
      </fill>
    </dxf>
    <dxf>
      <font>
        <color theme="0" tint="-4.9989318521683403E-2"/>
      </font>
      <fill>
        <patternFill>
          <bgColor theme="0" tint="-4.9989318521683403E-2"/>
        </patternFill>
      </fill>
      <border>
        <left/>
        <right/>
        <top/>
        <bottom/>
        <vertical/>
        <horizontal/>
      </border>
    </dxf>
    <dxf>
      <font>
        <color theme="1"/>
      </font>
    </dxf>
    <dxf>
      <font>
        <color theme="1"/>
      </font>
      <fill>
        <patternFill>
          <bgColor theme="3" tint="0.89996032593768116"/>
        </patternFill>
      </fill>
    </dxf>
    <dxf>
      <fill>
        <patternFill>
          <bgColor theme="3" tint="0.89996032593768116"/>
        </patternFill>
      </fill>
    </dxf>
    <dxf>
      <fill>
        <patternFill>
          <bgColor theme="3" tint="0.89996032593768116"/>
        </patternFill>
      </fill>
    </dxf>
    <dxf>
      <font>
        <color theme="0" tint="-4.9989318521683403E-2"/>
      </font>
      <fill>
        <patternFill patternType="solid">
          <fgColor theme="0" tint="-4.9989318521683403E-2"/>
          <bgColor theme="0" tint="-4.9989318521683403E-2"/>
        </patternFill>
      </fill>
    </dxf>
    <dxf>
      <font>
        <color theme="1"/>
      </font>
      <fill>
        <patternFill>
          <bgColor theme="3" tint="0.89996032593768116"/>
        </patternFill>
      </fill>
    </dxf>
    <dxf>
      <font>
        <color theme="1"/>
      </font>
      <fill>
        <patternFill>
          <bgColor theme="3" tint="0.89996032593768116"/>
        </patternFill>
      </fill>
    </dxf>
    <dxf>
      <font>
        <color theme="1"/>
      </font>
      <fill>
        <patternFill>
          <bgColor theme="3" tint="0.89996032593768116"/>
        </patternFill>
      </fill>
    </dxf>
    <dxf>
      <font>
        <color theme="1"/>
      </font>
      <fill>
        <patternFill>
          <bgColor theme="3" tint="0.89996032593768116"/>
        </patternFill>
      </fill>
    </dxf>
    <dxf>
      <font>
        <color theme="0" tint="-4.9989318521683403E-2"/>
      </font>
      <fill>
        <patternFill patternType="solid">
          <fgColor theme="0" tint="-4.9989318521683403E-2"/>
          <bgColor theme="0" tint="-4.9989318521683403E-2"/>
        </patternFill>
      </fill>
    </dxf>
    <dxf>
      <font>
        <color theme="0" tint="-4.9989318521683403E-2"/>
      </font>
      <fill>
        <patternFill patternType="solid">
          <fgColor theme="0" tint="-4.9989318521683403E-2"/>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border>
        <left/>
        <right/>
        <top/>
        <bottom/>
        <vertical/>
        <horizontal/>
      </border>
    </dxf>
    <dxf>
      <border>
        <top/>
        <vertical/>
        <horizontal/>
      </border>
    </dxf>
    <dxf>
      <font>
        <color theme="0" tint="-4.9989318521683403E-2"/>
      </font>
      <fill>
        <patternFill>
          <bgColor theme="0" tint="-4.9989318521683403E-2"/>
        </patternFill>
      </fill>
    </dxf>
    <dxf>
      <font>
        <color theme="0" tint="-4.9989318521683403E-2"/>
      </font>
      <fill>
        <patternFill>
          <bgColor theme="0" tint="-4.9989318521683403E-2"/>
        </patternFill>
      </fill>
    </dxf>
    <dxf>
      <font>
        <b val="0"/>
        <i val="0"/>
        <color theme="1"/>
      </font>
      <fill>
        <patternFill>
          <bgColor theme="0"/>
        </patternFill>
      </fill>
    </dxf>
    <dxf>
      <font>
        <color theme="1"/>
      </font>
      <fill>
        <patternFill patternType="none">
          <bgColor auto="1"/>
        </patternFill>
      </fill>
    </dxf>
    <dxf>
      <font>
        <color theme="1"/>
      </font>
      <fill>
        <patternFill patternType="none">
          <bgColor auto="1"/>
        </patternFill>
      </fill>
    </dxf>
    <dxf>
      <font>
        <color theme="1"/>
      </font>
      <fill>
        <patternFill patternType="none">
          <bgColor auto="1"/>
        </patternFill>
      </fill>
    </dxf>
    <dxf>
      <font>
        <color theme="1"/>
      </font>
      <fill>
        <patternFill>
          <bgColor theme="0"/>
        </patternFill>
      </fill>
    </dxf>
    <dxf>
      <font>
        <color theme="1"/>
      </font>
      <fill>
        <patternFill>
          <bgColor theme="0"/>
        </patternFill>
      </fill>
    </dxf>
    <dxf>
      <font>
        <color theme="1"/>
      </font>
      <fill>
        <patternFill>
          <bgColor theme="0"/>
        </patternFill>
      </fill>
    </dxf>
    <dxf>
      <font>
        <color rgb="FF0070C0"/>
      </font>
    </dxf>
    <dxf>
      <font>
        <color rgb="FFFF0000"/>
      </font>
      <fill>
        <patternFill>
          <bgColor theme="0"/>
        </patternFill>
      </fill>
    </dxf>
    <dxf>
      <font>
        <b/>
        <i val="0"/>
        <color theme="1"/>
      </font>
      <fill>
        <patternFill>
          <bgColor rgb="FFFF0000"/>
        </patternFill>
      </fill>
    </dxf>
    <dxf>
      <fill>
        <patternFill>
          <bgColor rgb="FFFFFF00"/>
        </patternFill>
      </fill>
    </dxf>
    <dxf>
      <font>
        <color theme="0" tint="-4.9989318521683403E-2"/>
      </font>
      <fill>
        <patternFill>
          <bgColor theme="0" tint="-4.9989318521683403E-2"/>
        </patternFill>
      </fill>
    </dxf>
    <dxf>
      <font>
        <color theme="1"/>
      </font>
    </dxf>
    <dxf>
      <font>
        <color theme="0" tint="-4.9989318521683403E-2"/>
      </font>
      <fill>
        <patternFill>
          <bgColor theme="0" tint="-4.9989318521683403E-2"/>
        </patternFill>
      </fill>
    </dxf>
    <dxf>
      <font>
        <color theme="0" tint="-4.9989318521683403E-2"/>
      </font>
      <fill>
        <patternFill patternType="solid">
          <fgColor theme="0" tint="-4.9989318521683403E-2"/>
          <bgColor theme="0" tint="-4.9989318521683403E-2"/>
        </patternFill>
      </fill>
    </dxf>
    <dxf>
      <font>
        <color theme="1"/>
      </font>
      <fill>
        <patternFill patternType="none">
          <bgColor auto="1"/>
        </patternFill>
      </fill>
    </dxf>
    <dxf>
      <font>
        <color theme="1"/>
      </font>
      <fill>
        <patternFill>
          <bgColor theme="0"/>
        </patternFill>
      </fill>
    </dxf>
    <dxf>
      <font>
        <color theme="0" tint="-4.9989318521683403E-2"/>
      </font>
      <fill>
        <patternFill>
          <bgColor theme="0" tint="-4.9989318521683403E-2"/>
        </patternFill>
      </fill>
    </dxf>
    <dxf>
      <font>
        <color theme="1"/>
      </font>
      <fill>
        <patternFill>
          <bgColor theme="0"/>
        </patternFill>
      </fill>
    </dxf>
    <dxf>
      <border>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1"/>
      </font>
      <fill>
        <patternFill>
          <bgColor theme="0"/>
        </patternFill>
      </fill>
    </dxf>
    <dxf>
      <font>
        <color theme="1"/>
      </font>
      <fill>
        <patternFill patternType="none">
          <bgColor auto="1"/>
        </patternFill>
      </fill>
    </dxf>
    <dxf>
      <font>
        <color theme="0" tint="-4.9989318521683403E-2"/>
      </font>
      <fill>
        <patternFill>
          <bgColor theme="0" tint="-4.9989318521683403E-2"/>
        </patternFill>
      </fill>
    </dxf>
    <dxf>
      <font>
        <color theme="1"/>
      </font>
      <fill>
        <patternFill>
          <bgColor theme="0"/>
        </patternFill>
      </fill>
    </dxf>
    <dxf>
      <font>
        <color theme="1"/>
      </font>
      <fill>
        <patternFill>
          <bgColor theme="0"/>
        </patternFill>
      </fill>
    </dxf>
    <dxf>
      <font>
        <color theme="1"/>
      </font>
      <fill>
        <patternFill>
          <bgColor theme="0"/>
        </patternFill>
      </fill>
    </dxf>
    <dxf>
      <font>
        <color theme="0" tint="-4.9989318521683403E-2"/>
      </font>
      <fill>
        <patternFill patternType="solid">
          <fgColor theme="0" tint="-4.9989318521683403E-2"/>
          <bgColor theme="0" tint="-4.9989318521683403E-2"/>
        </patternFill>
      </fill>
    </dxf>
    <dxf>
      <fill>
        <patternFill>
          <bgColor rgb="FFFFF377"/>
        </patternFill>
      </fill>
    </dxf>
    <dxf>
      <fill>
        <patternFill>
          <bgColor rgb="FFFFF377"/>
        </patternFill>
      </fill>
    </dxf>
    <dxf>
      <fill>
        <patternFill>
          <bgColor rgb="FFFFF377"/>
        </patternFill>
      </fill>
    </dxf>
    <dxf>
      <font>
        <color theme="1"/>
      </font>
      <fill>
        <patternFill>
          <bgColor rgb="FFFFF377"/>
        </patternFill>
      </fill>
    </dxf>
    <dxf>
      <font>
        <color theme="0" tint="-4.9989318521683403E-2"/>
      </font>
      <fill>
        <patternFill>
          <bgColor theme="0" tint="-4.9989318521683403E-2"/>
        </patternFill>
      </fill>
    </dxf>
    <dxf>
      <font>
        <color theme="0" tint="-4.9989318521683403E-2"/>
      </font>
      <fill>
        <patternFill>
          <bgColor theme="0" tint="-4.9989318521683403E-2"/>
        </patternFill>
      </fill>
      <border>
        <left/>
        <right/>
        <top/>
        <bottom/>
        <vertical/>
        <horizontal/>
      </border>
    </dxf>
    <dxf>
      <font>
        <color theme="1"/>
      </font>
      <fill>
        <patternFill>
          <bgColor rgb="FFFFF377"/>
        </patternFill>
      </fill>
    </dxf>
    <dxf>
      <fill>
        <patternFill>
          <bgColor rgb="FFFFF377"/>
        </patternFill>
      </fill>
    </dxf>
    <dxf>
      <fill>
        <patternFill>
          <bgColor rgb="FFFFF377"/>
        </patternFill>
      </fill>
    </dxf>
    <dxf>
      <font>
        <color theme="1"/>
      </font>
      <fill>
        <patternFill>
          <bgColor rgb="FFFFF377"/>
        </patternFill>
      </fill>
    </dxf>
    <dxf>
      <fill>
        <patternFill patternType="solid">
          <bgColor rgb="FFFFF377"/>
        </patternFill>
      </fill>
    </dxf>
    <dxf>
      <font>
        <color theme="1"/>
      </font>
      <fill>
        <patternFill>
          <bgColor rgb="FFFFF377"/>
        </patternFill>
      </fill>
    </dxf>
    <dxf>
      <font>
        <color theme="1"/>
      </font>
      <fill>
        <patternFill>
          <bgColor rgb="FFFFF377"/>
        </patternFill>
      </fill>
    </dxf>
    <dxf>
      <font>
        <color theme="1"/>
      </font>
      <fill>
        <patternFill>
          <bgColor rgb="FFFFF377"/>
        </patternFill>
      </fill>
    </dxf>
    <dxf>
      <font>
        <color theme="1"/>
      </font>
      <fill>
        <patternFill>
          <bgColor rgb="FFFFF377"/>
        </patternFill>
      </fill>
    </dxf>
    <dxf>
      <font>
        <color theme="1"/>
      </font>
      <fill>
        <patternFill>
          <bgColor rgb="FFFFF377"/>
        </patternFill>
      </fill>
    </dxf>
    <dxf>
      <fill>
        <patternFill>
          <bgColor rgb="FFFFF377"/>
        </patternFill>
      </fill>
    </dxf>
    <dxf>
      <fill>
        <patternFill>
          <bgColor rgb="FFFFF377"/>
        </patternFill>
      </fill>
    </dxf>
    <dxf>
      <font>
        <color theme="0"/>
      </font>
      <fill>
        <patternFill>
          <fgColor theme="0"/>
        </patternFill>
      </fill>
    </dxf>
    <dxf>
      <font>
        <color theme="0" tint="-4.9989318521683403E-2"/>
      </font>
      <fill>
        <patternFill>
          <bgColor theme="0" tint="-4.9989318521683403E-2"/>
        </patternFill>
      </fill>
    </dxf>
    <dxf>
      <font>
        <color theme="1"/>
      </font>
      <fill>
        <patternFill>
          <bgColor rgb="FFFFF377"/>
        </patternFill>
      </fill>
    </dxf>
    <dxf>
      <font>
        <color theme="1"/>
      </font>
      <fill>
        <patternFill>
          <bgColor rgb="FFFFF377"/>
        </patternFill>
      </fill>
    </dxf>
    <dxf>
      <fill>
        <patternFill>
          <bgColor rgb="FFFFF377"/>
        </patternFill>
      </fill>
    </dxf>
    <dxf>
      <fill>
        <patternFill patternType="solid">
          <bgColor rgb="FFFFF377"/>
        </patternFill>
      </fill>
    </dxf>
    <dxf>
      <font>
        <color theme="1"/>
      </font>
      <fill>
        <patternFill>
          <bgColor rgb="FFFFF377"/>
        </patternFill>
      </fill>
    </dxf>
    <dxf>
      <font>
        <u val="none"/>
        <color theme="1"/>
      </font>
      <fill>
        <patternFill>
          <bgColor rgb="FFFFF377"/>
        </patternFill>
      </fill>
    </dxf>
    <dxf>
      <fill>
        <patternFill>
          <bgColor theme="0" tint="-4.9989318521683403E-2"/>
        </patternFill>
      </fill>
    </dxf>
    <dxf>
      <font>
        <color theme="1"/>
      </font>
      <fill>
        <patternFill>
          <bgColor rgb="FFFFF377"/>
        </patternFill>
      </fill>
    </dxf>
    <dxf>
      <fill>
        <patternFill>
          <bgColor rgb="FFFFF377"/>
        </patternFill>
      </fill>
    </dxf>
    <dxf>
      <fill>
        <patternFill>
          <bgColor rgb="FFFFF377"/>
        </patternFill>
      </fill>
    </dxf>
    <dxf>
      <font>
        <color theme="1"/>
      </font>
      <fill>
        <patternFill>
          <bgColor rgb="FFFFF377"/>
        </patternFill>
      </fill>
    </dxf>
    <dxf>
      <font>
        <color theme="1"/>
      </font>
    </dxf>
    <dxf>
      <font>
        <color theme="1"/>
      </font>
    </dxf>
    <dxf>
      <font>
        <color theme="1"/>
      </font>
    </dxf>
    <dxf>
      <font>
        <color theme="1"/>
      </font>
    </dxf>
    <dxf>
      <font>
        <color theme="0" tint="-4.9989318521683403E-2"/>
      </font>
      <fill>
        <patternFill>
          <bgColor theme="0" tint="-4.9989318521683403E-2"/>
        </patternFill>
      </fill>
    </dxf>
    <dxf>
      <font>
        <color theme="0" tint="-4.9989318521683403E-2"/>
      </font>
      <fill>
        <patternFill>
          <bgColor theme="0" tint="-4.9989318521683403E-2"/>
        </patternFill>
      </fill>
      <border>
        <left/>
        <right/>
        <top/>
        <bottom/>
        <vertical/>
        <horizontal/>
      </border>
    </dxf>
    <dxf>
      <font>
        <color theme="1"/>
      </font>
    </dxf>
    <dxf>
      <font>
        <color theme="1"/>
      </font>
      <fill>
        <patternFill>
          <bgColor theme="3" tint="0.89996032593768116"/>
        </patternFill>
      </fill>
    </dxf>
    <dxf>
      <fill>
        <patternFill>
          <bgColor theme="3" tint="0.89996032593768116"/>
        </patternFill>
      </fill>
    </dxf>
    <dxf>
      <fill>
        <patternFill>
          <bgColor theme="3" tint="0.89996032593768116"/>
        </patternFill>
      </fill>
    </dxf>
    <dxf>
      <font>
        <color theme="0" tint="-4.9989318521683403E-2"/>
      </font>
      <fill>
        <patternFill patternType="solid">
          <fgColor theme="0" tint="-4.9989318521683403E-2"/>
          <bgColor theme="0" tint="-4.9989318521683403E-2"/>
        </patternFill>
      </fill>
    </dxf>
    <dxf>
      <font>
        <color theme="1"/>
      </font>
      <fill>
        <patternFill>
          <bgColor theme="3" tint="0.89996032593768116"/>
        </patternFill>
      </fill>
    </dxf>
    <dxf>
      <font>
        <color theme="1"/>
      </font>
      <fill>
        <patternFill>
          <bgColor theme="3" tint="0.89996032593768116"/>
        </patternFill>
      </fill>
    </dxf>
    <dxf>
      <font>
        <color theme="1"/>
      </font>
      <fill>
        <patternFill>
          <bgColor theme="3" tint="0.89996032593768116"/>
        </patternFill>
      </fill>
    </dxf>
    <dxf>
      <font>
        <color theme="1"/>
      </font>
      <fill>
        <patternFill>
          <bgColor theme="3" tint="0.89996032593768116"/>
        </patternFill>
      </fill>
    </dxf>
    <dxf>
      <font>
        <color theme="0" tint="-4.9989318521683403E-2"/>
      </font>
      <fill>
        <patternFill patternType="solid">
          <fgColor theme="0" tint="-4.9989318521683403E-2"/>
          <bgColor theme="0" tint="-4.9989318521683403E-2"/>
        </patternFill>
      </fill>
    </dxf>
    <dxf>
      <font>
        <color theme="0" tint="-4.9989318521683403E-2"/>
      </font>
      <fill>
        <patternFill patternType="solid">
          <fgColor theme="0" tint="-4.9989318521683403E-2"/>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border>
        <left/>
        <right/>
        <top/>
        <bottom/>
        <vertical/>
        <horizontal/>
      </border>
    </dxf>
    <dxf>
      <border>
        <top/>
        <vertical/>
        <horizontal/>
      </border>
    </dxf>
    <dxf>
      <font>
        <color theme="0" tint="-4.9989318521683403E-2"/>
      </font>
      <fill>
        <patternFill>
          <bgColor theme="0" tint="-4.9989318521683403E-2"/>
        </patternFill>
      </fill>
    </dxf>
    <dxf>
      <font>
        <color theme="0" tint="-4.9989318521683403E-2"/>
      </font>
      <fill>
        <patternFill>
          <bgColor theme="0" tint="-4.9989318521683403E-2"/>
        </patternFill>
      </fill>
    </dxf>
    <dxf>
      <font>
        <b val="0"/>
        <i val="0"/>
        <color theme="1"/>
      </font>
      <fill>
        <patternFill>
          <bgColor theme="0"/>
        </patternFill>
      </fill>
    </dxf>
    <dxf>
      <font>
        <color theme="1"/>
      </font>
      <fill>
        <patternFill patternType="none">
          <bgColor auto="1"/>
        </patternFill>
      </fill>
    </dxf>
    <dxf>
      <font>
        <color theme="1"/>
      </font>
      <fill>
        <patternFill patternType="none">
          <bgColor auto="1"/>
        </patternFill>
      </fill>
    </dxf>
    <dxf>
      <font>
        <color theme="1"/>
      </font>
      <fill>
        <patternFill patternType="none">
          <bgColor auto="1"/>
        </patternFill>
      </fill>
    </dxf>
    <dxf>
      <font>
        <color theme="1"/>
      </font>
      <fill>
        <patternFill>
          <bgColor theme="0"/>
        </patternFill>
      </fill>
    </dxf>
    <dxf>
      <font>
        <color theme="1"/>
      </font>
      <fill>
        <patternFill>
          <bgColor theme="0"/>
        </patternFill>
      </fill>
    </dxf>
    <dxf>
      <font>
        <color theme="1"/>
      </font>
      <fill>
        <patternFill>
          <bgColor theme="0"/>
        </patternFill>
      </fill>
    </dxf>
    <dxf>
      <font>
        <color rgb="FF0070C0"/>
      </font>
    </dxf>
    <dxf>
      <font>
        <color rgb="FFFF0000"/>
      </font>
      <fill>
        <patternFill>
          <bgColor theme="0"/>
        </patternFill>
      </fill>
    </dxf>
    <dxf>
      <font>
        <b/>
        <i val="0"/>
        <color theme="1"/>
      </font>
      <fill>
        <patternFill>
          <bgColor rgb="FFFF0000"/>
        </patternFill>
      </fill>
    </dxf>
    <dxf>
      <fill>
        <patternFill>
          <bgColor rgb="FFFFFF00"/>
        </patternFill>
      </fill>
    </dxf>
    <dxf>
      <font>
        <color theme="0" tint="-4.9989318521683403E-2"/>
      </font>
      <fill>
        <patternFill>
          <bgColor theme="0" tint="-4.9989318521683403E-2"/>
        </patternFill>
      </fill>
    </dxf>
    <dxf>
      <font>
        <color theme="1"/>
      </font>
    </dxf>
    <dxf>
      <font>
        <color theme="0" tint="-4.9989318521683403E-2"/>
      </font>
      <fill>
        <patternFill>
          <bgColor theme="0" tint="-4.9989318521683403E-2"/>
        </patternFill>
      </fill>
    </dxf>
    <dxf>
      <font>
        <color theme="0" tint="-4.9989318521683403E-2"/>
      </font>
      <fill>
        <patternFill patternType="solid">
          <fgColor theme="0" tint="-4.9989318521683403E-2"/>
          <bgColor theme="0" tint="-4.9989318521683403E-2"/>
        </patternFill>
      </fill>
    </dxf>
    <dxf>
      <font>
        <color theme="1"/>
      </font>
      <fill>
        <patternFill patternType="none">
          <bgColor auto="1"/>
        </patternFill>
      </fill>
    </dxf>
    <dxf>
      <font>
        <color theme="1"/>
      </font>
      <fill>
        <patternFill>
          <bgColor theme="0"/>
        </patternFill>
      </fill>
    </dxf>
    <dxf>
      <font>
        <color theme="0" tint="-4.9989318521683403E-2"/>
      </font>
      <fill>
        <patternFill>
          <bgColor theme="0" tint="-4.9989318521683403E-2"/>
        </patternFill>
      </fill>
    </dxf>
    <dxf>
      <font>
        <color theme="1"/>
      </font>
      <fill>
        <patternFill>
          <bgColor theme="0"/>
        </patternFill>
      </fill>
    </dxf>
    <dxf>
      <border>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1"/>
      </font>
      <fill>
        <patternFill>
          <bgColor theme="0"/>
        </patternFill>
      </fill>
    </dxf>
    <dxf>
      <font>
        <color theme="1"/>
      </font>
      <fill>
        <patternFill patternType="none">
          <bgColor auto="1"/>
        </patternFill>
      </fill>
    </dxf>
    <dxf>
      <font>
        <color theme="0" tint="-4.9989318521683403E-2"/>
      </font>
      <fill>
        <patternFill>
          <bgColor theme="0" tint="-4.9989318521683403E-2"/>
        </patternFill>
      </fill>
    </dxf>
    <dxf>
      <font>
        <color theme="1"/>
      </font>
      <fill>
        <patternFill>
          <bgColor theme="0"/>
        </patternFill>
      </fill>
    </dxf>
    <dxf>
      <font>
        <color theme="1"/>
      </font>
      <fill>
        <patternFill>
          <bgColor theme="0"/>
        </patternFill>
      </fill>
    </dxf>
    <dxf>
      <font>
        <color theme="1"/>
      </font>
      <fill>
        <patternFill>
          <bgColor theme="0"/>
        </patternFill>
      </fill>
    </dxf>
    <dxf>
      <font>
        <color theme="0" tint="-4.9989318521683403E-2"/>
      </font>
      <fill>
        <patternFill patternType="solid">
          <fgColor theme="0" tint="-4.9989318521683403E-2"/>
          <bgColor theme="0" tint="-4.9989318521683403E-2"/>
        </patternFill>
      </fill>
    </dxf>
    <dxf>
      <fill>
        <patternFill>
          <bgColor rgb="FFFFF377"/>
        </patternFill>
      </fill>
    </dxf>
    <dxf>
      <fill>
        <patternFill>
          <bgColor rgb="FFFFF377"/>
        </patternFill>
      </fill>
    </dxf>
    <dxf>
      <fill>
        <patternFill>
          <bgColor rgb="FFFFF377"/>
        </patternFill>
      </fill>
    </dxf>
    <dxf>
      <font>
        <color theme="1"/>
      </font>
      <fill>
        <patternFill>
          <bgColor rgb="FFFFF377"/>
        </patternFill>
      </fill>
    </dxf>
    <dxf>
      <font>
        <color theme="0" tint="-4.9989318521683403E-2"/>
      </font>
      <fill>
        <patternFill>
          <bgColor theme="0" tint="-4.9989318521683403E-2"/>
        </patternFill>
      </fill>
    </dxf>
    <dxf>
      <font>
        <color theme="0" tint="-4.9989318521683403E-2"/>
      </font>
      <fill>
        <patternFill>
          <bgColor theme="0" tint="-4.9989318521683403E-2"/>
        </patternFill>
      </fill>
      <border>
        <left/>
        <right/>
        <top/>
        <bottom/>
        <vertical/>
        <horizontal/>
      </border>
    </dxf>
    <dxf>
      <font>
        <color theme="1"/>
      </font>
      <fill>
        <patternFill>
          <bgColor rgb="FFFFF377"/>
        </patternFill>
      </fill>
    </dxf>
    <dxf>
      <fill>
        <patternFill>
          <bgColor rgb="FFFFF377"/>
        </patternFill>
      </fill>
    </dxf>
    <dxf>
      <fill>
        <patternFill>
          <bgColor rgb="FFFFF377"/>
        </patternFill>
      </fill>
    </dxf>
    <dxf>
      <font>
        <color theme="1"/>
      </font>
      <fill>
        <patternFill>
          <bgColor rgb="FFFFF377"/>
        </patternFill>
      </fill>
    </dxf>
    <dxf>
      <fill>
        <patternFill patternType="solid">
          <bgColor rgb="FFFFF377"/>
        </patternFill>
      </fill>
    </dxf>
    <dxf>
      <font>
        <color theme="1"/>
      </font>
      <fill>
        <patternFill>
          <bgColor rgb="FFFFF377"/>
        </patternFill>
      </fill>
    </dxf>
    <dxf>
      <font>
        <color theme="1"/>
      </font>
      <fill>
        <patternFill>
          <bgColor rgb="FFFFF377"/>
        </patternFill>
      </fill>
    </dxf>
    <dxf>
      <font>
        <color theme="1"/>
      </font>
      <fill>
        <patternFill>
          <bgColor rgb="FFFFF377"/>
        </patternFill>
      </fill>
    </dxf>
    <dxf>
      <font>
        <color theme="1"/>
      </font>
      <fill>
        <patternFill>
          <bgColor rgb="FFFFF377"/>
        </patternFill>
      </fill>
    </dxf>
    <dxf>
      <font>
        <color theme="1"/>
      </font>
      <fill>
        <patternFill>
          <bgColor rgb="FFFFF377"/>
        </patternFill>
      </fill>
    </dxf>
    <dxf>
      <fill>
        <patternFill>
          <bgColor rgb="FFFFF377"/>
        </patternFill>
      </fill>
    </dxf>
    <dxf>
      <fill>
        <patternFill>
          <bgColor rgb="FFFFF377"/>
        </patternFill>
      </fill>
    </dxf>
    <dxf>
      <font>
        <color theme="0"/>
      </font>
      <fill>
        <patternFill>
          <fgColor theme="0"/>
        </patternFill>
      </fill>
    </dxf>
    <dxf>
      <font>
        <color theme="0" tint="-4.9989318521683403E-2"/>
      </font>
      <fill>
        <patternFill>
          <bgColor theme="0" tint="-4.9989318521683403E-2"/>
        </patternFill>
      </fill>
    </dxf>
    <dxf>
      <font>
        <color theme="1"/>
      </font>
      <fill>
        <patternFill>
          <bgColor rgb="FFFFF377"/>
        </patternFill>
      </fill>
    </dxf>
    <dxf>
      <font>
        <color theme="1"/>
      </font>
      <fill>
        <patternFill>
          <bgColor rgb="FFFFF377"/>
        </patternFill>
      </fill>
    </dxf>
    <dxf>
      <fill>
        <patternFill>
          <bgColor rgb="FFFFF377"/>
        </patternFill>
      </fill>
    </dxf>
    <dxf>
      <fill>
        <patternFill patternType="solid">
          <bgColor rgb="FFFFF377"/>
        </patternFill>
      </fill>
    </dxf>
    <dxf>
      <font>
        <color theme="1"/>
      </font>
      <fill>
        <patternFill>
          <bgColor rgb="FFFFF377"/>
        </patternFill>
      </fill>
    </dxf>
    <dxf>
      <font>
        <u val="none"/>
        <color theme="1"/>
      </font>
      <fill>
        <patternFill>
          <bgColor rgb="FFFFF377"/>
        </patternFill>
      </fill>
    </dxf>
    <dxf>
      <fill>
        <patternFill>
          <bgColor theme="0" tint="-4.9989318521683403E-2"/>
        </patternFill>
      </fill>
    </dxf>
    <dxf>
      <font>
        <color theme="1"/>
      </font>
      <fill>
        <patternFill>
          <bgColor rgb="FFFFF377"/>
        </patternFill>
      </fill>
    </dxf>
    <dxf>
      <fill>
        <patternFill>
          <bgColor rgb="FFFFF377"/>
        </patternFill>
      </fill>
    </dxf>
    <dxf>
      <fill>
        <patternFill>
          <bgColor rgb="FFFFF377"/>
        </patternFill>
      </fill>
    </dxf>
    <dxf>
      <font>
        <color theme="1"/>
      </font>
      <fill>
        <patternFill>
          <bgColor rgb="FFFFF377"/>
        </patternFill>
      </fill>
    </dxf>
    <dxf>
      <font>
        <color theme="1"/>
      </font>
    </dxf>
    <dxf>
      <font>
        <color theme="1"/>
      </font>
    </dxf>
    <dxf>
      <font>
        <color theme="1"/>
      </font>
    </dxf>
    <dxf>
      <font>
        <color theme="1"/>
      </font>
    </dxf>
    <dxf>
      <font>
        <color theme="0" tint="-4.9989318521683403E-2"/>
      </font>
      <fill>
        <patternFill>
          <bgColor theme="0" tint="-4.9989318521683403E-2"/>
        </patternFill>
      </fill>
    </dxf>
    <dxf>
      <font>
        <color theme="0" tint="-4.9989318521683403E-2"/>
      </font>
      <fill>
        <patternFill>
          <bgColor theme="0" tint="-4.9989318521683403E-2"/>
        </patternFill>
      </fill>
      <border>
        <left/>
        <right/>
        <top/>
        <bottom/>
        <vertical/>
        <horizontal/>
      </border>
    </dxf>
    <dxf>
      <font>
        <color theme="1"/>
      </font>
    </dxf>
    <dxf>
      <font>
        <color theme="1"/>
      </font>
      <fill>
        <patternFill>
          <bgColor theme="3" tint="0.89996032593768116"/>
        </patternFill>
      </fill>
    </dxf>
    <dxf>
      <fill>
        <patternFill>
          <bgColor theme="3" tint="0.89996032593768116"/>
        </patternFill>
      </fill>
    </dxf>
    <dxf>
      <fill>
        <patternFill>
          <bgColor theme="3" tint="0.89996032593768116"/>
        </patternFill>
      </fill>
    </dxf>
    <dxf>
      <font>
        <color theme="0" tint="-4.9989318521683403E-2"/>
      </font>
      <fill>
        <patternFill patternType="solid">
          <fgColor theme="0" tint="-4.9989318521683403E-2"/>
          <bgColor theme="0" tint="-4.9989318521683403E-2"/>
        </patternFill>
      </fill>
    </dxf>
    <dxf>
      <font>
        <color theme="1"/>
      </font>
      <fill>
        <patternFill>
          <bgColor theme="3" tint="0.89996032593768116"/>
        </patternFill>
      </fill>
    </dxf>
    <dxf>
      <font>
        <color theme="1"/>
      </font>
      <fill>
        <patternFill>
          <bgColor theme="3" tint="0.89996032593768116"/>
        </patternFill>
      </fill>
    </dxf>
    <dxf>
      <font>
        <color theme="1"/>
      </font>
      <fill>
        <patternFill>
          <bgColor theme="3" tint="0.89996032593768116"/>
        </patternFill>
      </fill>
    </dxf>
    <dxf>
      <font>
        <color theme="1"/>
      </font>
      <fill>
        <patternFill>
          <bgColor theme="3" tint="0.89996032593768116"/>
        </patternFill>
      </fill>
    </dxf>
    <dxf>
      <font>
        <color theme="0" tint="-4.9989318521683403E-2"/>
      </font>
      <fill>
        <patternFill patternType="solid">
          <fgColor theme="0" tint="-4.9989318521683403E-2"/>
          <bgColor theme="0" tint="-4.9989318521683403E-2"/>
        </patternFill>
      </fill>
    </dxf>
    <dxf>
      <font>
        <color theme="0" tint="-4.9989318521683403E-2"/>
      </font>
      <fill>
        <patternFill patternType="solid">
          <fgColor theme="0" tint="-4.9989318521683403E-2"/>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border>
        <left/>
        <right/>
        <top/>
        <bottom/>
        <vertical/>
        <horizontal/>
      </border>
    </dxf>
    <dxf>
      <border>
        <top/>
        <vertical/>
        <horizontal/>
      </border>
    </dxf>
    <dxf>
      <font>
        <color theme="0" tint="-4.9989318521683403E-2"/>
      </font>
      <fill>
        <patternFill>
          <bgColor theme="0" tint="-4.9989318521683403E-2"/>
        </patternFill>
      </fill>
    </dxf>
    <dxf>
      <font>
        <color theme="0" tint="-4.9989318521683403E-2"/>
      </font>
      <fill>
        <patternFill>
          <bgColor theme="0" tint="-4.9989318521683403E-2"/>
        </patternFill>
      </fill>
    </dxf>
    <dxf>
      <font>
        <b val="0"/>
        <i val="0"/>
        <color theme="1"/>
      </font>
      <fill>
        <patternFill>
          <bgColor theme="0"/>
        </patternFill>
      </fill>
    </dxf>
    <dxf>
      <font>
        <color theme="1"/>
      </font>
      <fill>
        <patternFill patternType="none">
          <bgColor auto="1"/>
        </patternFill>
      </fill>
    </dxf>
    <dxf>
      <font>
        <color theme="1"/>
      </font>
      <fill>
        <patternFill patternType="none">
          <bgColor auto="1"/>
        </patternFill>
      </fill>
    </dxf>
    <dxf>
      <font>
        <color theme="1"/>
      </font>
      <fill>
        <patternFill patternType="none">
          <bgColor auto="1"/>
        </patternFill>
      </fill>
    </dxf>
    <dxf>
      <font>
        <color theme="1"/>
      </font>
      <fill>
        <patternFill>
          <bgColor theme="0"/>
        </patternFill>
      </fill>
    </dxf>
    <dxf>
      <font>
        <color theme="1"/>
      </font>
      <fill>
        <patternFill>
          <bgColor theme="0"/>
        </patternFill>
      </fill>
    </dxf>
    <dxf>
      <font>
        <color theme="1"/>
      </font>
      <fill>
        <patternFill>
          <bgColor theme="0"/>
        </patternFill>
      </fill>
    </dxf>
    <dxf>
      <font>
        <color rgb="FF0070C0"/>
      </font>
    </dxf>
    <dxf>
      <font>
        <color rgb="FFFF0000"/>
      </font>
      <fill>
        <patternFill>
          <bgColor theme="0"/>
        </patternFill>
      </fill>
    </dxf>
    <dxf>
      <font>
        <b/>
        <i val="0"/>
        <color theme="1"/>
      </font>
      <fill>
        <patternFill>
          <bgColor rgb="FFFF0000"/>
        </patternFill>
      </fill>
    </dxf>
    <dxf>
      <fill>
        <patternFill>
          <bgColor rgb="FFFFFF00"/>
        </patternFill>
      </fill>
    </dxf>
    <dxf>
      <font>
        <color theme="0" tint="-4.9989318521683403E-2"/>
      </font>
      <fill>
        <patternFill>
          <bgColor theme="0" tint="-4.9989318521683403E-2"/>
        </patternFill>
      </fill>
    </dxf>
    <dxf>
      <font>
        <color theme="1"/>
      </font>
    </dxf>
    <dxf>
      <font>
        <color theme="0" tint="-4.9989318521683403E-2"/>
      </font>
      <fill>
        <patternFill>
          <bgColor theme="0" tint="-4.9989318521683403E-2"/>
        </patternFill>
      </fill>
    </dxf>
    <dxf>
      <font>
        <color theme="0" tint="-4.9989318521683403E-2"/>
      </font>
      <fill>
        <patternFill patternType="solid">
          <fgColor theme="0" tint="-4.9989318521683403E-2"/>
          <bgColor theme="0" tint="-4.9989318521683403E-2"/>
        </patternFill>
      </fill>
    </dxf>
    <dxf>
      <font>
        <color theme="1"/>
      </font>
      <fill>
        <patternFill patternType="none">
          <bgColor auto="1"/>
        </patternFill>
      </fill>
    </dxf>
    <dxf>
      <font>
        <color theme="1"/>
      </font>
      <fill>
        <patternFill>
          <bgColor theme="0"/>
        </patternFill>
      </fill>
    </dxf>
    <dxf>
      <font>
        <color theme="0" tint="-4.9989318521683403E-2"/>
      </font>
      <fill>
        <patternFill>
          <bgColor theme="0" tint="-4.9989318521683403E-2"/>
        </patternFill>
      </fill>
    </dxf>
    <dxf>
      <font>
        <color theme="1"/>
      </font>
      <fill>
        <patternFill>
          <bgColor theme="0"/>
        </patternFill>
      </fill>
    </dxf>
    <dxf>
      <border>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1"/>
      </font>
      <fill>
        <patternFill>
          <bgColor theme="0"/>
        </patternFill>
      </fill>
    </dxf>
    <dxf>
      <font>
        <color theme="1"/>
      </font>
      <fill>
        <patternFill patternType="none">
          <bgColor auto="1"/>
        </patternFill>
      </fill>
    </dxf>
    <dxf>
      <font>
        <color theme="0" tint="-4.9989318521683403E-2"/>
      </font>
      <fill>
        <patternFill>
          <bgColor theme="0" tint="-4.9989318521683403E-2"/>
        </patternFill>
      </fill>
    </dxf>
    <dxf>
      <font>
        <color theme="1"/>
      </font>
      <fill>
        <patternFill>
          <bgColor theme="0"/>
        </patternFill>
      </fill>
    </dxf>
    <dxf>
      <font>
        <color theme="1"/>
      </font>
      <fill>
        <patternFill>
          <bgColor theme="0"/>
        </patternFill>
      </fill>
    </dxf>
    <dxf>
      <font>
        <color theme="1"/>
      </font>
      <fill>
        <patternFill>
          <bgColor theme="0"/>
        </patternFill>
      </fill>
    </dxf>
    <dxf>
      <font>
        <color theme="0" tint="-4.9989318521683403E-2"/>
      </font>
      <fill>
        <patternFill patternType="solid">
          <fgColor theme="0" tint="-4.9989318521683403E-2"/>
          <bgColor theme="0" tint="-4.9989318521683403E-2"/>
        </patternFill>
      </fill>
    </dxf>
    <dxf>
      <fill>
        <patternFill>
          <bgColor rgb="FFFFF377"/>
        </patternFill>
      </fill>
    </dxf>
    <dxf>
      <fill>
        <patternFill>
          <bgColor rgb="FFFFF377"/>
        </patternFill>
      </fill>
    </dxf>
    <dxf>
      <fill>
        <patternFill>
          <bgColor rgb="FFFFF377"/>
        </patternFill>
      </fill>
    </dxf>
    <dxf>
      <font>
        <color theme="1"/>
      </font>
      <fill>
        <patternFill>
          <bgColor rgb="FFFFF377"/>
        </patternFill>
      </fill>
    </dxf>
    <dxf>
      <font>
        <color theme="0" tint="-4.9989318521683403E-2"/>
      </font>
      <fill>
        <patternFill>
          <bgColor theme="0" tint="-4.9989318521683403E-2"/>
        </patternFill>
      </fill>
    </dxf>
    <dxf>
      <font>
        <color theme="0" tint="-4.9989318521683403E-2"/>
      </font>
      <fill>
        <patternFill>
          <bgColor theme="0" tint="-4.9989318521683403E-2"/>
        </patternFill>
      </fill>
      <border>
        <left/>
        <right/>
        <top/>
        <bottom/>
        <vertical/>
        <horizontal/>
      </border>
    </dxf>
    <dxf>
      <font>
        <color theme="1"/>
      </font>
      <fill>
        <patternFill>
          <bgColor rgb="FFFFF377"/>
        </patternFill>
      </fill>
    </dxf>
    <dxf>
      <fill>
        <patternFill>
          <bgColor rgb="FFFFF377"/>
        </patternFill>
      </fill>
    </dxf>
    <dxf>
      <fill>
        <patternFill>
          <bgColor rgb="FFFFF377"/>
        </patternFill>
      </fill>
    </dxf>
    <dxf>
      <font>
        <color theme="1"/>
      </font>
      <fill>
        <patternFill>
          <bgColor rgb="FFFFF377"/>
        </patternFill>
      </fill>
    </dxf>
    <dxf>
      <fill>
        <patternFill patternType="solid">
          <bgColor rgb="FFFFF377"/>
        </patternFill>
      </fill>
    </dxf>
    <dxf>
      <font>
        <color theme="1"/>
      </font>
      <fill>
        <patternFill>
          <bgColor rgb="FFFFF377"/>
        </patternFill>
      </fill>
    </dxf>
    <dxf>
      <font>
        <color theme="1"/>
      </font>
      <fill>
        <patternFill>
          <bgColor rgb="FFFFF377"/>
        </patternFill>
      </fill>
    </dxf>
    <dxf>
      <font>
        <color theme="1"/>
      </font>
      <fill>
        <patternFill>
          <bgColor rgb="FFFFF377"/>
        </patternFill>
      </fill>
    </dxf>
    <dxf>
      <font>
        <color theme="1"/>
      </font>
      <fill>
        <patternFill>
          <bgColor rgb="FFFFF377"/>
        </patternFill>
      </fill>
    </dxf>
    <dxf>
      <font>
        <color theme="1"/>
      </font>
      <fill>
        <patternFill>
          <bgColor rgb="FFFFF377"/>
        </patternFill>
      </fill>
    </dxf>
    <dxf>
      <fill>
        <patternFill>
          <bgColor rgb="FFFFF377"/>
        </patternFill>
      </fill>
    </dxf>
    <dxf>
      <fill>
        <patternFill>
          <bgColor rgb="FFFFF377"/>
        </patternFill>
      </fill>
    </dxf>
    <dxf>
      <font>
        <color theme="0"/>
      </font>
      <fill>
        <patternFill>
          <fgColor theme="0"/>
        </patternFill>
      </fill>
    </dxf>
    <dxf>
      <font>
        <color theme="0" tint="-4.9989318521683403E-2"/>
      </font>
      <fill>
        <patternFill>
          <bgColor theme="0" tint="-4.9989318521683403E-2"/>
        </patternFill>
      </fill>
    </dxf>
    <dxf>
      <font>
        <color theme="1"/>
      </font>
      <fill>
        <patternFill>
          <bgColor rgb="FFFFF377"/>
        </patternFill>
      </fill>
    </dxf>
    <dxf>
      <font>
        <color theme="1"/>
      </font>
      <fill>
        <patternFill>
          <bgColor rgb="FFFFF377"/>
        </patternFill>
      </fill>
    </dxf>
    <dxf>
      <fill>
        <patternFill>
          <bgColor rgb="FFFFF377"/>
        </patternFill>
      </fill>
    </dxf>
    <dxf>
      <fill>
        <patternFill patternType="solid">
          <bgColor rgb="FFFFF377"/>
        </patternFill>
      </fill>
    </dxf>
    <dxf>
      <font>
        <color theme="1"/>
      </font>
      <fill>
        <patternFill>
          <bgColor rgb="FFFFF377"/>
        </patternFill>
      </fill>
    </dxf>
    <dxf>
      <font>
        <u val="none"/>
        <color theme="1"/>
      </font>
      <fill>
        <patternFill>
          <bgColor rgb="FFFFF377"/>
        </patternFill>
      </fill>
    </dxf>
    <dxf>
      <fill>
        <patternFill>
          <bgColor theme="0" tint="-4.9989318521683403E-2"/>
        </patternFill>
      </fill>
    </dxf>
    <dxf>
      <font>
        <color theme="1"/>
      </font>
      <fill>
        <patternFill>
          <bgColor rgb="FFFFF377"/>
        </patternFill>
      </fill>
    </dxf>
    <dxf>
      <fill>
        <patternFill>
          <bgColor rgb="FFFFF377"/>
        </patternFill>
      </fill>
    </dxf>
    <dxf>
      <fill>
        <patternFill>
          <bgColor rgb="FFFFF377"/>
        </patternFill>
      </fill>
    </dxf>
    <dxf>
      <font>
        <color theme="1"/>
      </font>
      <fill>
        <patternFill>
          <bgColor rgb="FFFFF377"/>
        </patternFill>
      </fill>
    </dxf>
    <dxf>
      <font>
        <color theme="1"/>
      </font>
    </dxf>
    <dxf>
      <font>
        <color theme="1"/>
      </font>
    </dxf>
    <dxf>
      <font>
        <color theme="1"/>
      </font>
    </dxf>
    <dxf>
      <font>
        <color theme="1"/>
      </font>
    </dxf>
    <dxf>
      <font>
        <color theme="0" tint="-4.9989318521683403E-2"/>
      </font>
      <fill>
        <patternFill>
          <bgColor theme="0" tint="-4.9989318521683403E-2"/>
        </patternFill>
      </fill>
    </dxf>
    <dxf>
      <font>
        <color theme="0" tint="-4.9989318521683403E-2"/>
      </font>
      <fill>
        <patternFill>
          <bgColor theme="0" tint="-4.9989318521683403E-2"/>
        </patternFill>
      </fill>
      <border>
        <left/>
        <right/>
        <top/>
        <bottom/>
        <vertical/>
        <horizontal/>
      </border>
    </dxf>
    <dxf>
      <font>
        <color theme="1"/>
      </font>
    </dxf>
    <dxf>
      <font>
        <color theme="1"/>
      </font>
      <fill>
        <patternFill>
          <bgColor theme="3" tint="0.89996032593768116"/>
        </patternFill>
      </fill>
    </dxf>
    <dxf>
      <fill>
        <patternFill>
          <bgColor theme="3" tint="0.89996032593768116"/>
        </patternFill>
      </fill>
    </dxf>
    <dxf>
      <fill>
        <patternFill>
          <bgColor theme="3" tint="0.89996032593768116"/>
        </patternFill>
      </fill>
    </dxf>
    <dxf>
      <font>
        <color theme="0" tint="-4.9989318521683403E-2"/>
      </font>
      <fill>
        <patternFill patternType="solid">
          <fgColor theme="0" tint="-4.9989318521683403E-2"/>
          <bgColor theme="0" tint="-4.9989318521683403E-2"/>
        </patternFill>
      </fill>
    </dxf>
    <dxf>
      <font>
        <color theme="1"/>
      </font>
      <fill>
        <patternFill>
          <bgColor theme="3" tint="0.89996032593768116"/>
        </patternFill>
      </fill>
    </dxf>
    <dxf>
      <font>
        <color theme="1"/>
      </font>
      <fill>
        <patternFill>
          <bgColor theme="3" tint="0.89996032593768116"/>
        </patternFill>
      </fill>
    </dxf>
    <dxf>
      <font>
        <color theme="1"/>
      </font>
      <fill>
        <patternFill>
          <bgColor theme="3" tint="0.89996032593768116"/>
        </patternFill>
      </fill>
    </dxf>
    <dxf>
      <font>
        <color theme="1"/>
      </font>
      <fill>
        <patternFill>
          <bgColor theme="3" tint="0.89996032593768116"/>
        </patternFill>
      </fill>
    </dxf>
    <dxf>
      <font>
        <color theme="0" tint="-4.9989318521683403E-2"/>
      </font>
      <fill>
        <patternFill patternType="solid">
          <fgColor theme="0" tint="-4.9989318521683403E-2"/>
          <bgColor theme="0" tint="-4.9989318521683403E-2"/>
        </patternFill>
      </fill>
    </dxf>
    <dxf>
      <font>
        <color theme="0" tint="-4.9989318521683403E-2"/>
      </font>
      <fill>
        <patternFill patternType="solid">
          <fgColor theme="0" tint="-4.9989318521683403E-2"/>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border>
        <left/>
        <right/>
        <top/>
        <bottom/>
        <vertical/>
        <horizontal/>
      </border>
    </dxf>
    <dxf>
      <border>
        <top/>
        <vertical/>
        <horizontal/>
      </border>
    </dxf>
    <dxf>
      <font>
        <color theme="0" tint="-4.9989318521683403E-2"/>
      </font>
      <fill>
        <patternFill>
          <bgColor theme="0" tint="-4.9989318521683403E-2"/>
        </patternFill>
      </fill>
    </dxf>
    <dxf>
      <font>
        <color theme="0" tint="-4.9989318521683403E-2"/>
      </font>
      <fill>
        <patternFill>
          <bgColor theme="0" tint="-4.9989318521683403E-2"/>
        </patternFill>
      </fill>
    </dxf>
    <dxf>
      <font>
        <b val="0"/>
        <i val="0"/>
        <color theme="1"/>
      </font>
      <fill>
        <patternFill>
          <bgColor theme="0"/>
        </patternFill>
      </fill>
    </dxf>
    <dxf>
      <font>
        <color theme="1"/>
      </font>
      <fill>
        <patternFill patternType="none">
          <bgColor auto="1"/>
        </patternFill>
      </fill>
    </dxf>
    <dxf>
      <font>
        <color theme="1"/>
      </font>
      <fill>
        <patternFill patternType="none">
          <bgColor auto="1"/>
        </patternFill>
      </fill>
    </dxf>
    <dxf>
      <font>
        <color theme="1"/>
      </font>
      <fill>
        <patternFill patternType="none">
          <bgColor auto="1"/>
        </patternFill>
      </fill>
    </dxf>
    <dxf>
      <font>
        <color theme="1"/>
      </font>
      <fill>
        <patternFill>
          <bgColor theme="0"/>
        </patternFill>
      </fill>
    </dxf>
    <dxf>
      <font>
        <color theme="1"/>
      </font>
      <fill>
        <patternFill>
          <bgColor theme="0"/>
        </patternFill>
      </fill>
    </dxf>
    <dxf>
      <font>
        <color theme="1"/>
      </font>
      <fill>
        <patternFill>
          <bgColor theme="0"/>
        </patternFill>
      </fill>
    </dxf>
    <dxf>
      <font>
        <color rgb="FF0070C0"/>
      </font>
    </dxf>
    <dxf>
      <font>
        <color rgb="FFFF0000"/>
      </font>
      <fill>
        <patternFill>
          <bgColor theme="0"/>
        </patternFill>
      </fill>
    </dxf>
    <dxf>
      <font>
        <b/>
        <i val="0"/>
        <color theme="1"/>
      </font>
      <fill>
        <patternFill>
          <bgColor rgb="FFFF0000"/>
        </patternFill>
      </fill>
    </dxf>
    <dxf>
      <fill>
        <patternFill>
          <bgColor rgb="FFFFFF00"/>
        </patternFill>
      </fill>
    </dxf>
    <dxf>
      <font>
        <color theme="0" tint="-4.9989318521683403E-2"/>
      </font>
      <fill>
        <patternFill>
          <bgColor theme="0" tint="-4.9989318521683403E-2"/>
        </patternFill>
      </fill>
    </dxf>
    <dxf>
      <font>
        <color theme="1"/>
      </font>
    </dxf>
    <dxf>
      <font>
        <color theme="0" tint="-4.9989318521683403E-2"/>
      </font>
      <fill>
        <patternFill>
          <bgColor theme="0" tint="-4.9989318521683403E-2"/>
        </patternFill>
      </fill>
    </dxf>
    <dxf>
      <font>
        <color theme="0" tint="-4.9989318521683403E-2"/>
      </font>
      <fill>
        <patternFill patternType="solid">
          <fgColor theme="0" tint="-4.9989318521683403E-2"/>
          <bgColor theme="0" tint="-4.9989318521683403E-2"/>
        </patternFill>
      </fill>
    </dxf>
    <dxf>
      <font>
        <color theme="1"/>
      </font>
      <fill>
        <patternFill patternType="none">
          <bgColor auto="1"/>
        </patternFill>
      </fill>
    </dxf>
    <dxf>
      <font>
        <color theme="1"/>
      </font>
      <fill>
        <patternFill>
          <bgColor theme="0"/>
        </patternFill>
      </fill>
    </dxf>
    <dxf>
      <font>
        <color theme="0" tint="-4.9989318521683403E-2"/>
      </font>
      <fill>
        <patternFill>
          <bgColor theme="0" tint="-4.9989318521683403E-2"/>
        </patternFill>
      </fill>
    </dxf>
    <dxf>
      <font>
        <color theme="1"/>
      </font>
      <fill>
        <patternFill>
          <bgColor theme="0"/>
        </patternFill>
      </fill>
    </dxf>
    <dxf>
      <border>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1"/>
      </font>
      <fill>
        <patternFill>
          <bgColor theme="0"/>
        </patternFill>
      </fill>
    </dxf>
    <dxf>
      <font>
        <color theme="1"/>
      </font>
      <fill>
        <patternFill patternType="none">
          <bgColor auto="1"/>
        </patternFill>
      </fill>
    </dxf>
    <dxf>
      <font>
        <color theme="0" tint="-4.9989318521683403E-2"/>
      </font>
      <fill>
        <patternFill>
          <bgColor theme="0" tint="-4.9989318521683403E-2"/>
        </patternFill>
      </fill>
    </dxf>
    <dxf>
      <font>
        <color theme="1"/>
      </font>
      <fill>
        <patternFill>
          <bgColor theme="0"/>
        </patternFill>
      </fill>
    </dxf>
    <dxf>
      <font>
        <color theme="1"/>
      </font>
      <fill>
        <patternFill>
          <bgColor theme="0"/>
        </patternFill>
      </fill>
    </dxf>
    <dxf>
      <font>
        <color theme="1"/>
      </font>
      <fill>
        <patternFill>
          <bgColor theme="0"/>
        </patternFill>
      </fill>
    </dxf>
    <dxf>
      <font>
        <color theme="0" tint="-4.9989318521683403E-2"/>
      </font>
      <fill>
        <patternFill patternType="solid">
          <fgColor theme="0" tint="-4.9989318521683403E-2"/>
          <bgColor theme="0" tint="-4.9989318521683403E-2"/>
        </patternFill>
      </fill>
    </dxf>
    <dxf>
      <fill>
        <patternFill>
          <bgColor rgb="FFFFF377"/>
        </patternFill>
      </fill>
    </dxf>
    <dxf>
      <fill>
        <patternFill>
          <bgColor rgb="FFFFF377"/>
        </patternFill>
      </fill>
    </dxf>
    <dxf>
      <fill>
        <patternFill>
          <bgColor rgb="FFFFF377"/>
        </patternFill>
      </fill>
    </dxf>
    <dxf>
      <font>
        <color theme="1"/>
      </font>
      <fill>
        <patternFill>
          <bgColor rgb="FFFFF377"/>
        </patternFill>
      </fill>
    </dxf>
    <dxf>
      <font>
        <color theme="0" tint="-4.9989318521683403E-2"/>
      </font>
      <fill>
        <patternFill>
          <bgColor theme="0" tint="-4.9989318521683403E-2"/>
        </patternFill>
      </fill>
    </dxf>
    <dxf>
      <font>
        <color theme="0" tint="-4.9989318521683403E-2"/>
      </font>
      <fill>
        <patternFill>
          <bgColor theme="0" tint="-4.9989318521683403E-2"/>
        </patternFill>
      </fill>
      <border>
        <left/>
        <right/>
        <top/>
        <bottom/>
        <vertical/>
        <horizontal/>
      </border>
    </dxf>
    <dxf>
      <font>
        <color theme="1"/>
      </font>
      <fill>
        <patternFill>
          <bgColor rgb="FFFFF377"/>
        </patternFill>
      </fill>
    </dxf>
    <dxf>
      <fill>
        <patternFill>
          <bgColor rgb="FFFFF377"/>
        </patternFill>
      </fill>
    </dxf>
    <dxf>
      <fill>
        <patternFill>
          <bgColor rgb="FFFFF377"/>
        </patternFill>
      </fill>
    </dxf>
    <dxf>
      <font>
        <color theme="1"/>
      </font>
      <fill>
        <patternFill>
          <bgColor rgb="FFFFF377"/>
        </patternFill>
      </fill>
    </dxf>
    <dxf>
      <fill>
        <patternFill patternType="solid">
          <bgColor rgb="FFFFF377"/>
        </patternFill>
      </fill>
    </dxf>
    <dxf>
      <font>
        <color theme="1"/>
      </font>
      <fill>
        <patternFill>
          <bgColor rgb="FFFFF377"/>
        </patternFill>
      </fill>
    </dxf>
    <dxf>
      <font>
        <color theme="1"/>
      </font>
      <fill>
        <patternFill>
          <bgColor rgb="FFFFF377"/>
        </patternFill>
      </fill>
    </dxf>
    <dxf>
      <font>
        <color theme="1"/>
      </font>
      <fill>
        <patternFill>
          <bgColor rgb="FFFFF377"/>
        </patternFill>
      </fill>
    </dxf>
    <dxf>
      <font>
        <color theme="1"/>
      </font>
      <fill>
        <patternFill>
          <bgColor rgb="FFFFF377"/>
        </patternFill>
      </fill>
    </dxf>
    <dxf>
      <font>
        <color theme="1"/>
      </font>
      <fill>
        <patternFill>
          <bgColor rgb="FFFFF377"/>
        </patternFill>
      </fill>
    </dxf>
    <dxf>
      <fill>
        <patternFill>
          <bgColor rgb="FFFFF377"/>
        </patternFill>
      </fill>
    </dxf>
    <dxf>
      <fill>
        <patternFill>
          <bgColor rgb="FFFFF377"/>
        </patternFill>
      </fill>
    </dxf>
    <dxf>
      <font>
        <color theme="0"/>
      </font>
      <fill>
        <patternFill>
          <fgColor theme="0"/>
        </patternFill>
      </fill>
    </dxf>
    <dxf>
      <font>
        <color theme="0" tint="-4.9989318521683403E-2"/>
      </font>
      <fill>
        <patternFill>
          <bgColor theme="0" tint="-4.9989318521683403E-2"/>
        </patternFill>
      </fill>
    </dxf>
    <dxf>
      <font>
        <color theme="1"/>
      </font>
      <fill>
        <patternFill>
          <bgColor rgb="FFFFF377"/>
        </patternFill>
      </fill>
    </dxf>
    <dxf>
      <font>
        <color theme="1"/>
      </font>
      <fill>
        <patternFill>
          <bgColor rgb="FFFFF377"/>
        </patternFill>
      </fill>
    </dxf>
    <dxf>
      <fill>
        <patternFill>
          <bgColor rgb="FFFFF377"/>
        </patternFill>
      </fill>
    </dxf>
    <dxf>
      <fill>
        <patternFill patternType="solid">
          <bgColor rgb="FFFFF377"/>
        </patternFill>
      </fill>
    </dxf>
    <dxf>
      <font>
        <color theme="1"/>
      </font>
      <fill>
        <patternFill>
          <bgColor rgb="FFFFF377"/>
        </patternFill>
      </fill>
    </dxf>
    <dxf>
      <font>
        <u val="none"/>
        <color theme="1"/>
      </font>
      <fill>
        <patternFill>
          <bgColor rgb="FFFFF377"/>
        </patternFill>
      </fill>
    </dxf>
    <dxf>
      <fill>
        <patternFill>
          <bgColor theme="0" tint="-4.9989318521683403E-2"/>
        </patternFill>
      </fill>
    </dxf>
    <dxf>
      <font>
        <color theme="1"/>
      </font>
      <fill>
        <patternFill>
          <bgColor rgb="FFFFF377"/>
        </patternFill>
      </fill>
    </dxf>
    <dxf>
      <fill>
        <patternFill>
          <bgColor rgb="FFFFF377"/>
        </patternFill>
      </fill>
    </dxf>
    <dxf>
      <fill>
        <patternFill>
          <bgColor rgb="FFFFF377"/>
        </patternFill>
      </fill>
    </dxf>
    <dxf>
      <font>
        <color theme="1"/>
      </font>
      <fill>
        <patternFill>
          <bgColor rgb="FFFFF377"/>
        </patternFill>
      </fill>
    </dxf>
    <dxf>
      <font>
        <color theme="1"/>
      </font>
    </dxf>
    <dxf>
      <font>
        <color theme="1"/>
      </font>
    </dxf>
    <dxf>
      <font>
        <color theme="1"/>
      </font>
    </dxf>
    <dxf>
      <font>
        <color theme="1"/>
      </font>
    </dxf>
    <dxf>
      <font>
        <color theme="0" tint="-4.9989318521683403E-2"/>
      </font>
      <fill>
        <patternFill>
          <bgColor theme="0" tint="-4.9989318521683403E-2"/>
        </patternFill>
      </fill>
    </dxf>
    <dxf>
      <font>
        <color theme="0" tint="-4.9989318521683403E-2"/>
      </font>
      <fill>
        <patternFill>
          <bgColor theme="0" tint="-4.9989318521683403E-2"/>
        </patternFill>
      </fill>
      <border>
        <left/>
        <right/>
        <top/>
        <bottom/>
        <vertical/>
        <horizontal/>
      </border>
    </dxf>
    <dxf>
      <font>
        <color theme="1"/>
      </font>
    </dxf>
    <dxf>
      <font>
        <color theme="1"/>
      </font>
      <fill>
        <patternFill>
          <bgColor theme="3" tint="0.89996032593768116"/>
        </patternFill>
      </fill>
    </dxf>
    <dxf>
      <fill>
        <patternFill>
          <bgColor theme="3" tint="0.89996032593768116"/>
        </patternFill>
      </fill>
    </dxf>
    <dxf>
      <fill>
        <patternFill>
          <bgColor theme="3" tint="0.89996032593768116"/>
        </patternFill>
      </fill>
    </dxf>
    <dxf>
      <font>
        <color theme="0" tint="-4.9989318521683403E-2"/>
      </font>
      <fill>
        <patternFill patternType="solid">
          <fgColor theme="0" tint="-4.9989318521683403E-2"/>
          <bgColor theme="0" tint="-4.9989318521683403E-2"/>
        </patternFill>
      </fill>
    </dxf>
    <dxf>
      <font>
        <color theme="1"/>
      </font>
      <fill>
        <patternFill>
          <bgColor theme="3" tint="0.89996032593768116"/>
        </patternFill>
      </fill>
    </dxf>
    <dxf>
      <font>
        <color theme="1"/>
      </font>
      <fill>
        <patternFill>
          <bgColor theme="3" tint="0.89996032593768116"/>
        </patternFill>
      </fill>
    </dxf>
    <dxf>
      <font>
        <color theme="1"/>
      </font>
      <fill>
        <patternFill>
          <bgColor theme="3" tint="0.89996032593768116"/>
        </patternFill>
      </fill>
    </dxf>
    <dxf>
      <font>
        <color theme="1"/>
      </font>
      <fill>
        <patternFill>
          <bgColor theme="3" tint="0.89996032593768116"/>
        </patternFill>
      </fill>
    </dxf>
    <dxf>
      <font>
        <color theme="0" tint="-4.9989318521683403E-2"/>
      </font>
      <fill>
        <patternFill patternType="solid">
          <fgColor theme="0" tint="-4.9989318521683403E-2"/>
          <bgColor theme="0" tint="-4.9989318521683403E-2"/>
        </patternFill>
      </fill>
    </dxf>
    <dxf>
      <font>
        <color theme="0" tint="-4.9989318521683403E-2"/>
      </font>
      <fill>
        <patternFill patternType="solid">
          <fgColor theme="0" tint="-4.9989318521683403E-2"/>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border>
        <left/>
        <right/>
        <top/>
        <bottom/>
        <vertical/>
        <horizontal/>
      </border>
    </dxf>
    <dxf>
      <border>
        <top/>
        <vertical/>
        <horizontal/>
      </border>
    </dxf>
    <dxf>
      <font>
        <color theme="0" tint="-4.9989318521683403E-2"/>
      </font>
      <fill>
        <patternFill>
          <bgColor theme="0" tint="-4.9989318521683403E-2"/>
        </patternFill>
      </fill>
    </dxf>
    <dxf>
      <font>
        <color theme="0" tint="-4.9989318521683403E-2"/>
      </font>
      <fill>
        <patternFill>
          <bgColor theme="0" tint="-4.9989318521683403E-2"/>
        </patternFill>
      </fill>
    </dxf>
    <dxf>
      <font>
        <b val="0"/>
        <i val="0"/>
        <color theme="1"/>
      </font>
      <fill>
        <patternFill>
          <bgColor theme="0"/>
        </patternFill>
      </fill>
    </dxf>
    <dxf>
      <font>
        <color theme="1"/>
      </font>
      <fill>
        <patternFill patternType="none">
          <bgColor auto="1"/>
        </patternFill>
      </fill>
    </dxf>
    <dxf>
      <font>
        <color theme="1"/>
      </font>
      <fill>
        <patternFill patternType="none">
          <bgColor auto="1"/>
        </patternFill>
      </fill>
    </dxf>
    <dxf>
      <font>
        <color theme="1"/>
      </font>
      <fill>
        <patternFill patternType="none">
          <bgColor auto="1"/>
        </patternFill>
      </fill>
    </dxf>
    <dxf>
      <font>
        <color theme="1"/>
      </font>
      <fill>
        <patternFill>
          <bgColor theme="0"/>
        </patternFill>
      </fill>
    </dxf>
    <dxf>
      <font>
        <color theme="1"/>
      </font>
      <fill>
        <patternFill>
          <bgColor theme="0"/>
        </patternFill>
      </fill>
    </dxf>
    <dxf>
      <font>
        <color theme="1"/>
      </font>
      <fill>
        <patternFill>
          <bgColor theme="0"/>
        </patternFill>
      </fill>
    </dxf>
    <dxf>
      <font>
        <color rgb="FF0070C0"/>
      </font>
    </dxf>
    <dxf>
      <font>
        <color rgb="FFFF0000"/>
      </font>
      <fill>
        <patternFill>
          <bgColor theme="0"/>
        </patternFill>
      </fill>
    </dxf>
    <dxf>
      <font>
        <b/>
        <i val="0"/>
        <color theme="1"/>
      </font>
      <fill>
        <patternFill>
          <bgColor rgb="FFFF0000"/>
        </patternFill>
      </fill>
    </dxf>
    <dxf>
      <fill>
        <patternFill>
          <bgColor rgb="FFFFFF00"/>
        </patternFill>
      </fill>
    </dxf>
    <dxf>
      <font>
        <color theme="0" tint="-4.9989318521683403E-2"/>
      </font>
      <fill>
        <patternFill>
          <bgColor theme="0" tint="-4.9989318521683403E-2"/>
        </patternFill>
      </fill>
    </dxf>
    <dxf>
      <font>
        <color theme="1"/>
      </font>
    </dxf>
    <dxf>
      <font>
        <color theme="0" tint="-4.9989318521683403E-2"/>
      </font>
      <fill>
        <patternFill>
          <bgColor theme="0" tint="-4.9989318521683403E-2"/>
        </patternFill>
      </fill>
    </dxf>
    <dxf>
      <font>
        <color theme="0" tint="-4.9989318521683403E-2"/>
      </font>
      <fill>
        <patternFill patternType="solid">
          <fgColor theme="0" tint="-4.9989318521683403E-2"/>
          <bgColor theme="0" tint="-4.9989318521683403E-2"/>
        </patternFill>
      </fill>
    </dxf>
    <dxf>
      <font>
        <color theme="1"/>
      </font>
      <fill>
        <patternFill patternType="none">
          <bgColor auto="1"/>
        </patternFill>
      </fill>
    </dxf>
    <dxf>
      <font>
        <color theme="1"/>
      </font>
      <fill>
        <patternFill>
          <bgColor theme="0"/>
        </patternFill>
      </fill>
    </dxf>
    <dxf>
      <font>
        <color theme="0" tint="-4.9989318521683403E-2"/>
      </font>
      <fill>
        <patternFill>
          <bgColor theme="0" tint="-4.9989318521683403E-2"/>
        </patternFill>
      </fill>
    </dxf>
    <dxf>
      <font>
        <color theme="1"/>
      </font>
      <fill>
        <patternFill>
          <bgColor theme="0"/>
        </patternFill>
      </fill>
    </dxf>
    <dxf>
      <border>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1"/>
      </font>
      <fill>
        <patternFill>
          <bgColor theme="0"/>
        </patternFill>
      </fill>
    </dxf>
    <dxf>
      <font>
        <color theme="1"/>
      </font>
      <fill>
        <patternFill patternType="none">
          <bgColor auto="1"/>
        </patternFill>
      </fill>
    </dxf>
    <dxf>
      <font>
        <color theme="0" tint="-4.9989318521683403E-2"/>
      </font>
      <fill>
        <patternFill>
          <bgColor theme="0" tint="-4.9989318521683403E-2"/>
        </patternFill>
      </fill>
    </dxf>
    <dxf>
      <font>
        <color theme="1"/>
      </font>
      <fill>
        <patternFill>
          <bgColor theme="0"/>
        </patternFill>
      </fill>
    </dxf>
    <dxf>
      <font>
        <color theme="1"/>
      </font>
      <fill>
        <patternFill>
          <bgColor theme="0"/>
        </patternFill>
      </fill>
    </dxf>
    <dxf>
      <font>
        <color theme="1"/>
      </font>
      <fill>
        <patternFill>
          <bgColor theme="0"/>
        </patternFill>
      </fill>
    </dxf>
    <dxf>
      <font>
        <color theme="0" tint="-4.9989318521683403E-2"/>
      </font>
      <fill>
        <patternFill patternType="solid">
          <fgColor theme="0" tint="-4.9989318521683403E-2"/>
          <bgColor theme="0" tint="-4.9989318521683403E-2"/>
        </patternFill>
      </fill>
    </dxf>
    <dxf>
      <fill>
        <patternFill>
          <bgColor rgb="FFFFF377"/>
        </patternFill>
      </fill>
    </dxf>
    <dxf>
      <fill>
        <patternFill>
          <bgColor rgb="FFFFF377"/>
        </patternFill>
      </fill>
    </dxf>
    <dxf>
      <fill>
        <patternFill>
          <bgColor rgb="FFFFF377"/>
        </patternFill>
      </fill>
    </dxf>
    <dxf>
      <font>
        <color theme="1"/>
      </font>
      <fill>
        <patternFill>
          <bgColor rgb="FFFFF377"/>
        </patternFill>
      </fill>
    </dxf>
    <dxf>
      <font>
        <color theme="0" tint="-4.9989318521683403E-2"/>
      </font>
      <fill>
        <patternFill>
          <bgColor theme="0" tint="-4.9989318521683403E-2"/>
        </patternFill>
      </fill>
    </dxf>
    <dxf>
      <font>
        <color theme="0" tint="-4.9989318521683403E-2"/>
      </font>
      <fill>
        <patternFill>
          <bgColor theme="0" tint="-4.9989318521683403E-2"/>
        </patternFill>
      </fill>
      <border>
        <left/>
        <right/>
        <top/>
        <bottom/>
        <vertical/>
        <horizontal/>
      </border>
    </dxf>
    <dxf>
      <font>
        <color theme="1"/>
      </font>
      <fill>
        <patternFill>
          <bgColor rgb="FFFFF377"/>
        </patternFill>
      </fill>
    </dxf>
    <dxf>
      <fill>
        <patternFill>
          <bgColor rgb="FFFFF377"/>
        </patternFill>
      </fill>
    </dxf>
    <dxf>
      <fill>
        <patternFill>
          <bgColor rgb="FFFFF377"/>
        </patternFill>
      </fill>
    </dxf>
    <dxf>
      <font>
        <color theme="1"/>
      </font>
      <fill>
        <patternFill>
          <bgColor rgb="FFFFF377"/>
        </patternFill>
      </fill>
    </dxf>
    <dxf>
      <fill>
        <patternFill patternType="solid">
          <bgColor rgb="FFFFF377"/>
        </patternFill>
      </fill>
    </dxf>
    <dxf>
      <font>
        <color theme="1"/>
      </font>
      <fill>
        <patternFill>
          <bgColor rgb="FFFFF377"/>
        </patternFill>
      </fill>
    </dxf>
    <dxf>
      <font>
        <color theme="1"/>
      </font>
      <fill>
        <patternFill>
          <bgColor rgb="FFFFF377"/>
        </patternFill>
      </fill>
    </dxf>
    <dxf>
      <font>
        <color theme="1"/>
      </font>
      <fill>
        <patternFill>
          <bgColor rgb="FFFFF377"/>
        </patternFill>
      </fill>
    </dxf>
    <dxf>
      <font>
        <color theme="1"/>
      </font>
      <fill>
        <patternFill>
          <bgColor rgb="FFFFF377"/>
        </patternFill>
      </fill>
    </dxf>
    <dxf>
      <font>
        <color theme="1"/>
      </font>
      <fill>
        <patternFill>
          <bgColor rgb="FFFFF377"/>
        </patternFill>
      </fill>
    </dxf>
    <dxf>
      <fill>
        <patternFill>
          <bgColor rgb="FFFFF377"/>
        </patternFill>
      </fill>
    </dxf>
    <dxf>
      <fill>
        <patternFill>
          <bgColor rgb="FFFFF377"/>
        </patternFill>
      </fill>
    </dxf>
    <dxf>
      <font>
        <color theme="0"/>
      </font>
      <fill>
        <patternFill>
          <fgColor theme="0"/>
        </patternFill>
      </fill>
    </dxf>
    <dxf>
      <font>
        <color theme="0" tint="-4.9989318521683403E-2"/>
      </font>
      <fill>
        <patternFill>
          <bgColor theme="0" tint="-4.9989318521683403E-2"/>
        </patternFill>
      </fill>
    </dxf>
    <dxf>
      <font>
        <color theme="1"/>
      </font>
      <fill>
        <patternFill>
          <bgColor rgb="FFFFF377"/>
        </patternFill>
      </fill>
    </dxf>
    <dxf>
      <font>
        <color theme="1"/>
      </font>
      <fill>
        <patternFill>
          <bgColor rgb="FFFFF377"/>
        </patternFill>
      </fill>
    </dxf>
    <dxf>
      <fill>
        <patternFill>
          <bgColor rgb="FFFFF377"/>
        </patternFill>
      </fill>
    </dxf>
    <dxf>
      <fill>
        <patternFill patternType="solid">
          <bgColor rgb="FFFFF377"/>
        </patternFill>
      </fill>
    </dxf>
    <dxf>
      <font>
        <color theme="1"/>
      </font>
      <fill>
        <patternFill>
          <bgColor rgb="FFFFF377"/>
        </patternFill>
      </fill>
    </dxf>
    <dxf>
      <font>
        <u val="none"/>
        <color theme="1"/>
      </font>
      <fill>
        <patternFill>
          <bgColor rgb="FFFFF377"/>
        </patternFill>
      </fill>
    </dxf>
    <dxf>
      <fill>
        <patternFill>
          <bgColor theme="0" tint="-4.9989318521683403E-2"/>
        </patternFill>
      </fill>
    </dxf>
    <dxf>
      <font>
        <color theme="1"/>
      </font>
      <fill>
        <patternFill>
          <bgColor rgb="FFFFF377"/>
        </patternFill>
      </fill>
    </dxf>
    <dxf>
      <fill>
        <patternFill>
          <bgColor rgb="FFFFF377"/>
        </patternFill>
      </fill>
    </dxf>
    <dxf>
      <fill>
        <patternFill>
          <bgColor rgb="FFFFF377"/>
        </patternFill>
      </fill>
    </dxf>
    <dxf>
      <font>
        <color theme="1"/>
      </font>
      <fill>
        <patternFill>
          <bgColor rgb="FFFFF377"/>
        </patternFill>
      </fill>
    </dxf>
    <dxf>
      <font>
        <color theme="1"/>
      </font>
    </dxf>
    <dxf>
      <font>
        <color theme="1"/>
      </font>
    </dxf>
    <dxf>
      <font>
        <color theme="1"/>
      </font>
    </dxf>
    <dxf>
      <font>
        <color theme="1"/>
      </font>
    </dxf>
    <dxf>
      <font>
        <color theme="0" tint="-4.9989318521683403E-2"/>
      </font>
      <fill>
        <patternFill>
          <bgColor theme="0" tint="-4.9989318521683403E-2"/>
        </patternFill>
      </fill>
    </dxf>
    <dxf>
      <font>
        <color theme="0" tint="-4.9989318521683403E-2"/>
      </font>
      <fill>
        <patternFill>
          <bgColor theme="0" tint="-4.9989318521683403E-2"/>
        </patternFill>
      </fill>
      <border>
        <left/>
        <right/>
        <top/>
        <bottom/>
        <vertical/>
        <horizontal/>
      </border>
    </dxf>
    <dxf>
      <font>
        <color theme="1"/>
      </font>
    </dxf>
    <dxf>
      <font>
        <color theme="1"/>
      </font>
      <fill>
        <patternFill>
          <bgColor theme="3" tint="0.89996032593768116"/>
        </patternFill>
      </fill>
    </dxf>
    <dxf>
      <fill>
        <patternFill>
          <bgColor theme="3" tint="0.89996032593768116"/>
        </patternFill>
      </fill>
    </dxf>
    <dxf>
      <fill>
        <patternFill>
          <bgColor theme="3" tint="0.89996032593768116"/>
        </patternFill>
      </fill>
    </dxf>
    <dxf>
      <font>
        <color theme="0" tint="-4.9989318521683403E-2"/>
      </font>
      <fill>
        <patternFill patternType="solid">
          <fgColor theme="0" tint="-4.9989318521683403E-2"/>
          <bgColor theme="0" tint="-4.9989318521683403E-2"/>
        </patternFill>
      </fill>
    </dxf>
    <dxf>
      <font>
        <color theme="1"/>
      </font>
      <fill>
        <patternFill>
          <bgColor theme="3" tint="0.89996032593768116"/>
        </patternFill>
      </fill>
    </dxf>
    <dxf>
      <font>
        <color theme="1"/>
      </font>
      <fill>
        <patternFill>
          <bgColor theme="3" tint="0.89996032593768116"/>
        </patternFill>
      </fill>
    </dxf>
    <dxf>
      <font>
        <color theme="1"/>
      </font>
      <fill>
        <patternFill>
          <bgColor theme="3" tint="0.89996032593768116"/>
        </patternFill>
      </fill>
    </dxf>
    <dxf>
      <font>
        <color theme="1"/>
      </font>
      <fill>
        <patternFill>
          <bgColor theme="3" tint="0.89996032593768116"/>
        </patternFill>
      </fill>
    </dxf>
    <dxf>
      <font>
        <color theme="0" tint="-4.9989318521683403E-2"/>
      </font>
      <fill>
        <patternFill patternType="solid">
          <fgColor theme="0" tint="-4.9989318521683403E-2"/>
          <bgColor theme="0" tint="-4.9989318521683403E-2"/>
        </patternFill>
      </fill>
    </dxf>
    <dxf>
      <font>
        <color theme="0" tint="-4.9989318521683403E-2"/>
      </font>
      <fill>
        <patternFill patternType="solid">
          <fgColor theme="0" tint="-4.9989318521683403E-2"/>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border>
        <left/>
        <right/>
        <top/>
        <bottom/>
        <vertical/>
        <horizontal/>
      </border>
    </dxf>
    <dxf>
      <border>
        <top/>
        <vertical/>
        <horizontal/>
      </border>
    </dxf>
    <dxf>
      <font>
        <color theme="0" tint="-4.9989318521683403E-2"/>
      </font>
      <fill>
        <patternFill>
          <bgColor theme="0" tint="-4.9989318521683403E-2"/>
        </patternFill>
      </fill>
    </dxf>
    <dxf>
      <font>
        <color theme="0" tint="-4.9989318521683403E-2"/>
      </font>
      <fill>
        <patternFill>
          <bgColor theme="0" tint="-4.9989318521683403E-2"/>
        </patternFill>
      </fill>
    </dxf>
    <dxf>
      <font>
        <b val="0"/>
        <i val="0"/>
        <color theme="1"/>
      </font>
      <fill>
        <patternFill>
          <bgColor theme="0"/>
        </patternFill>
      </fill>
    </dxf>
    <dxf>
      <font>
        <color theme="1"/>
      </font>
      <fill>
        <patternFill patternType="none">
          <bgColor auto="1"/>
        </patternFill>
      </fill>
    </dxf>
    <dxf>
      <font>
        <color theme="1"/>
      </font>
      <fill>
        <patternFill patternType="none">
          <bgColor auto="1"/>
        </patternFill>
      </fill>
    </dxf>
    <dxf>
      <font>
        <color theme="1"/>
      </font>
      <fill>
        <patternFill patternType="none">
          <bgColor auto="1"/>
        </patternFill>
      </fill>
    </dxf>
    <dxf>
      <font>
        <color theme="1"/>
      </font>
      <fill>
        <patternFill>
          <bgColor theme="0"/>
        </patternFill>
      </fill>
    </dxf>
    <dxf>
      <font>
        <color theme="1"/>
      </font>
      <fill>
        <patternFill>
          <bgColor theme="0"/>
        </patternFill>
      </fill>
    </dxf>
    <dxf>
      <font>
        <color theme="1"/>
      </font>
      <fill>
        <patternFill>
          <bgColor theme="0"/>
        </patternFill>
      </fill>
    </dxf>
    <dxf>
      <font>
        <color rgb="FF0070C0"/>
      </font>
    </dxf>
    <dxf>
      <font>
        <color rgb="FFFF0000"/>
      </font>
      <fill>
        <patternFill>
          <bgColor theme="0"/>
        </patternFill>
      </fill>
    </dxf>
    <dxf>
      <font>
        <b/>
        <i val="0"/>
        <color theme="1"/>
      </font>
      <fill>
        <patternFill>
          <bgColor rgb="FFFF0000"/>
        </patternFill>
      </fill>
    </dxf>
    <dxf>
      <fill>
        <patternFill>
          <bgColor rgb="FFFFFF00"/>
        </patternFill>
      </fill>
    </dxf>
    <dxf>
      <font>
        <color theme="0" tint="-4.9989318521683403E-2"/>
      </font>
      <fill>
        <patternFill>
          <bgColor theme="0" tint="-4.9989318521683403E-2"/>
        </patternFill>
      </fill>
    </dxf>
    <dxf>
      <font>
        <color theme="1"/>
      </font>
    </dxf>
    <dxf>
      <font>
        <color theme="0" tint="-4.9989318521683403E-2"/>
      </font>
      <fill>
        <patternFill>
          <bgColor theme="0" tint="-4.9989318521683403E-2"/>
        </patternFill>
      </fill>
    </dxf>
    <dxf>
      <font>
        <color theme="0" tint="-4.9989318521683403E-2"/>
      </font>
      <fill>
        <patternFill patternType="solid">
          <fgColor theme="0" tint="-4.9989318521683403E-2"/>
          <bgColor theme="0" tint="-4.9989318521683403E-2"/>
        </patternFill>
      </fill>
    </dxf>
    <dxf>
      <font>
        <color theme="1"/>
      </font>
      <fill>
        <patternFill patternType="none">
          <bgColor auto="1"/>
        </patternFill>
      </fill>
    </dxf>
    <dxf>
      <font>
        <color theme="1"/>
      </font>
      <fill>
        <patternFill>
          <bgColor theme="0"/>
        </patternFill>
      </fill>
    </dxf>
    <dxf>
      <font>
        <color theme="0" tint="-4.9989318521683403E-2"/>
      </font>
      <fill>
        <patternFill>
          <bgColor theme="0" tint="-4.9989318521683403E-2"/>
        </patternFill>
      </fill>
    </dxf>
    <dxf>
      <font>
        <color theme="1"/>
      </font>
      <fill>
        <patternFill>
          <bgColor theme="0"/>
        </patternFill>
      </fill>
    </dxf>
    <dxf>
      <border>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1"/>
      </font>
      <fill>
        <patternFill>
          <bgColor theme="0"/>
        </patternFill>
      </fill>
    </dxf>
    <dxf>
      <font>
        <color theme="1"/>
      </font>
      <fill>
        <patternFill patternType="none">
          <bgColor auto="1"/>
        </patternFill>
      </fill>
    </dxf>
    <dxf>
      <font>
        <color theme="0" tint="-4.9989318521683403E-2"/>
      </font>
      <fill>
        <patternFill>
          <bgColor theme="0" tint="-4.9989318521683403E-2"/>
        </patternFill>
      </fill>
    </dxf>
    <dxf>
      <font>
        <color theme="1"/>
      </font>
      <fill>
        <patternFill>
          <bgColor theme="0"/>
        </patternFill>
      </fill>
    </dxf>
    <dxf>
      <font>
        <color theme="1"/>
      </font>
      <fill>
        <patternFill>
          <bgColor theme="0"/>
        </patternFill>
      </fill>
    </dxf>
    <dxf>
      <font>
        <color theme="1"/>
      </font>
      <fill>
        <patternFill>
          <bgColor theme="0"/>
        </patternFill>
      </fill>
    </dxf>
    <dxf>
      <font>
        <color theme="0" tint="-4.9989318521683403E-2"/>
      </font>
      <fill>
        <patternFill patternType="solid">
          <fgColor theme="0" tint="-4.9989318521683403E-2"/>
          <bgColor theme="0" tint="-4.9989318521683403E-2"/>
        </patternFill>
      </fill>
    </dxf>
    <dxf>
      <fill>
        <patternFill>
          <bgColor rgb="FFFFF377"/>
        </patternFill>
      </fill>
    </dxf>
    <dxf>
      <fill>
        <patternFill>
          <bgColor rgb="FFFFF377"/>
        </patternFill>
      </fill>
    </dxf>
    <dxf>
      <fill>
        <patternFill>
          <bgColor rgb="FFFFF377"/>
        </patternFill>
      </fill>
    </dxf>
    <dxf>
      <font>
        <color theme="1"/>
      </font>
      <fill>
        <patternFill>
          <bgColor rgb="FFFFF377"/>
        </patternFill>
      </fill>
    </dxf>
    <dxf>
      <font>
        <color theme="0" tint="-4.9989318521683403E-2"/>
      </font>
      <fill>
        <patternFill>
          <bgColor theme="0" tint="-4.9989318521683403E-2"/>
        </patternFill>
      </fill>
    </dxf>
    <dxf>
      <font>
        <color theme="0" tint="-4.9989318521683403E-2"/>
      </font>
      <fill>
        <patternFill>
          <bgColor theme="0" tint="-4.9989318521683403E-2"/>
        </patternFill>
      </fill>
      <border>
        <left/>
        <right/>
        <top/>
        <bottom/>
        <vertical/>
        <horizontal/>
      </border>
    </dxf>
    <dxf>
      <font>
        <color theme="1"/>
      </font>
      <fill>
        <patternFill>
          <bgColor rgb="FFFFF377"/>
        </patternFill>
      </fill>
    </dxf>
    <dxf>
      <fill>
        <patternFill>
          <bgColor rgb="FFFFF377"/>
        </patternFill>
      </fill>
    </dxf>
    <dxf>
      <fill>
        <patternFill>
          <bgColor rgb="FFFFF377"/>
        </patternFill>
      </fill>
    </dxf>
    <dxf>
      <font>
        <color theme="1"/>
      </font>
      <fill>
        <patternFill>
          <bgColor rgb="FFFFF377"/>
        </patternFill>
      </fill>
    </dxf>
    <dxf>
      <fill>
        <patternFill patternType="solid">
          <bgColor rgb="FFFFF377"/>
        </patternFill>
      </fill>
    </dxf>
    <dxf>
      <font>
        <color theme="1"/>
      </font>
      <fill>
        <patternFill>
          <bgColor rgb="FFFFF377"/>
        </patternFill>
      </fill>
    </dxf>
    <dxf>
      <font>
        <color theme="1"/>
      </font>
      <fill>
        <patternFill>
          <bgColor rgb="FFFFF377"/>
        </patternFill>
      </fill>
    </dxf>
    <dxf>
      <font>
        <color theme="1"/>
      </font>
      <fill>
        <patternFill>
          <bgColor rgb="FFFFF377"/>
        </patternFill>
      </fill>
    </dxf>
    <dxf>
      <font>
        <color theme="1"/>
      </font>
      <fill>
        <patternFill>
          <bgColor rgb="FFFFF377"/>
        </patternFill>
      </fill>
    </dxf>
    <dxf>
      <font>
        <color theme="1"/>
      </font>
      <fill>
        <patternFill>
          <bgColor rgb="FFFFF377"/>
        </patternFill>
      </fill>
    </dxf>
    <dxf>
      <fill>
        <patternFill>
          <bgColor rgb="FFFFF377"/>
        </patternFill>
      </fill>
    </dxf>
    <dxf>
      <fill>
        <patternFill>
          <bgColor rgb="FFFFF377"/>
        </patternFill>
      </fill>
    </dxf>
    <dxf>
      <font>
        <color theme="0"/>
      </font>
      <fill>
        <patternFill>
          <fgColor theme="0"/>
        </patternFill>
      </fill>
    </dxf>
    <dxf>
      <font>
        <color theme="0" tint="-4.9989318521683403E-2"/>
      </font>
      <fill>
        <patternFill>
          <bgColor theme="0" tint="-4.9989318521683403E-2"/>
        </patternFill>
      </fill>
    </dxf>
    <dxf>
      <font>
        <color theme="1"/>
      </font>
      <fill>
        <patternFill>
          <bgColor rgb="FFFFF377"/>
        </patternFill>
      </fill>
    </dxf>
    <dxf>
      <font>
        <color theme="1"/>
      </font>
      <fill>
        <patternFill>
          <bgColor rgb="FFFFF377"/>
        </patternFill>
      </fill>
    </dxf>
    <dxf>
      <fill>
        <patternFill>
          <bgColor rgb="FFFFF377"/>
        </patternFill>
      </fill>
    </dxf>
    <dxf>
      <fill>
        <patternFill patternType="solid">
          <bgColor rgb="FFFFF377"/>
        </patternFill>
      </fill>
    </dxf>
    <dxf>
      <font>
        <color theme="1"/>
      </font>
      <fill>
        <patternFill>
          <bgColor rgb="FFFFF377"/>
        </patternFill>
      </fill>
    </dxf>
    <dxf>
      <font>
        <u val="none"/>
        <color theme="1"/>
      </font>
      <fill>
        <patternFill>
          <bgColor rgb="FFFFF377"/>
        </patternFill>
      </fill>
    </dxf>
    <dxf>
      <fill>
        <patternFill>
          <bgColor theme="0" tint="-4.9989318521683403E-2"/>
        </patternFill>
      </fill>
    </dxf>
    <dxf>
      <font>
        <color theme="1"/>
      </font>
      <fill>
        <patternFill>
          <bgColor rgb="FFFFF377"/>
        </patternFill>
      </fill>
    </dxf>
    <dxf>
      <fill>
        <patternFill>
          <bgColor rgb="FFFFF377"/>
        </patternFill>
      </fill>
    </dxf>
    <dxf>
      <fill>
        <patternFill>
          <bgColor rgb="FFFFF377"/>
        </patternFill>
      </fill>
    </dxf>
    <dxf>
      <font>
        <color theme="1"/>
      </font>
      <fill>
        <patternFill>
          <bgColor rgb="FFFFF377"/>
        </patternFill>
      </fill>
    </dxf>
    <dxf>
      <font>
        <color theme="1"/>
      </font>
    </dxf>
    <dxf>
      <font>
        <color theme="1"/>
      </font>
    </dxf>
    <dxf>
      <font>
        <color theme="1"/>
      </font>
    </dxf>
    <dxf>
      <font>
        <color theme="1"/>
      </font>
    </dxf>
    <dxf>
      <font>
        <color theme="0" tint="-4.9989318521683403E-2"/>
      </font>
      <fill>
        <patternFill>
          <bgColor theme="0" tint="-4.9989318521683403E-2"/>
        </patternFill>
      </fill>
    </dxf>
    <dxf>
      <font>
        <color theme="0" tint="-4.9989318521683403E-2"/>
      </font>
      <fill>
        <patternFill>
          <bgColor theme="0" tint="-4.9989318521683403E-2"/>
        </patternFill>
      </fill>
      <border>
        <left/>
        <right/>
        <top/>
        <bottom/>
        <vertical/>
        <horizontal/>
      </border>
    </dxf>
    <dxf>
      <font>
        <color theme="1"/>
      </font>
    </dxf>
    <dxf>
      <font>
        <color theme="1"/>
      </font>
      <fill>
        <patternFill>
          <bgColor theme="3" tint="0.89996032593768116"/>
        </patternFill>
      </fill>
    </dxf>
    <dxf>
      <fill>
        <patternFill>
          <bgColor theme="3" tint="0.89996032593768116"/>
        </patternFill>
      </fill>
    </dxf>
    <dxf>
      <fill>
        <patternFill>
          <bgColor theme="3" tint="0.89996032593768116"/>
        </patternFill>
      </fill>
    </dxf>
    <dxf>
      <font>
        <color theme="0" tint="-4.9989318521683403E-2"/>
      </font>
      <fill>
        <patternFill patternType="solid">
          <fgColor theme="0" tint="-4.9989318521683403E-2"/>
          <bgColor theme="0" tint="-4.9989318521683403E-2"/>
        </patternFill>
      </fill>
    </dxf>
    <dxf>
      <font>
        <color theme="1"/>
      </font>
      <fill>
        <patternFill>
          <bgColor theme="3" tint="0.89996032593768116"/>
        </patternFill>
      </fill>
    </dxf>
    <dxf>
      <font>
        <color theme="1"/>
      </font>
      <fill>
        <patternFill>
          <bgColor theme="3" tint="0.89996032593768116"/>
        </patternFill>
      </fill>
    </dxf>
    <dxf>
      <font>
        <color theme="1"/>
      </font>
      <fill>
        <patternFill>
          <bgColor theme="3" tint="0.89996032593768116"/>
        </patternFill>
      </fill>
    </dxf>
    <dxf>
      <font>
        <color theme="1"/>
      </font>
      <fill>
        <patternFill>
          <bgColor theme="3" tint="0.89996032593768116"/>
        </patternFill>
      </fill>
    </dxf>
    <dxf>
      <font>
        <color theme="0" tint="-4.9989318521683403E-2"/>
      </font>
      <fill>
        <patternFill patternType="solid">
          <fgColor theme="0" tint="-4.9989318521683403E-2"/>
          <bgColor theme="0" tint="-4.9989318521683403E-2"/>
        </patternFill>
      </fill>
    </dxf>
    <dxf>
      <font>
        <color theme="0" tint="-4.9989318521683403E-2"/>
      </font>
      <fill>
        <patternFill patternType="solid">
          <fgColor theme="0" tint="-4.9989318521683403E-2"/>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border>
        <left/>
        <right/>
        <top/>
        <bottom/>
        <vertical/>
        <horizontal/>
      </border>
    </dxf>
    <dxf>
      <border>
        <top/>
        <vertical/>
        <horizontal/>
      </border>
    </dxf>
    <dxf>
      <font>
        <color theme="0" tint="-4.9989318521683403E-2"/>
      </font>
      <fill>
        <patternFill>
          <bgColor theme="0" tint="-4.9989318521683403E-2"/>
        </patternFill>
      </fill>
    </dxf>
    <dxf>
      <font>
        <color theme="0" tint="-4.9989318521683403E-2"/>
      </font>
      <fill>
        <patternFill>
          <bgColor theme="0" tint="-4.9989318521683403E-2"/>
        </patternFill>
      </fill>
    </dxf>
    <dxf>
      <font>
        <b val="0"/>
        <i val="0"/>
        <color theme="1"/>
      </font>
      <fill>
        <patternFill>
          <bgColor theme="0"/>
        </patternFill>
      </fill>
    </dxf>
    <dxf>
      <font>
        <color theme="1"/>
      </font>
      <fill>
        <patternFill patternType="none">
          <bgColor auto="1"/>
        </patternFill>
      </fill>
    </dxf>
    <dxf>
      <font>
        <color theme="1"/>
      </font>
      <fill>
        <patternFill patternType="none">
          <bgColor auto="1"/>
        </patternFill>
      </fill>
    </dxf>
    <dxf>
      <font>
        <color theme="1"/>
      </font>
      <fill>
        <patternFill patternType="none">
          <bgColor auto="1"/>
        </patternFill>
      </fill>
    </dxf>
    <dxf>
      <font>
        <color theme="1"/>
      </font>
      <fill>
        <patternFill>
          <bgColor theme="0"/>
        </patternFill>
      </fill>
    </dxf>
    <dxf>
      <font>
        <color theme="1"/>
      </font>
      <fill>
        <patternFill>
          <bgColor theme="0"/>
        </patternFill>
      </fill>
    </dxf>
    <dxf>
      <font>
        <color theme="1"/>
      </font>
      <fill>
        <patternFill>
          <bgColor theme="0"/>
        </patternFill>
      </fill>
    </dxf>
    <dxf>
      <font>
        <color rgb="FF0070C0"/>
      </font>
    </dxf>
    <dxf>
      <font>
        <color rgb="FFFF0000"/>
      </font>
      <fill>
        <patternFill>
          <bgColor theme="0"/>
        </patternFill>
      </fill>
    </dxf>
    <dxf>
      <font>
        <color theme="0" tint="-4.9989318521683403E-2"/>
      </font>
      <fill>
        <patternFill>
          <fgColor theme="0" tint="-4.9989318521683403E-2"/>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font>
      <fill>
        <patternFill>
          <bgColor theme="0"/>
        </patternFill>
      </fill>
      <border>
        <left/>
        <right/>
        <top/>
        <bottom/>
      </border>
    </dxf>
    <dxf>
      <border>
        <left/>
        <right/>
        <top/>
        <bottom/>
        <vertical/>
        <horizontal/>
      </border>
    </dxf>
    <dxf>
      <border>
        <left/>
        <right/>
        <top/>
        <bottom/>
        <vertical/>
        <horizontal/>
      </border>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dxf>
    <dxf>
      <font>
        <color theme="0" tint="-4.9989318521683403E-2"/>
      </font>
      <fill>
        <patternFill patternType="solid">
          <fgColor theme="0" tint="-4.9989318521683403E-2"/>
          <bgColor theme="0" tint="-4.9989318521683403E-2"/>
        </patternFill>
      </fill>
    </dxf>
    <dxf>
      <fill>
        <patternFill>
          <bgColor theme="0" tint="-4.9989318521683403E-2"/>
        </patternFill>
      </fill>
    </dxf>
    <dxf>
      <font>
        <color theme="0" tint="-4.9989318521683403E-2"/>
      </font>
      <fill>
        <patternFill patternType="solid">
          <fgColor theme="0" tint="-4.9989318521683403E-2"/>
          <bgColor theme="0" tint="-4.9989318521683403E-2"/>
        </patternFill>
      </fill>
    </dxf>
    <dxf>
      <fill>
        <patternFill>
          <bgColor rgb="FFFFF377"/>
        </patternFill>
      </fill>
    </dxf>
    <dxf>
      <fill>
        <patternFill>
          <bgColor rgb="FFFFF377"/>
        </patternFill>
      </fill>
    </dxf>
    <dxf>
      <font>
        <color theme="1"/>
      </font>
      <fill>
        <patternFill>
          <bgColor rgb="FFFFF377"/>
        </patternFill>
      </fill>
    </dxf>
    <dxf>
      <font>
        <color theme="1"/>
      </font>
      <fill>
        <patternFill>
          <bgColor rgb="FFFFF377"/>
        </patternFill>
      </fill>
    </dxf>
    <dxf>
      <fill>
        <patternFill>
          <bgColor rgb="FFFFF377"/>
        </patternFill>
      </fill>
    </dxf>
    <dxf>
      <fill>
        <patternFill>
          <bgColor rgb="FFFFF377"/>
        </patternFill>
      </fill>
    </dxf>
    <dxf>
      <fill>
        <patternFill>
          <bgColor rgb="FFFFF377"/>
        </patternFill>
      </fill>
    </dxf>
    <dxf>
      <fill>
        <patternFill>
          <bgColor rgb="FFFFF377"/>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bgColor rgb="FFFFF377"/>
        </patternFill>
      </fill>
    </dxf>
    <dxf>
      <fill>
        <patternFill>
          <bgColor rgb="FFFFF377"/>
        </patternFill>
      </fill>
    </dxf>
    <dxf>
      <fill>
        <patternFill>
          <bgColor rgb="FFFFF377"/>
        </patternFill>
      </fill>
    </dxf>
    <dxf>
      <fill>
        <patternFill>
          <bgColor rgb="FFFFF377"/>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patternType="solid">
          <bgColor theme="0" tint="-4.9989318521683403E-2"/>
        </patternFill>
      </fill>
    </dxf>
    <dxf>
      <font>
        <color theme="0" tint="-4.9989318521683403E-2"/>
      </font>
      <fill>
        <patternFill patternType="solid">
          <bgColor theme="0" tint="-4.9989318521683403E-2"/>
        </patternFill>
      </fill>
    </dxf>
    <dxf>
      <font>
        <color theme="0" tint="-4.9989318521683403E-2"/>
      </font>
      <fill>
        <patternFill patternType="solid">
          <bgColor theme="0" tint="-4.9989318521683403E-2"/>
        </patternFill>
      </fill>
    </dxf>
    <dxf>
      <font>
        <color theme="0" tint="-4.9989318521683403E-2"/>
      </font>
      <fill>
        <patternFill>
          <fgColor theme="0" tint="-4.9989318521683403E-2"/>
          <bgColor theme="0" tint="-4.9989318521683403E-2"/>
        </patternFill>
      </fill>
      <border>
        <left/>
        <right/>
        <top/>
        <bottom/>
        <vertical/>
        <horizontal/>
      </border>
    </dxf>
    <dxf>
      <font>
        <color theme="1"/>
      </font>
      <fill>
        <patternFill>
          <bgColor theme="0"/>
        </patternFill>
      </fill>
    </dxf>
    <dxf>
      <font>
        <color theme="1"/>
      </font>
      <fill>
        <patternFill>
          <bgColor theme="0"/>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1"/>
      </font>
    </dxf>
    <dxf>
      <font>
        <color theme="0" tint="-4.9989318521683403E-2"/>
      </font>
      <fill>
        <patternFill>
          <bgColor theme="0" tint="-4.9989318521683403E-2"/>
        </patternFill>
      </fill>
    </dxf>
    <dxf>
      <font>
        <color theme="0" tint="-4.9989318521683403E-2"/>
      </font>
      <fill>
        <patternFill patternType="solid">
          <fgColor theme="0" tint="-4.9989318521683403E-2"/>
          <bgColor theme="0" tint="-4.9989318521683403E-2"/>
        </patternFill>
      </fill>
    </dxf>
    <dxf>
      <font>
        <color theme="0" tint="-4.9989318521683403E-2"/>
      </font>
      <fill>
        <patternFill patternType="solid">
          <fgColor theme="0" tint="-4.9989318521683403E-2"/>
          <bgColor theme="0" tint="-4.9989318521683403E-2"/>
        </patternFill>
      </fill>
    </dxf>
    <dxf>
      <font>
        <color theme="0" tint="-4.9989318521683403E-2"/>
      </font>
      <fill>
        <patternFill patternType="solid">
          <fgColor theme="0" tint="-4.9989318521683403E-2"/>
          <bgColor theme="0" tint="-4.9989318521683403E-2"/>
        </patternFill>
      </fill>
    </dxf>
    <dxf>
      <font>
        <color theme="0" tint="-4.9989318521683403E-2"/>
      </font>
      <fill>
        <patternFill patternType="solid">
          <fgColor theme="0" tint="-4.9989318521683403E-2"/>
          <bgColor theme="0" tint="-4.9989318521683403E-2"/>
        </patternFill>
      </fill>
    </dxf>
    <dxf>
      <font>
        <color auto="1"/>
      </font>
      <fill>
        <patternFill>
          <bgColor rgb="FFFF0000"/>
        </patternFill>
      </fill>
    </dxf>
    <dxf>
      <fill>
        <patternFill patternType="solid">
          <bgColor rgb="FFFFF377"/>
        </patternFill>
      </fill>
    </dxf>
    <dxf>
      <font>
        <color theme="1"/>
      </font>
      <fill>
        <patternFill>
          <bgColor rgb="FFFFF377"/>
        </patternFill>
      </fill>
    </dxf>
    <dxf>
      <fill>
        <patternFill>
          <bgColor rgb="FFFFF377"/>
        </patternFill>
      </fill>
    </dxf>
    <dxf>
      <font>
        <color auto="1"/>
      </font>
      <fill>
        <patternFill>
          <bgColor rgb="FFFFF377"/>
        </patternFill>
      </fill>
    </dxf>
    <dxf>
      <font>
        <color auto="1"/>
      </font>
      <fill>
        <patternFill>
          <bgColor rgb="FFFFF377"/>
        </patternFill>
      </fill>
    </dxf>
    <dxf>
      <font>
        <color auto="1"/>
      </font>
      <fill>
        <patternFill>
          <bgColor rgb="FFFFF377"/>
        </patternFill>
      </fill>
    </dxf>
    <dxf>
      <font>
        <color theme="1"/>
      </font>
      <fill>
        <patternFill>
          <bgColor rgb="FFFFF377"/>
        </patternFill>
      </fill>
    </dxf>
    <dxf>
      <fill>
        <patternFill>
          <bgColor rgb="FFFFF377"/>
        </patternFill>
      </fill>
    </dxf>
    <dxf>
      <fill>
        <patternFill>
          <bgColor rgb="FFFFF377"/>
        </patternFill>
      </fill>
    </dxf>
    <dxf>
      <font>
        <color theme="1"/>
      </font>
      <fill>
        <patternFill>
          <bgColor rgb="FFFFF377"/>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font>
      <fill>
        <patternFill>
          <bgColor theme="0" tint="-4.9989318521683403E-2"/>
        </patternFill>
      </fill>
    </dxf>
    <dxf>
      <font>
        <color theme="0" tint="-4.9989318521683403E-2"/>
      </font>
      <fill>
        <patternFill patternType="solid">
          <fgColor theme="0" tint="-4.9989318521683403E-2"/>
          <bgColor theme="0" tint="-4.9989318521683403E-2"/>
        </patternFill>
      </fill>
    </dxf>
    <dxf>
      <font>
        <b/>
        <i val="0"/>
        <color rgb="FFFF0000"/>
      </font>
      <fill>
        <patternFill>
          <bgColor theme="0"/>
        </patternFill>
      </fill>
    </dxf>
    <dxf>
      <font>
        <b/>
        <i val="0"/>
        <color rgb="FFFF0000"/>
      </font>
      <fill>
        <patternFill>
          <bgColor theme="0"/>
        </patternFill>
      </fill>
    </dxf>
    <dxf>
      <font>
        <b/>
        <i val="0"/>
        <color rgb="FFFF0000"/>
      </font>
      <fill>
        <patternFill>
          <bgColor theme="0"/>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b/>
        <i val="0"/>
        <color rgb="FFFF0000"/>
      </font>
      <fill>
        <patternFill patternType="solid">
          <fgColor theme="0"/>
          <bgColor theme="0"/>
        </patternFill>
      </fill>
    </dxf>
    <dxf>
      <font>
        <color theme="0" tint="-4.9989318521683403E-2"/>
      </font>
      <fill>
        <patternFill patternType="solid">
          <bgColor theme="0" tint="-4.9989318521683403E-2"/>
        </patternFill>
      </fill>
    </dxf>
    <dxf>
      <font>
        <color theme="0" tint="-4.9989318521683403E-2"/>
      </font>
      <fill>
        <patternFill>
          <bgColor theme="0" tint="-4.9989318521683403E-2"/>
        </patternFill>
      </fill>
    </dxf>
    <dxf>
      <font>
        <color theme="1"/>
      </font>
    </dxf>
    <dxf>
      <font>
        <color auto="1"/>
      </font>
    </dxf>
    <dxf>
      <font>
        <color theme="1"/>
      </font>
    </dxf>
    <dxf>
      <font>
        <color theme="1"/>
      </font>
    </dxf>
    <dxf>
      <font>
        <color theme="1"/>
      </font>
    </dxf>
    <dxf>
      <font>
        <color theme="1"/>
      </font>
    </dxf>
    <dxf>
      <font>
        <color theme="1"/>
      </font>
      <fill>
        <patternFill>
          <bgColor theme="0"/>
        </patternFill>
      </fill>
    </dxf>
  </dxfs>
  <tableStyles count="1" defaultTableStyle="TableStyleMedium2" defaultPivotStyle="PivotStyleLight16">
    <tableStyle name="Invisible" pivot="0" table="0" count="0" xr9:uid="{E71F9D79-07AA-48D9-83E8-8CB0D1553C97}"/>
  </tableStyles>
  <colors>
    <mruColors>
      <color rgb="FFFFF377"/>
      <color rgb="FF333333"/>
      <color rgb="FF5F5F5F"/>
      <color rgb="FF009FDA"/>
      <color rgb="FFFFCC66"/>
      <color rgb="FFFECF72"/>
      <color rgb="FFFFCC00"/>
      <color rgb="FF808080"/>
      <color rgb="FFDDDDDD"/>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alcChain" Target="calcChain.xml"/></Relationships>
</file>

<file path=xl/ctrlProps/ctrlProp1.xml><?xml version="1.0" encoding="utf-8"?>
<formControlPr xmlns="http://schemas.microsoft.com/office/spreadsheetml/2009/9/main" objectType="CheckBox" fmlaLink="$N$5" lockText="1" noThreeD="1"/>
</file>

<file path=xl/ctrlProps/ctrlProp2.xml><?xml version="1.0" encoding="utf-8"?>
<formControlPr xmlns="http://schemas.microsoft.com/office/spreadsheetml/2009/9/main" objectType="CheckBox" fmlaLink="$N$20" lockText="1" noThreeD="1"/>
</file>

<file path=xl/ctrlProps/ctrlProp3.xml><?xml version="1.0" encoding="utf-8"?>
<formControlPr xmlns="http://schemas.microsoft.com/office/spreadsheetml/2009/9/main" objectType="CheckBox" fmlaLink="$N$58" lockText="1" noThreeD="1"/>
</file>

<file path=xl/ctrlProps/ctrlProp4.xml><?xml version="1.0" encoding="utf-8"?>
<formControlPr xmlns="http://schemas.microsoft.com/office/spreadsheetml/2009/9/main" objectType="CheckBox" fmlaLink="$N$67" lockText="1" noThreeD="1"/>
</file>

<file path=xl/ctrlProps/ctrlProp5.xml><?xml version="1.0" encoding="utf-8"?>
<formControlPr xmlns="http://schemas.microsoft.com/office/spreadsheetml/2009/9/main" objectType="CheckBox" fmlaLink="$K$41" lockText="1" noThreeD="1"/>
</file>

<file path=xl/ctrlProps/ctrlProp6.xml><?xml version="1.0" encoding="utf-8"?>
<formControlPr xmlns="http://schemas.microsoft.com/office/spreadsheetml/2009/9/main" objectType="CheckBox" checked="Checked" fmlaLink="$J$27" lockText="1" noThreeD="1"/>
</file>

<file path=xl/ctrlProps/ctrlProp7.xml><?xml version="1.0" encoding="utf-8"?>
<formControlPr xmlns="http://schemas.microsoft.com/office/spreadsheetml/2009/9/main" objectType="CheckBox" fmlaLink="$N$5" lockText="1" noThreeD="1"/>
</file>

<file path=xl/ctrlProps/ctrlProp8.xml><?xml version="1.0" encoding="utf-8"?>
<formControlPr xmlns="http://schemas.microsoft.com/office/spreadsheetml/2009/9/main" objectType="CheckBox" fmlaLink="$L$7" lockText="1" noThreeD="1"/>
</file>

<file path=xl/ctrlProps/ctrlProp9.xml><?xml version="1.0" encoding="utf-8"?>
<formControlPr xmlns="http://schemas.microsoft.com/office/spreadsheetml/2009/9/main" objectType="CheckBox" lockText="1" noThreeD="1"/>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1051560</xdr:colOff>
          <xdr:row>3</xdr:row>
          <xdr:rowOff>175260</xdr:rowOff>
        </xdr:from>
        <xdr:to>
          <xdr:col>12</xdr:col>
          <xdr:colOff>1242060</xdr:colOff>
          <xdr:row>4</xdr:row>
          <xdr:rowOff>175260</xdr:rowOff>
        </xdr:to>
        <xdr:sp macro="" textlink="">
          <xdr:nvSpPr>
            <xdr:cNvPr id="76805" name="Check Box 5" hidden="1">
              <a:extLst>
                <a:ext uri="{63B3BB69-23CF-44E3-9099-C40C66FF867C}">
                  <a14:compatExt spid="_x0000_s76805"/>
                </a:ext>
                <a:ext uri="{FF2B5EF4-FFF2-40B4-BE49-F238E27FC236}">
                  <a16:creationId xmlns:a16="http://schemas.microsoft.com/office/drawing/2014/main" id="{00000000-0008-0000-0100-0000052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12</xdr:col>
          <xdr:colOff>441960</xdr:colOff>
          <xdr:row>18</xdr:row>
          <xdr:rowOff>68580</xdr:rowOff>
        </xdr:from>
        <xdr:to>
          <xdr:col>12</xdr:col>
          <xdr:colOff>632460</xdr:colOff>
          <xdr:row>21</xdr:row>
          <xdr:rowOff>30480</xdr:rowOff>
        </xdr:to>
        <xdr:sp macro="" textlink="">
          <xdr:nvSpPr>
            <xdr:cNvPr id="76807" name="Check Box 7" hidden="1">
              <a:extLst>
                <a:ext uri="{63B3BB69-23CF-44E3-9099-C40C66FF867C}">
                  <a14:compatExt spid="_x0000_s76807"/>
                </a:ext>
                <a:ext uri="{FF2B5EF4-FFF2-40B4-BE49-F238E27FC236}">
                  <a16:creationId xmlns:a16="http://schemas.microsoft.com/office/drawing/2014/main" id="{00000000-0008-0000-0100-0000072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57</xdr:row>
          <xdr:rowOff>137160</xdr:rowOff>
        </xdr:from>
        <xdr:to>
          <xdr:col>12</xdr:col>
          <xdr:colOff>708660</xdr:colOff>
          <xdr:row>57</xdr:row>
          <xdr:rowOff>342900</xdr:rowOff>
        </xdr:to>
        <xdr:sp macro="" textlink="">
          <xdr:nvSpPr>
            <xdr:cNvPr id="76809" name="Check Box 9" hidden="1">
              <a:extLst>
                <a:ext uri="{63B3BB69-23CF-44E3-9099-C40C66FF867C}">
                  <a14:compatExt spid="_x0000_s76809"/>
                </a:ext>
                <a:ext uri="{FF2B5EF4-FFF2-40B4-BE49-F238E27FC236}">
                  <a16:creationId xmlns:a16="http://schemas.microsoft.com/office/drawing/2014/main" id="{00000000-0008-0000-0100-0000092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12</xdr:col>
          <xdr:colOff>411480</xdr:colOff>
          <xdr:row>66</xdr:row>
          <xdr:rowOff>114300</xdr:rowOff>
        </xdr:from>
        <xdr:to>
          <xdr:col>12</xdr:col>
          <xdr:colOff>670560</xdr:colOff>
          <xdr:row>66</xdr:row>
          <xdr:rowOff>304800</xdr:rowOff>
        </xdr:to>
        <xdr:sp macro="" textlink="">
          <xdr:nvSpPr>
            <xdr:cNvPr id="76811" name="Check Box 11" hidden="1">
              <a:extLst>
                <a:ext uri="{63B3BB69-23CF-44E3-9099-C40C66FF867C}">
                  <a14:compatExt spid="_x0000_s76811"/>
                </a:ext>
                <a:ext uri="{FF2B5EF4-FFF2-40B4-BE49-F238E27FC236}">
                  <a16:creationId xmlns:a16="http://schemas.microsoft.com/office/drawing/2014/main" id="{00000000-0008-0000-0100-00000B2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10</xdr:col>
          <xdr:colOff>259080</xdr:colOff>
          <xdr:row>41</xdr:row>
          <xdr:rowOff>228600</xdr:rowOff>
        </xdr:from>
        <xdr:to>
          <xdr:col>10</xdr:col>
          <xdr:colOff>480060</xdr:colOff>
          <xdr:row>41</xdr:row>
          <xdr:rowOff>419100</xdr:rowOff>
        </xdr:to>
        <xdr:sp macro="" textlink="">
          <xdr:nvSpPr>
            <xdr:cNvPr id="53254" name="Check Box 6" hidden="1">
              <a:extLst>
                <a:ext uri="{63B3BB69-23CF-44E3-9099-C40C66FF867C}">
                  <a14:compatExt spid="_x0000_s53254"/>
                </a:ext>
                <a:ext uri="{FF2B5EF4-FFF2-40B4-BE49-F238E27FC236}">
                  <a16:creationId xmlns:a16="http://schemas.microsoft.com/office/drawing/2014/main" id="{00000000-0008-0000-0200-000006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8</xdr:col>
          <xdr:colOff>1280160</xdr:colOff>
          <xdr:row>29</xdr:row>
          <xdr:rowOff>99060</xdr:rowOff>
        </xdr:from>
        <xdr:to>
          <xdr:col>8</xdr:col>
          <xdr:colOff>1432560</xdr:colOff>
          <xdr:row>29</xdr:row>
          <xdr:rowOff>327660</xdr:rowOff>
        </xdr:to>
        <xdr:sp macro="" textlink="">
          <xdr:nvSpPr>
            <xdr:cNvPr id="53262" name="Check Box 14" hidden="1">
              <a:extLst>
                <a:ext uri="{63B3BB69-23CF-44E3-9099-C40C66FF867C}">
                  <a14:compatExt spid="_x0000_s53262"/>
                </a:ext>
                <a:ext uri="{FF2B5EF4-FFF2-40B4-BE49-F238E27FC236}">
                  <a16:creationId xmlns:a16="http://schemas.microsoft.com/office/drawing/2014/main" id="{00000000-0008-0000-0200-00000E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9</xdr:col>
          <xdr:colOff>982980</xdr:colOff>
          <xdr:row>4</xdr:row>
          <xdr:rowOff>68580</xdr:rowOff>
        </xdr:from>
        <xdr:to>
          <xdr:col>9</xdr:col>
          <xdr:colOff>1143000</xdr:colOff>
          <xdr:row>4</xdr:row>
          <xdr:rowOff>228600</xdr:rowOff>
        </xdr:to>
        <xdr:sp macro="" textlink="">
          <xdr:nvSpPr>
            <xdr:cNvPr id="53264" name="Check Box 16" hidden="1">
              <a:extLst>
                <a:ext uri="{63B3BB69-23CF-44E3-9099-C40C66FF867C}">
                  <a14:compatExt spid="_x0000_s53264"/>
                </a:ext>
                <a:ext uri="{FF2B5EF4-FFF2-40B4-BE49-F238E27FC236}">
                  <a16:creationId xmlns:a16="http://schemas.microsoft.com/office/drawing/2014/main" id="{00000000-0008-0000-0200-000010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2004060</xdr:colOff>
          <xdr:row>6</xdr:row>
          <xdr:rowOff>632460</xdr:rowOff>
        </xdr:from>
        <xdr:to>
          <xdr:col>3</xdr:col>
          <xdr:colOff>2232660</xdr:colOff>
          <xdr:row>6</xdr:row>
          <xdr:rowOff>822960</xdr:rowOff>
        </xdr:to>
        <xdr:sp macro="" textlink="">
          <xdr:nvSpPr>
            <xdr:cNvPr id="123908" name="Check Box 4" hidden="1">
              <a:extLst>
                <a:ext uri="{63B3BB69-23CF-44E3-9099-C40C66FF867C}">
                  <a14:compatExt spid="_x0000_s123908"/>
                </a:ext>
                <a:ext uri="{FF2B5EF4-FFF2-40B4-BE49-F238E27FC236}">
                  <a16:creationId xmlns:a16="http://schemas.microsoft.com/office/drawing/2014/main" id="{00000000-0008-0000-0E00-000004E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1783080</xdr:colOff>
          <xdr:row>11</xdr:row>
          <xdr:rowOff>99060</xdr:rowOff>
        </xdr:from>
        <xdr:to>
          <xdr:col>3</xdr:col>
          <xdr:colOff>632460</xdr:colOff>
          <xdr:row>13</xdr:row>
          <xdr:rowOff>60960</xdr:rowOff>
        </xdr:to>
        <xdr:sp macro="" textlink="">
          <xdr:nvSpPr>
            <xdr:cNvPr id="96261" name="Check Box 5" hidden="1">
              <a:extLst>
                <a:ext uri="{63B3BB69-23CF-44E3-9099-C40C66FF867C}">
                  <a14:compatExt spid="_x0000_s96261"/>
                </a:ext>
                <a:ext uri="{FF2B5EF4-FFF2-40B4-BE49-F238E27FC236}">
                  <a16:creationId xmlns:a16="http://schemas.microsoft.com/office/drawing/2014/main" id="{00000000-0008-0000-1300-000005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persons/person.xml><?xml version="1.0" encoding="utf-8"?>
<personList xmlns="http://schemas.microsoft.com/office/spreadsheetml/2018/threadedcomments" xmlns:x="http://schemas.openxmlformats.org/spreadsheetml/2006/main">
  <person displayName="Avenick, David" id="{4BAA8973-952A-4EA6-BCB8-34F1A7E0977A}" userId="S::David.Avenick@dnv.com::d70ebc2b-b9bc-44fc-ae06-35d2c70a9771" providerId="AD"/>
</personList>
</file>

<file path=xl/theme/theme1.xml><?xml version="1.0" encoding="utf-8"?>
<a:theme xmlns:a="http://schemas.openxmlformats.org/drawingml/2006/main" name="Office Theme">
  <a:themeElements>
    <a:clrScheme name="DNV PP">
      <a:dk1>
        <a:srgbClr val="000000"/>
      </a:dk1>
      <a:lt1>
        <a:srgbClr val="FFFFFF"/>
      </a:lt1>
      <a:dk2>
        <a:srgbClr val="0F204B"/>
      </a:dk2>
      <a:lt2>
        <a:srgbClr val="F4F3EF"/>
      </a:lt2>
      <a:accent1>
        <a:srgbClr val="0F204B"/>
      </a:accent1>
      <a:accent2>
        <a:srgbClr val="99D9F0"/>
      </a:accent2>
      <a:accent3>
        <a:srgbClr val="003591"/>
      </a:accent3>
      <a:accent4>
        <a:srgbClr val="009FDA"/>
      </a:accent4>
      <a:accent5>
        <a:srgbClr val="91FFB4"/>
      </a:accent5>
      <a:accent6>
        <a:srgbClr val="3F9C35"/>
      </a:accent6>
      <a:hlink>
        <a:srgbClr val="009FDA"/>
      </a:hlink>
      <a:folHlink>
        <a:srgbClr val="3F9C35"/>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1" dT="2024-06-21T17:27:56.39" personId="{4BAA8973-952A-4EA6-BCB8-34F1A7E0977A}" id="{8FDA5E1F-9433-4479-9D0B-B2636F9765BF}">
    <text>CEC Reference: Building Climate Zones by Zip Codes | California Energy Commission 
Direct link: https://www.energy.ca.gov/sites/default/files/2020-04/BuildingClimateZonesByZIPCode_ada.xlsx</text>
    <extLst>
      <x:ext xmlns:xltc2="http://schemas.microsoft.com/office/spreadsheetml/2020/threadedcomments2" uri="{F7C98A9C-CBB3-438F-8F68-D28B6AF4A901}">
        <xltc2:checksum>360198303</xltc2:checksum>
        <xltc2:hyperlink startIndex="15" length="66" url="https://www.energy.ca.gov/media/3560"/>
        <xltc2:hyperlink startIndex="97" length="92" url="https://www.energy.ca.gov/sites/default/files/2020-04/BuildingClimateZonesByZIPCode_ada.xlsx"/>
      </x:ext>
    </extLs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s://cedars.sound-data.com/deer-resources/tools/supporting-files/" TargetMode="External"/><Relationship Id="rId13" Type="http://schemas.openxmlformats.org/officeDocument/2006/relationships/vmlDrawing" Target="../drawings/vmlDrawing12.vml"/><Relationship Id="rId3" Type="http://schemas.openxmlformats.org/officeDocument/2006/relationships/hyperlink" Target="https://docs.cpuc.ca.gov/PublishedDocs/Published/G000/M179/K264/179264220.PDF" TargetMode="External"/><Relationship Id="rId7" Type="http://schemas.openxmlformats.org/officeDocument/2006/relationships/hyperlink" Target="https://pda.energydataweb.com/api/view/2560/FINAL%20TSB%20Tech%20Guidance%20102521.pdf" TargetMode="External"/><Relationship Id="rId12" Type="http://schemas.openxmlformats.org/officeDocument/2006/relationships/printerSettings" Target="../printerSettings/printerSettings15.bin"/><Relationship Id="rId2" Type="http://schemas.openxmlformats.org/officeDocument/2006/relationships/hyperlink" Target="https://file.ac/41slG_rLPjs/" TargetMode="External"/><Relationship Id="rId1" Type="http://schemas.openxmlformats.org/officeDocument/2006/relationships/hyperlink" Target="https://cedars.sound-data.com/deer-resources/tools/supporting-files/" TargetMode="External"/><Relationship Id="rId6" Type="http://schemas.openxmlformats.org/officeDocument/2006/relationships/hyperlink" Target="https://docs.cpuc.ca.gov/publisheddocs/published/g000/m232/k460/232460214.pdf" TargetMode="External"/><Relationship Id="rId11" Type="http://schemas.openxmlformats.org/officeDocument/2006/relationships/hyperlink" Target="https://file.ac/41slG_rLPjs/" TargetMode="External"/><Relationship Id="rId5" Type="http://schemas.openxmlformats.org/officeDocument/2006/relationships/hyperlink" Target="https://www.cpuc.ca.gov/~/-/media/cpuc-website/divisions/energy-division/documents/energy-efficiency/custom-projects-review-guidance-documents/savings-at-sites-with-non-iou-fuel-sources---guidance-doc.pdf" TargetMode="External"/><Relationship Id="rId10" Type="http://schemas.openxmlformats.org/officeDocument/2006/relationships/hyperlink" Target="https://www.caltf.org/custom-measure-guidance-library" TargetMode="External"/><Relationship Id="rId4" Type="http://schemas.openxmlformats.org/officeDocument/2006/relationships/hyperlink" Target="https://docs.cpuc.ca.gov/PublishedDocs/Published/G000/M179/K264/179264220.PDF" TargetMode="External"/><Relationship Id="rId9" Type="http://schemas.openxmlformats.org/officeDocument/2006/relationships/hyperlink" Target="https://pda.energydataweb.com/api/view/2560/FINAL%20TSB%20Tech%20Guidance%20102521.pdf"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s://cedars.sound-data.com/deer-resources/tools/supporting-files/" TargetMode="External"/><Relationship Id="rId13" Type="http://schemas.openxmlformats.org/officeDocument/2006/relationships/vmlDrawing" Target="../drawings/vmlDrawing13.vml"/><Relationship Id="rId3" Type="http://schemas.openxmlformats.org/officeDocument/2006/relationships/hyperlink" Target="https://docs.cpuc.ca.gov/PublishedDocs/Published/G000/M179/K264/179264220.PDF" TargetMode="External"/><Relationship Id="rId7" Type="http://schemas.openxmlformats.org/officeDocument/2006/relationships/hyperlink" Target="https://pda.energydataweb.com/api/view/2560/FINAL%20TSB%20Tech%20Guidance%20102521.pdf" TargetMode="External"/><Relationship Id="rId12" Type="http://schemas.openxmlformats.org/officeDocument/2006/relationships/printerSettings" Target="../printerSettings/printerSettings16.bin"/><Relationship Id="rId2" Type="http://schemas.openxmlformats.org/officeDocument/2006/relationships/hyperlink" Target="https://file.ac/41slG_rLPjs/" TargetMode="External"/><Relationship Id="rId1" Type="http://schemas.openxmlformats.org/officeDocument/2006/relationships/hyperlink" Target="https://cedars.sound-data.com/deer-resources/tools/supporting-files/" TargetMode="External"/><Relationship Id="rId6" Type="http://schemas.openxmlformats.org/officeDocument/2006/relationships/hyperlink" Target="https://docs.cpuc.ca.gov/publisheddocs/published/g000/m232/k460/232460214.pdf" TargetMode="External"/><Relationship Id="rId11" Type="http://schemas.openxmlformats.org/officeDocument/2006/relationships/hyperlink" Target="https://file.ac/41slG_rLPjs/" TargetMode="External"/><Relationship Id="rId5" Type="http://schemas.openxmlformats.org/officeDocument/2006/relationships/hyperlink" Target="https://www.cpuc.ca.gov/~/-/media/cpuc-website/divisions/energy-division/documents/energy-efficiency/custom-projects-review-guidance-documents/savings-at-sites-with-non-iou-fuel-sources---guidance-doc.pdf" TargetMode="External"/><Relationship Id="rId10" Type="http://schemas.openxmlformats.org/officeDocument/2006/relationships/hyperlink" Target="https://www.caltf.org/custom-measure-guidance-library" TargetMode="External"/><Relationship Id="rId4" Type="http://schemas.openxmlformats.org/officeDocument/2006/relationships/hyperlink" Target="https://docs.cpuc.ca.gov/PublishedDocs/Published/G000/M179/K264/179264220.PDF" TargetMode="External"/><Relationship Id="rId9" Type="http://schemas.openxmlformats.org/officeDocument/2006/relationships/hyperlink" Target="https://pda.energydataweb.com/api/view/2560/FINAL%20TSB%20Tech%20Guidance%20102521.pdf" TargetMode="External"/></Relationships>
</file>

<file path=xl/worksheets/_rels/sheet12.xml.rels><?xml version="1.0" encoding="UTF-8" standalone="yes"?>
<Relationships xmlns="http://schemas.openxmlformats.org/package/2006/relationships"><Relationship Id="rId8" Type="http://schemas.openxmlformats.org/officeDocument/2006/relationships/hyperlink" Target="https://cedars.sound-data.com/deer-resources/tools/supporting-files/" TargetMode="External"/><Relationship Id="rId13" Type="http://schemas.openxmlformats.org/officeDocument/2006/relationships/vmlDrawing" Target="../drawings/vmlDrawing14.vml"/><Relationship Id="rId3" Type="http://schemas.openxmlformats.org/officeDocument/2006/relationships/hyperlink" Target="https://docs.cpuc.ca.gov/PublishedDocs/Published/G000/M179/K264/179264220.PDF" TargetMode="External"/><Relationship Id="rId7" Type="http://schemas.openxmlformats.org/officeDocument/2006/relationships/hyperlink" Target="https://pda.energydataweb.com/api/view/2560/FINAL%20TSB%20Tech%20Guidance%20102521.pdf" TargetMode="External"/><Relationship Id="rId12" Type="http://schemas.openxmlformats.org/officeDocument/2006/relationships/printerSettings" Target="../printerSettings/printerSettings17.bin"/><Relationship Id="rId2" Type="http://schemas.openxmlformats.org/officeDocument/2006/relationships/hyperlink" Target="https://file.ac/41slG_rLPjs/" TargetMode="External"/><Relationship Id="rId1" Type="http://schemas.openxmlformats.org/officeDocument/2006/relationships/hyperlink" Target="https://cedars.sound-data.com/deer-resources/tools/supporting-files/" TargetMode="External"/><Relationship Id="rId6" Type="http://schemas.openxmlformats.org/officeDocument/2006/relationships/hyperlink" Target="https://docs.cpuc.ca.gov/publisheddocs/published/g000/m232/k460/232460214.pdf" TargetMode="External"/><Relationship Id="rId11" Type="http://schemas.openxmlformats.org/officeDocument/2006/relationships/hyperlink" Target="https://file.ac/41slG_rLPjs/" TargetMode="External"/><Relationship Id="rId5" Type="http://schemas.openxmlformats.org/officeDocument/2006/relationships/hyperlink" Target="https://www.cpuc.ca.gov/~/-/media/cpuc-website/divisions/energy-division/documents/energy-efficiency/custom-projects-review-guidance-documents/savings-at-sites-with-non-iou-fuel-sources---guidance-doc.pdf" TargetMode="External"/><Relationship Id="rId10" Type="http://schemas.openxmlformats.org/officeDocument/2006/relationships/hyperlink" Target="https://www.caltf.org/custom-measure-guidance-library" TargetMode="External"/><Relationship Id="rId4" Type="http://schemas.openxmlformats.org/officeDocument/2006/relationships/hyperlink" Target="https://docs.cpuc.ca.gov/PublishedDocs/Published/G000/M179/K264/179264220.PDF" TargetMode="External"/><Relationship Id="rId9" Type="http://schemas.openxmlformats.org/officeDocument/2006/relationships/hyperlink" Target="https://pda.energydataweb.com/api/view/2560/FINAL%20TSB%20Tech%20Guidance%20102521.pdf"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s://cedars.sound-data.com/deer-resources/tools/supporting-files/" TargetMode="External"/><Relationship Id="rId13" Type="http://schemas.openxmlformats.org/officeDocument/2006/relationships/vmlDrawing" Target="../drawings/vmlDrawing15.vml"/><Relationship Id="rId3" Type="http://schemas.openxmlformats.org/officeDocument/2006/relationships/hyperlink" Target="https://docs.cpuc.ca.gov/PublishedDocs/Published/G000/M179/K264/179264220.PDF" TargetMode="External"/><Relationship Id="rId7" Type="http://schemas.openxmlformats.org/officeDocument/2006/relationships/hyperlink" Target="https://pda.energydataweb.com/api/view/2560/FINAL%20TSB%20Tech%20Guidance%20102521.pdf" TargetMode="External"/><Relationship Id="rId12" Type="http://schemas.openxmlformats.org/officeDocument/2006/relationships/printerSettings" Target="../printerSettings/printerSettings18.bin"/><Relationship Id="rId2" Type="http://schemas.openxmlformats.org/officeDocument/2006/relationships/hyperlink" Target="https://file.ac/41slG_rLPjs/" TargetMode="External"/><Relationship Id="rId1" Type="http://schemas.openxmlformats.org/officeDocument/2006/relationships/hyperlink" Target="https://cedars.sound-data.com/deer-resources/tools/supporting-files/" TargetMode="External"/><Relationship Id="rId6" Type="http://schemas.openxmlformats.org/officeDocument/2006/relationships/hyperlink" Target="https://docs.cpuc.ca.gov/publisheddocs/published/g000/m232/k460/232460214.pdf" TargetMode="External"/><Relationship Id="rId11" Type="http://schemas.openxmlformats.org/officeDocument/2006/relationships/hyperlink" Target="https://file.ac/41slG_rLPjs/" TargetMode="External"/><Relationship Id="rId5" Type="http://schemas.openxmlformats.org/officeDocument/2006/relationships/hyperlink" Target="https://www.cpuc.ca.gov/~/-/media/cpuc-website/divisions/energy-division/documents/energy-efficiency/custom-projects-review-guidance-documents/savings-at-sites-with-non-iou-fuel-sources---guidance-doc.pdf" TargetMode="External"/><Relationship Id="rId10" Type="http://schemas.openxmlformats.org/officeDocument/2006/relationships/hyperlink" Target="https://www.caltf.org/custom-measure-guidance-library" TargetMode="External"/><Relationship Id="rId4" Type="http://schemas.openxmlformats.org/officeDocument/2006/relationships/hyperlink" Target="https://docs.cpuc.ca.gov/PublishedDocs/Published/G000/M179/K264/179264220.PDF" TargetMode="External"/><Relationship Id="rId9" Type="http://schemas.openxmlformats.org/officeDocument/2006/relationships/hyperlink" Target="https://pda.energydataweb.com/api/view/2560/FINAL%20TSB%20Tech%20Guidance%20102521.pdf"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s://cedars.sound-data.com/deer-resources/tools/supporting-files/" TargetMode="External"/><Relationship Id="rId13" Type="http://schemas.openxmlformats.org/officeDocument/2006/relationships/vmlDrawing" Target="../drawings/vmlDrawing16.vml"/><Relationship Id="rId3" Type="http://schemas.openxmlformats.org/officeDocument/2006/relationships/hyperlink" Target="https://docs.cpuc.ca.gov/PublishedDocs/Published/G000/M179/K264/179264220.PDF" TargetMode="External"/><Relationship Id="rId7" Type="http://schemas.openxmlformats.org/officeDocument/2006/relationships/hyperlink" Target="https://pda.energydataweb.com/api/view/2560/FINAL%20TSB%20Tech%20Guidance%20102521.pdf" TargetMode="External"/><Relationship Id="rId12" Type="http://schemas.openxmlformats.org/officeDocument/2006/relationships/printerSettings" Target="../printerSettings/printerSettings19.bin"/><Relationship Id="rId2" Type="http://schemas.openxmlformats.org/officeDocument/2006/relationships/hyperlink" Target="https://file.ac/41slG_rLPjs/" TargetMode="External"/><Relationship Id="rId1" Type="http://schemas.openxmlformats.org/officeDocument/2006/relationships/hyperlink" Target="https://cedars.sound-data.com/deer-resources/tools/supporting-files/" TargetMode="External"/><Relationship Id="rId6" Type="http://schemas.openxmlformats.org/officeDocument/2006/relationships/hyperlink" Target="https://docs.cpuc.ca.gov/publisheddocs/published/g000/m232/k460/232460214.pdf" TargetMode="External"/><Relationship Id="rId11" Type="http://schemas.openxmlformats.org/officeDocument/2006/relationships/hyperlink" Target="https://file.ac/41slG_rLPjs/" TargetMode="External"/><Relationship Id="rId5" Type="http://schemas.openxmlformats.org/officeDocument/2006/relationships/hyperlink" Target="https://www.cpuc.ca.gov/~/-/media/cpuc-website/divisions/energy-division/documents/energy-efficiency/custom-projects-review-guidance-documents/savings-at-sites-with-non-iou-fuel-sources---guidance-doc.pdf" TargetMode="External"/><Relationship Id="rId10" Type="http://schemas.openxmlformats.org/officeDocument/2006/relationships/hyperlink" Target="https://www.caltf.org/custom-measure-guidance-library" TargetMode="External"/><Relationship Id="rId4" Type="http://schemas.openxmlformats.org/officeDocument/2006/relationships/hyperlink" Target="https://docs.cpuc.ca.gov/PublishedDocs/Published/G000/M179/K264/179264220.PDF" TargetMode="External"/><Relationship Id="rId9" Type="http://schemas.openxmlformats.org/officeDocument/2006/relationships/hyperlink" Target="https://pda.energydataweb.com/api/view/2560/FINAL%20TSB%20Tech%20Guidance%20102521.pdf"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 Id="rId6" Type="http://schemas.openxmlformats.org/officeDocument/2006/relationships/ctrlProp" Target="../ctrlProps/ctrlProp8.xml"/><Relationship Id="rId5" Type="http://schemas.openxmlformats.org/officeDocument/2006/relationships/vmlDrawing" Target="../drawings/vmlDrawing18.vml"/><Relationship Id="rId4" Type="http://schemas.openxmlformats.org/officeDocument/2006/relationships/vmlDrawing" Target="../drawings/vmlDrawing17.vm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file.ac/OEr-2p-bk3A/" TargetMode="External"/><Relationship Id="rId1" Type="http://schemas.openxmlformats.org/officeDocument/2006/relationships/hyperlink" Target="https://file.ac/OEr-2p-bk3A/" TargetMode="External"/><Relationship Id="rId4" Type="http://schemas.openxmlformats.org/officeDocument/2006/relationships/vmlDrawing" Target="../drawings/vmlDrawing19.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3.vml"/><Relationship Id="rId3" Type="http://schemas.openxmlformats.org/officeDocument/2006/relationships/hyperlink" Target="https://www.cpuc.ca.gov/industries-and-topics/electrical-energy/demand-side-management/energy-efficiency/custom-projects-review-guidance-documents" TargetMode="External"/><Relationship Id="rId7" Type="http://schemas.openxmlformats.org/officeDocument/2006/relationships/vmlDrawing" Target="../drawings/vmlDrawing2.vml"/><Relationship Id="rId12" Type="http://schemas.openxmlformats.org/officeDocument/2006/relationships/ctrlProp" Target="../ctrlProps/ctrlProp4.xml"/><Relationship Id="rId2" Type="http://schemas.openxmlformats.org/officeDocument/2006/relationships/hyperlink" Target="https://webtraining.cpuc.ca.gov/~/-/media/cpuc-website/divisions/energy-division/documents/energy-efficiency/custom-projects-review-guidance-documents/savings-at-sites-with-non-iou-fuel-sources---guidance-doc.pdf" TargetMode="External"/><Relationship Id="rId1" Type="http://schemas.openxmlformats.org/officeDocument/2006/relationships/printerSettings" Target="../printerSettings/printerSettings3.bin"/><Relationship Id="rId6" Type="http://schemas.openxmlformats.org/officeDocument/2006/relationships/drawing" Target="../drawings/drawing1.xml"/><Relationship Id="rId11" Type="http://schemas.openxmlformats.org/officeDocument/2006/relationships/ctrlProp" Target="../ctrlProps/ctrlProp3.xml"/><Relationship Id="rId5" Type="http://schemas.openxmlformats.org/officeDocument/2006/relationships/printerSettings" Target="../printerSettings/printerSettings4.bin"/><Relationship Id="rId10" Type="http://schemas.openxmlformats.org/officeDocument/2006/relationships/ctrlProp" Target="../ctrlProps/ctrlProp2.xml"/><Relationship Id="rId4" Type="http://schemas.openxmlformats.org/officeDocument/2006/relationships/hyperlink" Target="https://www.cpuc.ca.gov/industries-and-topics/electrical-energy/demand-side-management/energy-efficiency/custom-projects-review-guidance-documents" TargetMode="External"/><Relationship Id="rId9" Type="http://schemas.openxmlformats.org/officeDocument/2006/relationships/ctrlProp" Target="../ctrlProps/ctrlProp1.xml"/></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ctrlProp" Target="../ctrlProps/ctrlProp9.xml"/><Relationship Id="rId5" Type="http://schemas.openxmlformats.org/officeDocument/2006/relationships/vmlDrawing" Target="../drawings/vmlDrawing24.vml"/><Relationship Id="rId4" Type="http://schemas.openxmlformats.org/officeDocument/2006/relationships/vmlDrawing" Target="../drawings/vmlDrawing23.vml"/></Relationships>
</file>

<file path=xl/worksheets/_rels/sheet21.xml.rels><?xml version="1.0" encoding="UTF-8" standalone="yes"?>
<Relationships xmlns="http://schemas.openxmlformats.org/package/2006/relationships"><Relationship Id="rId8" Type="http://schemas.openxmlformats.org/officeDocument/2006/relationships/hyperlink" Target="https://file.ac/OEr-2p-bk3A/" TargetMode="External"/><Relationship Id="rId13" Type="http://schemas.openxmlformats.org/officeDocument/2006/relationships/hyperlink" Target="https://pda.energydataweb.com/api/view/2560/FINAL%20TSB%20Tech%20Guidance%20102521.pdf" TargetMode="External"/><Relationship Id="rId18" Type="http://schemas.openxmlformats.org/officeDocument/2006/relationships/vmlDrawing" Target="../drawings/vmlDrawing25.vml"/><Relationship Id="rId3" Type="http://schemas.openxmlformats.org/officeDocument/2006/relationships/hyperlink" Target="https://docs.cpuc.ca.gov/publisheddocs/published/g000/m232/k460/232460214.pdf" TargetMode="External"/><Relationship Id="rId7" Type="http://schemas.openxmlformats.org/officeDocument/2006/relationships/hyperlink" Target="https://cedars.sound-data.com/deer-resources/tools/supporting-files/" TargetMode="External"/><Relationship Id="rId12" Type="http://schemas.openxmlformats.org/officeDocument/2006/relationships/hyperlink" Target="https://cedars.sound-data.com/deer-resources/help-and-contact/file/1399/download/" TargetMode="External"/><Relationship Id="rId17" Type="http://schemas.openxmlformats.org/officeDocument/2006/relationships/printerSettings" Target="../printerSettings/printerSettings32.bin"/><Relationship Id="rId2" Type="http://schemas.openxmlformats.org/officeDocument/2006/relationships/hyperlink" Target="https://docs.cpuc.ca.gov/PublishedDocs/Published/G000/M179/K264/179264220.PDF" TargetMode="External"/><Relationship Id="rId16" Type="http://schemas.openxmlformats.org/officeDocument/2006/relationships/hyperlink" Target="https://www.cpuc.ca.gov/-/media/cpuc-website/divisions/energy-division/documents/energy-efficiency/sem/ca-sem-design-guide-v21-optimized.pdf" TargetMode="External"/><Relationship Id="rId1" Type="http://schemas.openxmlformats.org/officeDocument/2006/relationships/printerSettings" Target="../printerSettings/printerSettings31.bin"/><Relationship Id="rId6" Type="http://schemas.openxmlformats.org/officeDocument/2006/relationships/hyperlink" Target="https://www.cpuc.ca.gov/-/media/cpuc-website/files/uploadedfiles/cpuc_public_website/content/utilities_and_industries/energy/energy_programs/demand_side_management/ee_and_energy_savings_assist/caevaluationframework.pdf" TargetMode="External"/><Relationship Id="rId11" Type="http://schemas.openxmlformats.org/officeDocument/2006/relationships/hyperlink" Target="https://www.cpuc.ca.gov/~/-/media/cpuc-website/divisions/energy-division/documents/energy-efficiency/custom-projects-review-guidance-documents/savings-at-sites-with-non-iou-fuel-sources---guidance-doc.pdf" TargetMode="External"/><Relationship Id="rId5" Type="http://schemas.openxmlformats.org/officeDocument/2006/relationships/hyperlink" Target="https://file.ac/41slG_rLPjs/" TargetMode="External"/><Relationship Id="rId15" Type="http://schemas.openxmlformats.org/officeDocument/2006/relationships/hyperlink" Target="https://www.cpuc.ca.gov/-/media/cpuc-website/divisions/energy-division/documents/energy-efficiency/sem/ca-sem-mv-guide-v40-optimized.pdf" TargetMode="External"/><Relationship Id="rId10" Type="http://schemas.openxmlformats.org/officeDocument/2006/relationships/hyperlink" Target="https://docs.cpuc.ca.gov/PublishedDocs/Published/G000/M366/K381/366381636.PDF" TargetMode="External"/><Relationship Id="rId4" Type="http://schemas.openxmlformats.org/officeDocument/2006/relationships/hyperlink" Target="https://www.cpuc.ca.gov/industries-and-topics/electrical-energy/demand-side-management/energy-efficiency/custom-projects-review-guidance-documents" TargetMode="External"/><Relationship Id="rId9" Type="http://schemas.openxmlformats.org/officeDocument/2006/relationships/hyperlink" Target="https://docs.cpuc.ca.gov/PublishedDocs/Published/G000/M512/K907/512907396.PDF" TargetMode="External"/><Relationship Id="rId14" Type="http://schemas.openxmlformats.org/officeDocument/2006/relationships/hyperlink" Target="https://www.sdge.com/sites/default/files/2021Customized%20PolicyProcedureManualVERSION1.pdf" TargetMode="Externa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s>
</file>

<file path=xl/worksheets/_rels/sheet23.xml.rels><?xml version="1.0" encoding="UTF-8" standalone="yes"?>
<Relationships xmlns="http://schemas.openxmlformats.org/package/2006/relationships"><Relationship Id="rId3" Type="http://schemas.openxmlformats.org/officeDocument/2006/relationships/hyperlink" Target="https://docs.cpuc.ca.gov/PublishedDocs/Published/G000/M512/K907/512907396.PDF" TargetMode="External"/><Relationship Id="rId2" Type="http://schemas.openxmlformats.org/officeDocument/2006/relationships/hyperlink" Target="https://docs.cpuc.ca.gov/publisheddocs/published/g000/m232/k460/232460214.pdf" TargetMode="External"/><Relationship Id="rId1" Type="http://schemas.openxmlformats.org/officeDocument/2006/relationships/printerSettings" Target="../printerSettings/printerSettings35.bin"/><Relationship Id="rId6" Type="http://schemas.openxmlformats.org/officeDocument/2006/relationships/vmlDrawing" Target="../drawings/vmlDrawing27.vml"/><Relationship Id="rId5" Type="http://schemas.openxmlformats.org/officeDocument/2006/relationships/printerSettings" Target="../printerSettings/printerSettings36.bin"/><Relationship Id="rId4" Type="http://schemas.openxmlformats.org/officeDocument/2006/relationships/hyperlink" Target="https://www.dgs.ca.gov/PD/Services/Page-Content/Procurement-Division-Services-List-Folder/Certify-or-Re-apply-as-Small-Business-Disabled-Veteran-Business-Enterprise?search=small%20business%20eligibility%20requirements" TargetMode="External"/></Relationships>
</file>

<file path=xl/worksheets/_rels/sheet24.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28.v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7.xml"/><Relationship Id="rId3" Type="http://schemas.openxmlformats.org/officeDocument/2006/relationships/drawing" Target="../drawings/drawing2.xml"/><Relationship Id="rId7" Type="http://schemas.openxmlformats.org/officeDocument/2006/relationships/ctrlProp" Target="../ctrlProps/ctrlProp6.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6" Type="http://schemas.openxmlformats.org/officeDocument/2006/relationships/ctrlProp" Target="../ctrlProps/ctrlProp5.xml"/><Relationship Id="rId5" Type="http://schemas.openxmlformats.org/officeDocument/2006/relationships/vmlDrawing" Target="../drawings/vmlDrawing5.vml"/><Relationship Id="rId4" Type="http://schemas.openxmlformats.org/officeDocument/2006/relationships/vmlDrawing" Target="../drawings/vmlDrawing4.vml"/></Relationships>
</file>

<file path=xl/worksheets/_rels/sheet4.xml.rels><?xml version="1.0" encoding="UTF-8" standalone="yes"?>
<Relationships xmlns="http://schemas.openxmlformats.org/package/2006/relationships"><Relationship Id="rId3" Type="http://schemas.openxmlformats.org/officeDocument/2006/relationships/hyperlink" Target="https://www.cpuc.ca.gov/-/media/cpuc-website/divisions/energy-division/documents/energy-efficiency/sem/ca-sem-mv-guide-v40-optimized.pdf" TargetMode="External"/><Relationship Id="rId7" Type="http://schemas.openxmlformats.org/officeDocument/2006/relationships/vmlDrawing" Target="../drawings/vmlDrawing6.vml"/><Relationship Id="rId2" Type="http://schemas.openxmlformats.org/officeDocument/2006/relationships/hyperlink" Target="https://pda.energydataweb.com/api/view/2648/CA_SEM_MV_Guide_v3.02.pdf" TargetMode="External"/><Relationship Id="rId1" Type="http://schemas.openxmlformats.org/officeDocument/2006/relationships/printerSettings" Target="../printerSettings/printerSettings7.bin"/><Relationship Id="rId6" Type="http://schemas.openxmlformats.org/officeDocument/2006/relationships/printerSettings" Target="../printerSettings/printerSettings8.bin"/><Relationship Id="rId5" Type="http://schemas.openxmlformats.org/officeDocument/2006/relationships/hyperlink" Target="https://pda.energydataweb.com/api/view/4248/CA%20SEM%20Design%20Guide%20V2.1%20(optimized).pdf" TargetMode="External"/><Relationship Id="rId4" Type="http://schemas.openxmlformats.org/officeDocument/2006/relationships/hyperlink" Target="https://pda.energydataweb.com/api/view/2648/CA_SEM_MV_Guide_v3.02.pdf"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pda.energydataweb.com/api/view/2560/FINAL%20TSB%20Tech%20Guidance%20102521.pdf" TargetMode="External"/><Relationship Id="rId13" Type="http://schemas.openxmlformats.org/officeDocument/2006/relationships/printerSettings" Target="../printerSettings/printerSettings10.bin"/><Relationship Id="rId3" Type="http://schemas.openxmlformats.org/officeDocument/2006/relationships/hyperlink" Target="https://file.ac/41slG_rLPjs/" TargetMode="External"/><Relationship Id="rId7" Type="http://schemas.openxmlformats.org/officeDocument/2006/relationships/hyperlink" Target="https://docs.cpuc.ca.gov/publisheddocs/published/g000/m232/k460/232460214.pdf" TargetMode="External"/><Relationship Id="rId12" Type="http://schemas.openxmlformats.org/officeDocument/2006/relationships/hyperlink" Target="https://file.ac/41slG_rLPjs/" TargetMode="External"/><Relationship Id="rId2" Type="http://schemas.openxmlformats.org/officeDocument/2006/relationships/hyperlink" Target="https://cedars.sound-data.com/deer-resources/tools/supporting-files/" TargetMode="External"/><Relationship Id="rId1" Type="http://schemas.openxmlformats.org/officeDocument/2006/relationships/printerSettings" Target="../printerSettings/printerSettings9.bin"/><Relationship Id="rId6" Type="http://schemas.openxmlformats.org/officeDocument/2006/relationships/hyperlink" Target="https://www.cpuc.ca.gov/~/-/media/cpuc-website/divisions/energy-division/documents/energy-efficiency/custom-projects-review-guidance-documents/savings-at-sites-with-non-iou-fuel-sources---guidance-doc.pdf" TargetMode="External"/><Relationship Id="rId11" Type="http://schemas.openxmlformats.org/officeDocument/2006/relationships/hyperlink" Target="https://www.caltf.org/custom-measure-guidance-library" TargetMode="External"/><Relationship Id="rId5" Type="http://schemas.openxmlformats.org/officeDocument/2006/relationships/hyperlink" Target="https://docs.cpuc.ca.gov/PublishedDocs/Published/G000/M179/K264/179264220.PDF" TargetMode="External"/><Relationship Id="rId10" Type="http://schemas.openxmlformats.org/officeDocument/2006/relationships/hyperlink" Target="https://pda.energydataweb.com/api/view/2560/FINAL%20TSB%20Tech%20Guidance%20102521.pdf" TargetMode="External"/><Relationship Id="rId4" Type="http://schemas.openxmlformats.org/officeDocument/2006/relationships/hyperlink" Target="https://docs.cpuc.ca.gov/PublishedDocs/Published/G000/M179/K264/179264220.PDF" TargetMode="External"/><Relationship Id="rId9" Type="http://schemas.openxmlformats.org/officeDocument/2006/relationships/hyperlink" Target="https://cedars.sound-data.com/deer-resources/tools/supporting-files/" TargetMode="External"/><Relationship Id="rId14" Type="http://schemas.openxmlformats.org/officeDocument/2006/relationships/vmlDrawing" Target="../drawings/vmlDrawing7.vml"/></Relationships>
</file>

<file path=xl/worksheets/_rels/sheet6.xml.rels><?xml version="1.0" encoding="UTF-8" standalone="yes"?>
<Relationships xmlns="http://schemas.openxmlformats.org/package/2006/relationships"><Relationship Id="rId8" Type="http://schemas.openxmlformats.org/officeDocument/2006/relationships/hyperlink" Target="https://cedars.sound-data.com/deer-resources/tools/supporting-files/" TargetMode="External"/><Relationship Id="rId13" Type="http://schemas.openxmlformats.org/officeDocument/2006/relationships/vmlDrawing" Target="../drawings/vmlDrawing8.vml"/><Relationship Id="rId3" Type="http://schemas.openxmlformats.org/officeDocument/2006/relationships/hyperlink" Target="https://docs.cpuc.ca.gov/PublishedDocs/Published/G000/M179/K264/179264220.PDF" TargetMode="External"/><Relationship Id="rId7" Type="http://schemas.openxmlformats.org/officeDocument/2006/relationships/hyperlink" Target="https://pda.energydataweb.com/api/view/2560/FINAL%20TSB%20Tech%20Guidance%20102521.pdf" TargetMode="External"/><Relationship Id="rId12" Type="http://schemas.openxmlformats.org/officeDocument/2006/relationships/printerSettings" Target="../printerSettings/printerSettings11.bin"/><Relationship Id="rId2" Type="http://schemas.openxmlformats.org/officeDocument/2006/relationships/hyperlink" Target="https://file.ac/41slG_rLPjs/" TargetMode="External"/><Relationship Id="rId1" Type="http://schemas.openxmlformats.org/officeDocument/2006/relationships/hyperlink" Target="https://cedars.sound-data.com/deer-resources/tools/supporting-files/" TargetMode="External"/><Relationship Id="rId6" Type="http://schemas.openxmlformats.org/officeDocument/2006/relationships/hyperlink" Target="https://docs.cpuc.ca.gov/publisheddocs/published/g000/m232/k460/232460214.pdf" TargetMode="External"/><Relationship Id="rId11" Type="http://schemas.openxmlformats.org/officeDocument/2006/relationships/hyperlink" Target="https://file.ac/41slG_rLPjs/" TargetMode="External"/><Relationship Id="rId5" Type="http://schemas.openxmlformats.org/officeDocument/2006/relationships/hyperlink" Target="https://www.cpuc.ca.gov/~/-/media/cpuc-website/divisions/energy-division/documents/energy-efficiency/custom-projects-review-guidance-documents/savings-at-sites-with-non-iou-fuel-sources---guidance-doc.pdf" TargetMode="External"/><Relationship Id="rId10" Type="http://schemas.openxmlformats.org/officeDocument/2006/relationships/hyperlink" Target="https://www.caltf.org/custom-measure-guidance-library" TargetMode="External"/><Relationship Id="rId4" Type="http://schemas.openxmlformats.org/officeDocument/2006/relationships/hyperlink" Target="https://docs.cpuc.ca.gov/PublishedDocs/Published/G000/M179/K264/179264220.PDF" TargetMode="External"/><Relationship Id="rId9" Type="http://schemas.openxmlformats.org/officeDocument/2006/relationships/hyperlink" Target="https://pda.energydataweb.com/api/view/2560/FINAL%20TSB%20Tech%20Guidance%20102521.pdf"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cedars.sound-data.com/deer-resources/tools/supporting-files/" TargetMode="External"/><Relationship Id="rId13" Type="http://schemas.openxmlformats.org/officeDocument/2006/relationships/vmlDrawing" Target="../drawings/vmlDrawing9.vml"/><Relationship Id="rId3" Type="http://schemas.openxmlformats.org/officeDocument/2006/relationships/hyperlink" Target="https://docs.cpuc.ca.gov/PublishedDocs/Published/G000/M179/K264/179264220.PDF" TargetMode="External"/><Relationship Id="rId7" Type="http://schemas.openxmlformats.org/officeDocument/2006/relationships/hyperlink" Target="https://pda.energydataweb.com/api/view/2560/FINAL%20TSB%20Tech%20Guidance%20102521.pdf" TargetMode="External"/><Relationship Id="rId12" Type="http://schemas.openxmlformats.org/officeDocument/2006/relationships/printerSettings" Target="../printerSettings/printerSettings12.bin"/><Relationship Id="rId2" Type="http://schemas.openxmlformats.org/officeDocument/2006/relationships/hyperlink" Target="https://file.ac/41slG_rLPjs/" TargetMode="External"/><Relationship Id="rId1" Type="http://schemas.openxmlformats.org/officeDocument/2006/relationships/hyperlink" Target="https://cedars.sound-data.com/deer-resources/tools/supporting-files/" TargetMode="External"/><Relationship Id="rId6" Type="http://schemas.openxmlformats.org/officeDocument/2006/relationships/hyperlink" Target="https://docs.cpuc.ca.gov/publisheddocs/published/g000/m232/k460/232460214.pdf" TargetMode="External"/><Relationship Id="rId11" Type="http://schemas.openxmlformats.org/officeDocument/2006/relationships/hyperlink" Target="https://file.ac/41slG_rLPjs/" TargetMode="External"/><Relationship Id="rId5" Type="http://schemas.openxmlformats.org/officeDocument/2006/relationships/hyperlink" Target="https://www.cpuc.ca.gov/~/-/media/cpuc-website/divisions/energy-division/documents/energy-efficiency/custom-projects-review-guidance-documents/savings-at-sites-with-non-iou-fuel-sources---guidance-doc.pdf" TargetMode="External"/><Relationship Id="rId10" Type="http://schemas.openxmlformats.org/officeDocument/2006/relationships/hyperlink" Target="https://www.caltf.org/custom-measure-guidance-library" TargetMode="External"/><Relationship Id="rId4" Type="http://schemas.openxmlformats.org/officeDocument/2006/relationships/hyperlink" Target="https://docs.cpuc.ca.gov/PublishedDocs/Published/G000/M179/K264/179264220.PDF" TargetMode="External"/><Relationship Id="rId9" Type="http://schemas.openxmlformats.org/officeDocument/2006/relationships/hyperlink" Target="https://pda.energydataweb.com/api/view/2560/FINAL%20TSB%20Tech%20Guidance%20102521.pdf"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cedars.sound-data.com/deer-resources/tools/supporting-files/" TargetMode="External"/><Relationship Id="rId13" Type="http://schemas.openxmlformats.org/officeDocument/2006/relationships/vmlDrawing" Target="../drawings/vmlDrawing10.vml"/><Relationship Id="rId3" Type="http://schemas.openxmlformats.org/officeDocument/2006/relationships/hyperlink" Target="https://docs.cpuc.ca.gov/PublishedDocs/Published/G000/M179/K264/179264220.PDF" TargetMode="External"/><Relationship Id="rId7" Type="http://schemas.openxmlformats.org/officeDocument/2006/relationships/hyperlink" Target="https://pda.energydataweb.com/api/view/2560/FINAL%20TSB%20Tech%20Guidance%20102521.pdf" TargetMode="External"/><Relationship Id="rId12" Type="http://schemas.openxmlformats.org/officeDocument/2006/relationships/printerSettings" Target="../printerSettings/printerSettings13.bin"/><Relationship Id="rId2" Type="http://schemas.openxmlformats.org/officeDocument/2006/relationships/hyperlink" Target="https://file.ac/41slG_rLPjs/" TargetMode="External"/><Relationship Id="rId1" Type="http://schemas.openxmlformats.org/officeDocument/2006/relationships/hyperlink" Target="https://cedars.sound-data.com/deer-resources/tools/supporting-files/" TargetMode="External"/><Relationship Id="rId6" Type="http://schemas.openxmlformats.org/officeDocument/2006/relationships/hyperlink" Target="https://docs.cpuc.ca.gov/publisheddocs/published/g000/m232/k460/232460214.pdf" TargetMode="External"/><Relationship Id="rId11" Type="http://schemas.openxmlformats.org/officeDocument/2006/relationships/hyperlink" Target="https://file.ac/41slG_rLPjs/" TargetMode="External"/><Relationship Id="rId5" Type="http://schemas.openxmlformats.org/officeDocument/2006/relationships/hyperlink" Target="https://www.cpuc.ca.gov/~/-/media/cpuc-website/divisions/energy-division/documents/energy-efficiency/custom-projects-review-guidance-documents/savings-at-sites-with-non-iou-fuel-sources---guidance-doc.pdf" TargetMode="External"/><Relationship Id="rId10" Type="http://schemas.openxmlformats.org/officeDocument/2006/relationships/hyperlink" Target="https://www.caltf.org/custom-measure-guidance-library" TargetMode="External"/><Relationship Id="rId4" Type="http://schemas.openxmlformats.org/officeDocument/2006/relationships/hyperlink" Target="https://docs.cpuc.ca.gov/PublishedDocs/Published/G000/M179/K264/179264220.PDF" TargetMode="External"/><Relationship Id="rId9" Type="http://schemas.openxmlformats.org/officeDocument/2006/relationships/hyperlink" Target="https://pda.energydataweb.com/api/view/2560/FINAL%20TSB%20Tech%20Guidance%20102521.pdf"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cedars.sound-data.com/deer-resources/tools/supporting-files/" TargetMode="External"/><Relationship Id="rId13" Type="http://schemas.openxmlformats.org/officeDocument/2006/relationships/vmlDrawing" Target="../drawings/vmlDrawing11.vml"/><Relationship Id="rId3" Type="http://schemas.openxmlformats.org/officeDocument/2006/relationships/hyperlink" Target="https://docs.cpuc.ca.gov/PublishedDocs/Published/G000/M179/K264/179264220.PDF" TargetMode="External"/><Relationship Id="rId7" Type="http://schemas.openxmlformats.org/officeDocument/2006/relationships/hyperlink" Target="https://pda.energydataweb.com/api/view/2560/FINAL%20TSB%20Tech%20Guidance%20102521.pdf" TargetMode="External"/><Relationship Id="rId12" Type="http://schemas.openxmlformats.org/officeDocument/2006/relationships/printerSettings" Target="../printerSettings/printerSettings14.bin"/><Relationship Id="rId2" Type="http://schemas.openxmlformats.org/officeDocument/2006/relationships/hyperlink" Target="https://file.ac/41slG_rLPjs/" TargetMode="External"/><Relationship Id="rId1" Type="http://schemas.openxmlformats.org/officeDocument/2006/relationships/hyperlink" Target="https://cedars.sound-data.com/deer-resources/tools/supporting-files/" TargetMode="External"/><Relationship Id="rId6" Type="http://schemas.openxmlformats.org/officeDocument/2006/relationships/hyperlink" Target="https://docs.cpuc.ca.gov/publisheddocs/published/g000/m232/k460/232460214.pdf" TargetMode="External"/><Relationship Id="rId11" Type="http://schemas.openxmlformats.org/officeDocument/2006/relationships/hyperlink" Target="https://file.ac/41slG_rLPjs/" TargetMode="External"/><Relationship Id="rId5" Type="http://schemas.openxmlformats.org/officeDocument/2006/relationships/hyperlink" Target="https://www.cpuc.ca.gov/~/-/media/cpuc-website/divisions/energy-division/documents/energy-efficiency/custom-projects-review-guidance-documents/savings-at-sites-with-non-iou-fuel-sources---guidance-doc.pdf" TargetMode="External"/><Relationship Id="rId10" Type="http://schemas.openxmlformats.org/officeDocument/2006/relationships/hyperlink" Target="https://www.caltf.org/custom-measure-guidance-library" TargetMode="External"/><Relationship Id="rId4" Type="http://schemas.openxmlformats.org/officeDocument/2006/relationships/hyperlink" Target="https://docs.cpuc.ca.gov/PublishedDocs/Published/G000/M179/K264/179264220.PDF" TargetMode="External"/><Relationship Id="rId9" Type="http://schemas.openxmlformats.org/officeDocument/2006/relationships/hyperlink" Target="https://pda.energydataweb.com/api/view/2560/FINAL%20TSB%20Tech%20Guidance%201025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377"/>
    <pageSetUpPr autoPageBreaks="0" fitToPage="1"/>
  </sheetPr>
  <dimension ref="B1:F30"/>
  <sheetViews>
    <sheetView tabSelected="1" zoomScaleNormal="100" zoomScaleSheetLayoutView="110" workbookViewId="0"/>
  </sheetViews>
  <sheetFormatPr defaultColWidth="8.6640625" defaultRowHeight="18" x14ac:dyDescent="0.35"/>
  <cols>
    <col min="1" max="1" width="4.44140625" style="3" customWidth="1"/>
    <col min="2" max="2" width="23.5546875" style="3" customWidth="1"/>
    <col min="3" max="3" width="83" style="3" customWidth="1"/>
    <col min="4" max="4" width="25.44140625" style="3" customWidth="1"/>
    <col min="5" max="5" width="31.6640625" style="3" customWidth="1"/>
    <col min="6" max="6" width="15.6640625" style="3" customWidth="1"/>
    <col min="7" max="16384" width="8.6640625" style="3"/>
  </cols>
  <sheetData>
    <row r="1" spans="2:6" ht="23.25" customHeight="1" thickBot="1" x14ac:dyDescent="0.4">
      <c r="F1" s="24"/>
    </row>
    <row r="2" spans="2:6" ht="277.5" customHeight="1" thickBot="1" x14ac:dyDescent="0.4">
      <c r="B2" s="89" t="s">
        <v>0</v>
      </c>
      <c r="C2" s="502" t="s">
        <v>1</v>
      </c>
      <c r="D2" s="503"/>
      <c r="E2" s="504"/>
    </row>
    <row r="3" spans="2:6" ht="18.600000000000001" thickBot="1" x14ac:dyDescent="0.4"/>
    <row r="4" spans="2:6" ht="21.6" thickBot="1" x14ac:dyDescent="0.4">
      <c r="B4" s="499" t="s">
        <v>2</v>
      </c>
      <c r="C4" s="500"/>
      <c r="D4" s="500"/>
      <c r="E4" s="501"/>
    </row>
    <row r="5" spans="2:6" ht="18.600000000000001" thickBot="1" x14ac:dyDescent="0.4">
      <c r="B5" s="212" t="s">
        <v>3</v>
      </c>
      <c r="C5" s="213" t="s">
        <v>4</v>
      </c>
      <c r="D5" s="213" t="s">
        <v>5</v>
      </c>
      <c r="E5" s="214" t="s">
        <v>6</v>
      </c>
    </row>
    <row r="6" spans="2:6" ht="78" x14ac:dyDescent="0.35">
      <c r="B6" s="420">
        <v>1</v>
      </c>
      <c r="C6" s="215" t="s">
        <v>881</v>
      </c>
      <c r="D6" s="216">
        <v>46203</v>
      </c>
      <c r="E6" s="217" t="s">
        <v>880</v>
      </c>
    </row>
    <row r="7" spans="2:6" x14ac:dyDescent="0.35">
      <c r="B7" s="218"/>
      <c r="C7" s="219"/>
      <c r="D7" s="220"/>
      <c r="E7" s="221"/>
    </row>
    <row r="8" spans="2:6" x14ac:dyDescent="0.35">
      <c r="B8" s="222"/>
      <c r="C8" s="215"/>
      <c r="D8" s="216"/>
      <c r="E8" s="217"/>
    </row>
    <row r="9" spans="2:6" x14ac:dyDescent="0.35">
      <c r="B9" s="218"/>
      <c r="C9" s="219"/>
      <c r="D9" s="223"/>
      <c r="E9" s="224"/>
    </row>
    <row r="10" spans="2:6" x14ac:dyDescent="0.35">
      <c r="B10" s="222"/>
      <c r="C10" s="215"/>
      <c r="D10" s="225"/>
      <c r="E10" s="226"/>
    </row>
    <row r="11" spans="2:6" x14ac:dyDescent="0.35">
      <c r="B11" s="218"/>
      <c r="C11" s="219"/>
      <c r="D11" s="223"/>
      <c r="E11" s="224"/>
    </row>
    <row r="12" spans="2:6" ht="18.600000000000001" thickBot="1" x14ac:dyDescent="0.4">
      <c r="B12" s="227"/>
      <c r="C12" s="228"/>
      <c r="D12" s="229"/>
      <c r="E12" s="230"/>
    </row>
    <row r="13" spans="2:6" ht="18.600000000000001" thickBot="1" x14ac:dyDescent="0.4">
      <c r="B13" s="80"/>
      <c r="C13" s="81"/>
      <c r="D13" s="82"/>
      <c r="E13" s="81"/>
    </row>
    <row r="14" spans="2:6" ht="27" customHeight="1" thickBot="1" x14ac:dyDescent="0.4">
      <c r="B14" s="497" t="s">
        <v>7</v>
      </c>
      <c r="C14" s="498"/>
    </row>
    <row r="15" spans="2:6" ht="25.5" customHeight="1" thickBot="1" x14ac:dyDescent="0.4">
      <c r="B15" s="57" t="s">
        <v>8</v>
      </c>
      <c r="C15" s="58" t="s">
        <v>9</v>
      </c>
    </row>
    <row r="16" spans="2:6" ht="59.1" customHeight="1" x14ac:dyDescent="0.35">
      <c r="B16" s="21" t="s">
        <v>10</v>
      </c>
      <c r="C16" s="22" t="s">
        <v>11</v>
      </c>
    </row>
    <row r="17" spans="2:3" ht="59.1" customHeight="1" x14ac:dyDescent="0.35">
      <c r="B17" s="72" t="s">
        <v>12</v>
      </c>
      <c r="C17" s="23" t="s">
        <v>13</v>
      </c>
    </row>
    <row r="18" spans="2:3" ht="59.1" customHeight="1" x14ac:dyDescent="0.35">
      <c r="B18" s="21" t="s">
        <v>14</v>
      </c>
      <c r="C18" s="22" t="s">
        <v>15</v>
      </c>
    </row>
    <row r="19" spans="2:3" ht="59.1" customHeight="1" x14ac:dyDescent="0.35">
      <c r="B19" s="72" t="s">
        <v>16</v>
      </c>
      <c r="C19" s="23" t="s">
        <v>17</v>
      </c>
    </row>
    <row r="20" spans="2:3" ht="66.75" customHeight="1" x14ac:dyDescent="0.35">
      <c r="B20" s="21" t="s">
        <v>18</v>
      </c>
      <c r="C20" s="22" t="s">
        <v>19</v>
      </c>
    </row>
    <row r="21" spans="2:3" ht="59.1" customHeight="1" x14ac:dyDescent="0.35">
      <c r="B21" s="72" t="s">
        <v>20</v>
      </c>
      <c r="C21" s="23" t="s">
        <v>21</v>
      </c>
    </row>
    <row r="22" spans="2:3" ht="59.1" customHeight="1" x14ac:dyDescent="0.35">
      <c r="B22" s="21" t="s">
        <v>22</v>
      </c>
      <c r="C22" s="22" t="s">
        <v>23</v>
      </c>
    </row>
    <row r="23" spans="2:3" ht="59.1" customHeight="1" x14ac:dyDescent="0.35">
      <c r="B23" s="72" t="s">
        <v>24</v>
      </c>
      <c r="C23" s="23" t="s">
        <v>25</v>
      </c>
    </row>
    <row r="24" spans="2:3" ht="59.1" customHeight="1" x14ac:dyDescent="0.35">
      <c r="B24" s="21" t="s">
        <v>26</v>
      </c>
      <c r="C24" s="22" t="s">
        <v>27</v>
      </c>
    </row>
    <row r="25" spans="2:3" ht="59.1" customHeight="1" x14ac:dyDescent="0.35">
      <c r="B25" s="72" t="s">
        <v>28</v>
      </c>
      <c r="C25" s="23" t="s">
        <v>29</v>
      </c>
    </row>
    <row r="26" spans="2:3" ht="66" customHeight="1" x14ac:dyDescent="0.35">
      <c r="B26" s="21" t="s">
        <v>30</v>
      </c>
      <c r="C26" s="22" t="s">
        <v>31</v>
      </c>
    </row>
    <row r="27" spans="2:3" ht="59.1" customHeight="1" thickBot="1" x14ac:dyDescent="0.4">
      <c r="B27" s="124" t="s">
        <v>32</v>
      </c>
      <c r="C27" s="125" t="s">
        <v>33</v>
      </c>
    </row>
    <row r="30" spans="2:3" x14ac:dyDescent="0.35">
      <c r="B30" s="1" t="s">
        <v>34</v>
      </c>
    </row>
  </sheetData>
  <sheetProtection algorithmName="SHA-512" hashValue="8Cs5WzBExgrLUIic4qCQQXc5xrBIDd8aDlyqqQtjCyHAl6q5HupXzO2EPFNX7UJxSbTTqlqrZdysItJNViXHJA==" saltValue="0/gbe2U5bfCmnqtlLFt3Pg==" spinCount="100000" sheet="1" objects="1" scenarios="1" formatColumns="0" formatRows="0" insertRows="0"/>
  <customSheetViews>
    <customSheetView guid="{0F4B04D6-F4BF-4317-A3DF-9F7B8BB7C96E}" scale="90" fitToPage="1">
      <selection activeCell="H7" sqref="H7"/>
      <pageMargins left="0" right="0" top="0" bottom="0" header="0" footer="0"/>
      <pageSetup scale="74" orientation="landscape" r:id="rId1"/>
      <headerFooter>
        <oddHeader>&amp;L&amp;14&amp;G&amp;CCustom Project Review (CPR) - Read Me&amp;R&amp;D</oddHeader>
      </headerFooter>
    </customSheetView>
  </customSheetViews>
  <mergeCells count="3">
    <mergeCell ref="B14:C14"/>
    <mergeCell ref="B4:E4"/>
    <mergeCell ref="C2:E2"/>
  </mergeCells>
  <hyperlinks>
    <hyperlink ref="B16" location="'Customer Information'!A1" display="Customer Information" xr:uid="{A9B34565-1672-42BC-BBBF-598ECE937C38}"/>
    <hyperlink ref="B23" location="'Project Summary'!A1" display="Project Summary" xr:uid="{27ABECDD-2DAF-404F-B95E-E23643F0FFDE}"/>
    <hyperlink ref="B17" location="'Facility Information'!A1" display="Facility Information" xr:uid="{65D042F9-A92B-4887-9A4F-6BCC982E2B7E}"/>
    <hyperlink ref="B20" location="PI_POE!A1" display="Program Influence (PI) and Preponderance of Evidence (POE)" xr:uid="{A67F5E70-1ABC-427D-88F0-994566A39685}"/>
    <hyperlink ref="B19" location="'EEM 1'!A1" display="Proposed Energy Efficient Measures (EEMs)" xr:uid="{0F5F8995-9309-46CC-99E8-B5037BAB11D1}"/>
    <hyperlink ref="B21" location="'M&amp;V Plan'!A1" display="Measurement and Verification Plan" xr:uid="{1C5D9A49-916A-49FD-BD39-AC6C662E7627}"/>
    <hyperlink ref="B22" location="'Supporting Files'!A1" display="Supporting Files" xr:uid="{AAEF0E50-460C-46D1-BD87-61EEE5695D33}"/>
    <hyperlink ref="B30" location="'Customer Information'!A1" display="Next tab" xr:uid="{FC883B9D-A6E1-4D75-A444-0D61DF8A0848}"/>
    <hyperlink ref="B25" location="'Reference Documents'!A1" display="Reference Documents" xr:uid="{BDADECB2-2708-4F6E-9C15-5C343CE8250F}"/>
    <hyperlink ref="B24" location="'Post Installation Summary'!A1" display="Post Installation Summary" xr:uid="{05805795-0503-4F1E-831E-F37472D521A9}"/>
    <hyperlink ref="B26" location="'POE_PI Inputs'!A1" display="Perponderance of Evidence (POE) and Program Influence (PI) Inputs" xr:uid="{C580A40D-E876-4F46-AD7D-D4D89D242B6B}"/>
    <hyperlink ref="B27" location="'Small Business_Hard to Reach'!A1" display="Small Business and Hard to Reach" xr:uid="{6BD510CC-EA3C-40BA-8681-973C8F79E079}"/>
    <hyperlink ref="B18" location="SEM!A1" display="Strategic Energy Management (SEM)" xr:uid="{F021A116-D382-400E-9850-4F862EB84FBD}"/>
  </hyperlinks>
  <pageMargins left="0.7" right="0.7" top="0.75" bottom="0.75" header="0.3" footer="0.3"/>
  <pageSetup scale="74" orientation="landscape" r:id="rId2"/>
  <headerFooter>
    <oddHeader>&amp;L&amp;14&amp;G&amp;CCustom Project Review (CPR) - Read Me&amp;R&amp;D</oddHeader>
  </headerFooter>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6DAC0-ACD3-4D31-9311-DCE7BE93ABA9}">
  <sheetPr>
    <pageSetUpPr autoPageBreaks="0"/>
  </sheetPr>
  <dimension ref="A1:U77"/>
  <sheetViews>
    <sheetView showGridLines="0" zoomScaleNormal="100" zoomScaleSheetLayoutView="55" workbookViewId="0">
      <pane xSplit="1" ySplit="4" topLeftCell="B5" activePane="bottomRight" state="frozen"/>
      <selection pane="topRight"/>
      <selection pane="bottomLeft"/>
      <selection pane="bottomRight" activeCell="E85" sqref="E85"/>
    </sheetView>
  </sheetViews>
  <sheetFormatPr defaultColWidth="9.33203125" defaultRowHeight="14.4" outlineLevelCol="1" x14ac:dyDescent="0.3"/>
  <cols>
    <col min="1" max="1" width="17.6640625" style="210" customWidth="1"/>
    <col min="2" max="2" width="21.6640625" style="5" customWidth="1"/>
    <col min="3" max="3" width="15.33203125" style="5" customWidth="1"/>
    <col min="4" max="4" width="13.6640625" style="5" customWidth="1"/>
    <col min="5" max="5" width="37.6640625" style="5" customWidth="1"/>
    <col min="6" max="6" width="37.33203125" style="5" customWidth="1"/>
    <col min="7" max="7" width="28.33203125" style="5" customWidth="1"/>
    <col min="8" max="8" width="32.44140625" style="5" hidden="1" customWidth="1" outlineLevel="1"/>
    <col min="9" max="9" width="23.44140625" style="5" hidden="1" customWidth="1" outlineLevel="1"/>
    <col min="10" max="10" width="19" style="5" hidden="1" customWidth="1" outlineLevel="1"/>
    <col min="11" max="11" width="74.33203125" style="5" customWidth="1" collapsed="1"/>
    <col min="12" max="12" width="23.33203125" style="5" customWidth="1"/>
    <col min="13" max="13" width="9.33203125" style="5"/>
    <col min="14" max="14" width="10.33203125" style="5" customWidth="1"/>
    <col min="15" max="16384" width="9.33203125" style="5"/>
  </cols>
  <sheetData>
    <row r="1" spans="1:21" ht="15.6" x14ac:dyDescent="0.3">
      <c r="B1" s="93" t="s">
        <v>35</v>
      </c>
      <c r="G1" s="93"/>
      <c r="K1" s="749" t="s">
        <v>180</v>
      </c>
      <c r="L1" s="749"/>
      <c r="M1" s="749"/>
      <c r="N1" s="749"/>
      <c r="O1" s="749"/>
      <c r="P1" s="749"/>
      <c r="Q1" s="749"/>
      <c r="R1" s="749"/>
      <c r="S1" s="749"/>
      <c r="T1" s="749"/>
      <c r="U1" s="749"/>
    </row>
    <row r="2" spans="1:21" ht="9" customHeight="1" thickBot="1" x14ac:dyDescent="0.35"/>
    <row r="3" spans="1:21" ht="18.600000000000001" thickBot="1" x14ac:dyDescent="0.35">
      <c r="B3" s="973" t="str">
        <f>IF(AND('Customer Information'!E37='Data Validation'!T1,'Customer Information'!E31="Yes",'Customer Information'!E35="Yes"),"This worksheet is not applicable to your project.  Please continue to the 'Supporting Files' tab next.","EEM 6")</f>
        <v>EEM 6</v>
      </c>
      <c r="C3" s="974"/>
      <c r="D3" s="974"/>
      <c r="E3" s="974"/>
      <c r="F3" s="974"/>
      <c r="G3" s="974"/>
      <c r="H3" s="974"/>
      <c r="I3" s="974"/>
      <c r="J3" s="975"/>
      <c r="K3" s="137"/>
      <c r="L3" s="138"/>
    </row>
    <row r="4" spans="1:21" ht="41.25" customHeight="1" thickBot="1" x14ac:dyDescent="0.35">
      <c r="B4" s="570" t="s">
        <v>181</v>
      </c>
      <c r="C4" s="571"/>
      <c r="D4" s="572"/>
      <c r="E4" s="441" t="s">
        <v>182</v>
      </c>
      <c r="F4" s="458" t="s">
        <v>183</v>
      </c>
      <c r="G4" s="441" t="s">
        <v>150</v>
      </c>
      <c r="H4" s="458" t="s">
        <v>184</v>
      </c>
      <c r="I4" s="458" t="s">
        <v>185</v>
      </c>
      <c r="J4" s="458" t="s">
        <v>186</v>
      </c>
      <c r="K4" s="571" t="s">
        <v>37</v>
      </c>
      <c r="L4" s="572"/>
    </row>
    <row r="5" spans="1:21" ht="42" customHeight="1" x14ac:dyDescent="0.3">
      <c r="B5" s="947" t="s">
        <v>187</v>
      </c>
      <c r="C5" s="948"/>
      <c r="D5" s="949"/>
      <c r="E5" s="268"/>
      <c r="F5" s="143"/>
      <c r="G5" s="144"/>
      <c r="H5" s="278"/>
      <c r="I5" s="148"/>
      <c r="J5" s="200"/>
      <c r="K5" s="950" t="s">
        <v>267</v>
      </c>
      <c r="L5" s="951"/>
    </row>
    <row r="6" spans="1:21" ht="42" customHeight="1" x14ac:dyDescent="0.3">
      <c r="B6" s="891" t="s">
        <v>189</v>
      </c>
      <c r="C6" s="892"/>
      <c r="D6" s="893"/>
      <c r="E6" s="269"/>
      <c r="F6" s="143"/>
      <c r="G6" s="144"/>
      <c r="H6" s="277"/>
      <c r="I6" s="148"/>
      <c r="J6" s="200"/>
      <c r="K6" s="950"/>
      <c r="L6" s="951"/>
    </row>
    <row r="7" spans="1:21" ht="57.75" customHeight="1" x14ac:dyDescent="0.3">
      <c r="B7" s="891" t="s">
        <v>190</v>
      </c>
      <c r="C7" s="892"/>
      <c r="D7" s="893"/>
      <c r="E7" s="269"/>
      <c r="F7" s="145"/>
      <c r="G7" s="146"/>
      <c r="H7" s="277"/>
      <c r="I7" s="147"/>
      <c r="J7" s="200"/>
      <c r="K7" s="909"/>
      <c r="L7" s="910"/>
    </row>
    <row r="8" spans="1:21" ht="57" customHeight="1" x14ac:dyDescent="0.3">
      <c r="B8" s="891" t="s">
        <v>191</v>
      </c>
      <c r="C8" s="892"/>
      <c r="D8" s="893"/>
      <c r="E8" s="270"/>
      <c r="F8" s="272"/>
      <c r="G8" s="273"/>
      <c r="H8" s="276"/>
      <c r="I8" s="275"/>
      <c r="J8" s="201"/>
      <c r="K8" s="97" t="s">
        <v>192</v>
      </c>
      <c r="L8" s="35" t="s">
        <v>193</v>
      </c>
      <c r="M8" s="963" t="str">
        <f>IF(OR(E8='Data Validation'!C2,H8='Data Validation'!C2),"*Please include an affidavit in the supporting file tab verifying this as true.","")</f>
        <v/>
      </c>
      <c r="N8" s="963"/>
      <c r="O8" s="963"/>
      <c r="P8" s="8"/>
    </row>
    <row r="9" spans="1:21" ht="42" customHeight="1" x14ac:dyDescent="0.3">
      <c r="B9" s="891" t="s">
        <v>194</v>
      </c>
      <c r="C9" s="892"/>
      <c r="D9" s="893"/>
      <c r="E9" s="271"/>
      <c r="F9" s="422"/>
      <c r="G9" s="248"/>
      <c r="H9" s="274"/>
      <c r="I9" s="269"/>
      <c r="J9" s="200"/>
      <c r="K9" s="869" t="s">
        <v>195</v>
      </c>
      <c r="L9" s="870"/>
      <c r="M9" s="563" t="s">
        <v>196</v>
      </c>
      <c r="N9" s="563"/>
      <c r="O9" s="563"/>
    </row>
    <row r="10" spans="1:21" ht="36.75" customHeight="1" x14ac:dyDescent="0.3">
      <c r="A10" s="186" t="s">
        <v>197</v>
      </c>
      <c r="B10" s="891" t="s">
        <v>198</v>
      </c>
      <c r="C10" s="892"/>
      <c r="D10" s="893"/>
      <c r="E10" s="894"/>
      <c r="F10" s="894"/>
      <c r="G10" s="279"/>
      <c r="H10" s="280"/>
      <c r="I10" s="281"/>
      <c r="J10" s="202"/>
      <c r="K10" s="907" t="s">
        <v>802</v>
      </c>
      <c r="L10" s="908"/>
      <c r="M10" s="115"/>
      <c r="N10" s="115"/>
      <c r="O10" s="115"/>
    </row>
    <row r="11" spans="1:21" ht="54.75" customHeight="1" x14ac:dyDescent="0.3">
      <c r="B11" s="886" t="s">
        <v>199</v>
      </c>
      <c r="C11" s="887"/>
      <c r="D11" s="888"/>
      <c r="E11" s="889"/>
      <c r="F11" s="890"/>
      <c r="G11" s="284"/>
      <c r="H11" s="283"/>
      <c r="I11" s="282"/>
      <c r="J11" s="203"/>
      <c r="K11" s="909"/>
      <c r="L11" s="910"/>
    </row>
    <row r="12" spans="1:21" ht="37.5" customHeight="1" x14ac:dyDescent="0.3">
      <c r="A12" s="186" t="s">
        <v>200</v>
      </c>
      <c r="B12" s="895" t="s">
        <v>201</v>
      </c>
      <c r="C12" s="896"/>
      <c r="D12" s="897"/>
      <c r="E12" s="478"/>
      <c r="F12" s="285"/>
      <c r="G12" s="285"/>
      <c r="H12" s="286"/>
      <c r="I12" s="287"/>
      <c r="J12" s="204"/>
      <c r="K12" s="896" t="s">
        <v>202</v>
      </c>
      <c r="L12" s="898"/>
    </row>
    <row r="13" spans="1:21" ht="35.1" customHeight="1" x14ac:dyDescent="0.3">
      <c r="A13" s="941" t="s">
        <v>203</v>
      </c>
      <c r="B13" s="922" t="s">
        <v>204</v>
      </c>
      <c r="C13" s="887"/>
      <c r="D13" s="888"/>
      <c r="E13" s="902"/>
      <c r="F13" s="872"/>
      <c r="G13" s="875"/>
      <c r="H13" s="878"/>
      <c r="I13" s="880"/>
      <c r="J13" s="884"/>
      <c r="K13" s="887" t="s">
        <v>205</v>
      </c>
      <c r="L13" s="899"/>
    </row>
    <row r="14" spans="1:21" ht="26.1" customHeight="1" x14ac:dyDescent="0.3">
      <c r="A14" s="941"/>
      <c r="B14" s="614" t="s">
        <v>206</v>
      </c>
      <c r="C14" s="900"/>
      <c r="D14" s="901"/>
      <c r="E14" s="903"/>
      <c r="F14" s="904"/>
      <c r="G14" s="877"/>
      <c r="H14" s="882"/>
      <c r="I14" s="883"/>
      <c r="J14" s="885"/>
      <c r="K14" s="900"/>
      <c r="L14" s="615"/>
    </row>
    <row r="15" spans="1:21" ht="33.6" customHeight="1" x14ac:dyDescent="0.3">
      <c r="A15" s="941"/>
      <c r="B15" s="905" t="s">
        <v>207</v>
      </c>
      <c r="C15" s="906"/>
      <c r="D15" s="906"/>
      <c r="E15" s="871"/>
      <c r="F15" s="872"/>
      <c r="G15" s="875"/>
      <c r="H15" s="878"/>
      <c r="I15" s="880"/>
      <c r="J15" s="884"/>
      <c r="K15" s="900"/>
      <c r="L15" s="615"/>
    </row>
    <row r="16" spans="1:21" ht="17.100000000000001" customHeight="1" x14ac:dyDescent="0.3">
      <c r="A16" s="941"/>
      <c r="B16" s="923" t="s">
        <v>208</v>
      </c>
      <c r="C16" s="924"/>
      <c r="D16" s="924"/>
      <c r="E16" s="873"/>
      <c r="F16" s="874"/>
      <c r="G16" s="876"/>
      <c r="H16" s="879"/>
      <c r="I16" s="881"/>
      <c r="J16" s="911"/>
      <c r="K16" s="900"/>
      <c r="L16" s="615"/>
    </row>
    <row r="17" spans="1:12" ht="14.7" customHeight="1" x14ac:dyDescent="0.3">
      <c r="A17" s="941"/>
      <c r="B17" s="923" t="s">
        <v>209</v>
      </c>
      <c r="C17" s="924"/>
      <c r="D17" s="924"/>
      <c r="E17" s="873"/>
      <c r="F17" s="874"/>
      <c r="G17" s="876"/>
      <c r="H17" s="879"/>
      <c r="I17" s="881"/>
      <c r="J17" s="911"/>
      <c r="K17" s="900"/>
      <c r="L17" s="615"/>
    </row>
    <row r="18" spans="1:12" ht="36" customHeight="1" x14ac:dyDescent="0.3">
      <c r="A18" s="941"/>
      <c r="B18" s="923" t="s">
        <v>210</v>
      </c>
      <c r="C18" s="924"/>
      <c r="D18" s="924"/>
      <c r="E18" s="873"/>
      <c r="F18" s="874"/>
      <c r="G18" s="876"/>
      <c r="H18" s="879"/>
      <c r="I18" s="881"/>
      <c r="J18" s="911"/>
      <c r="K18" s="900"/>
      <c r="L18" s="615"/>
    </row>
    <row r="19" spans="1:12" ht="29.7" customHeight="1" x14ac:dyDescent="0.3">
      <c r="A19" s="941"/>
      <c r="B19" s="923" t="s">
        <v>211</v>
      </c>
      <c r="C19" s="924"/>
      <c r="D19" s="924"/>
      <c r="E19" s="873"/>
      <c r="F19" s="874"/>
      <c r="G19" s="876"/>
      <c r="H19" s="879"/>
      <c r="I19" s="881"/>
      <c r="J19" s="911"/>
      <c r="K19" s="900"/>
      <c r="L19" s="615"/>
    </row>
    <row r="20" spans="1:12" ht="114.75" customHeight="1" x14ac:dyDescent="0.3">
      <c r="A20" s="186"/>
      <c r="B20" s="891" t="s">
        <v>863</v>
      </c>
      <c r="C20" s="892"/>
      <c r="D20" s="893"/>
      <c r="E20" s="470"/>
      <c r="F20" s="471"/>
      <c r="G20" s="471"/>
      <c r="H20" s="470"/>
      <c r="I20" s="472"/>
      <c r="J20" s="469"/>
      <c r="K20" s="467" t="s">
        <v>865</v>
      </c>
      <c r="L20" s="69" t="s">
        <v>864</v>
      </c>
    </row>
    <row r="21" spans="1:12" ht="52.35" customHeight="1" x14ac:dyDescent="0.3">
      <c r="B21" s="847" t="s">
        <v>212</v>
      </c>
      <c r="C21" s="848"/>
      <c r="D21" s="928"/>
      <c r="E21" s="925"/>
      <c r="F21" s="917"/>
      <c r="G21" s="930"/>
      <c r="H21" s="917"/>
      <c r="I21" s="916"/>
      <c r="J21" s="205"/>
      <c r="K21" s="863" t="s">
        <v>213</v>
      </c>
      <c r="L21" s="69" t="s">
        <v>214</v>
      </c>
    </row>
    <row r="22" spans="1:12" ht="29.25" customHeight="1" x14ac:dyDescent="0.3">
      <c r="B22" s="913"/>
      <c r="C22" s="914"/>
      <c r="D22" s="929"/>
      <c r="E22" s="926"/>
      <c r="F22" s="919"/>
      <c r="G22" s="931"/>
      <c r="H22" s="919"/>
      <c r="I22" s="918"/>
      <c r="J22" s="194"/>
      <c r="K22" s="864"/>
      <c r="L22" s="865" t="s">
        <v>215</v>
      </c>
    </row>
    <row r="23" spans="1:12" ht="32.25" customHeight="1" x14ac:dyDescent="0.3">
      <c r="B23" s="913"/>
      <c r="C23" s="914"/>
      <c r="D23" s="929"/>
      <c r="E23" s="926"/>
      <c r="F23" s="919"/>
      <c r="G23" s="931"/>
      <c r="H23" s="919"/>
      <c r="I23" s="918"/>
      <c r="J23" s="194"/>
      <c r="K23" s="867" t="s">
        <v>216</v>
      </c>
      <c r="L23" s="866"/>
    </row>
    <row r="24" spans="1:12" ht="47.25" customHeight="1" x14ac:dyDescent="0.3">
      <c r="B24" s="913"/>
      <c r="C24" s="914"/>
      <c r="D24" s="929"/>
      <c r="E24" s="926"/>
      <c r="F24" s="919"/>
      <c r="G24" s="931"/>
      <c r="H24" s="919"/>
      <c r="I24" s="918"/>
      <c r="J24" s="194"/>
      <c r="K24" s="868"/>
      <c r="L24" s="69" t="s">
        <v>217</v>
      </c>
    </row>
    <row r="25" spans="1:12" ht="76.5" customHeight="1" x14ac:dyDescent="0.3">
      <c r="B25" s="913"/>
      <c r="C25" s="914"/>
      <c r="D25" s="929"/>
      <c r="E25" s="926"/>
      <c r="F25" s="919"/>
      <c r="G25" s="931"/>
      <c r="H25" s="919"/>
      <c r="I25" s="918"/>
      <c r="J25" s="194"/>
      <c r="K25" s="869" t="s">
        <v>852</v>
      </c>
      <c r="L25" s="870"/>
    </row>
    <row r="26" spans="1:12" ht="35.25" customHeight="1" x14ac:dyDescent="0.3">
      <c r="A26" s="941" t="s">
        <v>218</v>
      </c>
      <c r="B26" s="847" t="s">
        <v>219</v>
      </c>
      <c r="C26" s="848"/>
      <c r="D26" s="849"/>
      <c r="E26" s="916"/>
      <c r="F26" s="917"/>
      <c r="G26" s="930"/>
      <c r="H26" s="917"/>
      <c r="I26" s="916"/>
      <c r="J26" s="205"/>
      <c r="K26" s="907" t="s">
        <v>220</v>
      </c>
      <c r="L26" s="908"/>
    </row>
    <row r="27" spans="1:12" ht="35.25" customHeight="1" x14ac:dyDescent="0.3">
      <c r="A27" s="941"/>
      <c r="B27" s="913"/>
      <c r="C27" s="914"/>
      <c r="D27" s="915"/>
      <c r="E27" s="918"/>
      <c r="F27" s="919"/>
      <c r="G27" s="931"/>
      <c r="H27" s="919"/>
      <c r="I27" s="918"/>
      <c r="J27" s="194"/>
      <c r="K27" s="950"/>
      <c r="L27" s="951"/>
    </row>
    <row r="28" spans="1:12" ht="35.25" customHeight="1" x14ac:dyDescent="0.3">
      <c r="A28" s="941"/>
      <c r="B28" s="913"/>
      <c r="C28" s="914"/>
      <c r="D28" s="915"/>
      <c r="E28" s="918"/>
      <c r="F28" s="919"/>
      <c r="G28" s="931"/>
      <c r="H28" s="919"/>
      <c r="I28" s="918"/>
      <c r="J28" s="194"/>
      <c r="K28" s="950"/>
      <c r="L28" s="951"/>
    </row>
    <row r="29" spans="1:12" ht="35.25" customHeight="1" x14ac:dyDescent="0.3">
      <c r="A29" s="941"/>
      <c r="B29" s="913"/>
      <c r="C29" s="914"/>
      <c r="D29" s="915"/>
      <c r="E29" s="918"/>
      <c r="F29" s="919"/>
      <c r="G29" s="931"/>
      <c r="H29" s="919"/>
      <c r="I29" s="918"/>
      <c r="J29" s="194"/>
      <c r="K29" s="950"/>
      <c r="L29" s="951"/>
    </row>
    <row r="30" spans="1:12" ht="35.25" customHeight="1" x14ac:dyDescent="0.3">
      <c r="A30" s="941"/>
      <c r="B30" s="913"/>
      <c r="C30" s="914"/>
      <c r="D30" s="915"/>
      <c r="E30" s="918"/>
      <c r="F30" s="919"/>
      <c r="G30" s="931"/>
      <c r="H30" s="919"/>
      <c r="I30" s="918"/>
      <c r="J30" s="194"/>
      <c r="K30" s="950"/>
      <c r="L30" s="951"/>
    </row>
    <row r="31" spans="1:12" ht="10.5" customHeight="1" x14ac:dyDescent="0.3">
      <c r="A31" s="941"/>
      <c r="B31" s="913"/>
      <c r="C31" s="914"/>
      <c r="D31" s="915"/>
      <c r="E31" s="918"/>
      <c r="F31" s="919"/>
      <c r="G31" s="931"/>
      <c r="H31" s="919"/>
      <c r="I31" s="918"/>
      <c r="J31" s="194"/>
      <c r="K31" s="950"/>
      <c r="L31" s="951"/>
    </row>
    <row r="32" spans="1:12" ht="36.75" customHeight="1" x14ac:dyDescent="0.3">
      <c r="B32" s="847" t="s">
        <v>221</v>
      </c>
      <c r="C32" s="848"/>
      <c r="D32" s="849"/>
      <c r="E32" s="916"/>
      <c r="F32" s="917"/>
      <c r="G32" s="930"/>
      <c r="H32" s="917"/>
      <c r="I32" s="916"/>
      <c r="J32" s="194"/>
      <c r="K32" s="907" t="s">
        <v>222</v>
      </c>
      <c r="L32" s="908"/>
    </row>
    <row r="33" spans="1:14" ht="36.75" customHeight="1" x14ac:dyDescent="0.3">
      <c r="B33" s="913"/>
      <c r="C33" s="914"/>
      <c r="D33" s="915"/>
      <c r="E33" s="918"/>
      <c r="F33" s="919"/>
      <c r="G33" s="931"/>
      <c r="H33" s="919"/>
      <c r="I33" s="918"/>
      <c r="J33" s="194"/>
      <c r="K33" s="950"/>
      <c r="L33" s="951"/>
    </row>
    <row r="34" spans="1:14" ht="36.75" customHeight="1" x14ac:dyDescent="0.3">
      <c r="B34" s="913"/>
      <c r="C34" s="914"/>
      <c r="D34" s="915"/>
      <c r="E34" s="918"/>
      <c r="F34" s="919"/>
      <c r="G34" s="931"/>
      <c r="H34" s="919"/>
      <c r="I34" s="918"/>
      <c r="J34" s="194"/>
      <c r="K34" s="950"/>
      <c r="L34" s="951"/>
    </row>
    <row r="35" spans="1:14" ht="36.75" customHeight="1" x14ac:dyDescent="0.3">
      <c r="B35" s="913"/>
      <c r="C35" s="914"/>
      <c r="D35" s="915"/>
      <c r="E35" s="918"/>
      <c r="F35" s="919"/>
      <c r="G35" s="931"/>
      <c r="H35" s="919"/>
      <c r="I35" s="918"/>
      <c r="J35" s="194"/>
      <c r="K35" s="950"/>
      <c r="L35" s="951"/>
    </row>
    <row r="36" spans="1:14" ht="9.75" customHeight="1" x14ac:dyDescent="0.3">
      <c r="B36" s="913"/>
      <c r="C36" s="914"/>
      <c r="D36" s="915"/>
      <c r="E36" s="918"/>
      <c r="F36" s="919"/>
      <c r="G36" s="931"/>
      <c r="H36" s="919"/>
      <c r="I36" s="918"/>
      <c r="J36" s="194"/>
      <c r="K36" s="950"/>
      <c r="L36" s="951"/>
    </row>
    <row r="37" spans="1:14" ht="36.75" customHeight="1" x14ac:dyDescent="0.3">
      <c r="B37" s="913"/>
      <c r="C37" s="914"/>
      <c r="D37" s="915"/>
      <c r="E37" s="918"/>
      <c r="F37" s="919"/>
      <c r="G37" s="931"/>
      <c r="H37" s="919"/>
      <c r="I37" s="918"/>
      <c r="J37" s="194"/>
      <c r="K37" s="950"/>
      <c r="L37" s="951"/>
    </row>
    <row r="38" spans="1:14" ht="221.4" customHeight="1" x14ac:dyDescent="0.3">
      <c r="B38" s="891" t="s">
        <v>223</v>
      </c>
      <c r="C38" s="892"/>
      <c r="D38" s="893"/>
      <c r="E38" s="932"/>
      <c r="F38" s="933"/>
      <c r="G38" s="289"/>
      <c r="H38" s="288"/>
      <c r="I38" s="290"/>
      <c r="J38" s="206"/>
      <c r="K38" s="193" t="s">
        <v>866</v>
      </c>
      <c r="L38" s="952" t="s">
        <v>224</v>
      </c>
    </row>
    <row r="39" spans="1:14" ht="54" customHeight="1" x14ac:dyDescent="0.3">
      <c r="B39" s="891" t="s">
        <v>225</v>
      </c>
      <c r="C39" s="892"/>
      <c r="D39" s="893"/>
      <c r="E39" s="932"/>
      <c r="F39" s="933"/>
      <c r="G39" s="290"/>
      <c r="H39" s="274"/>
      <c r="I39" s="291"/>
      <c r="J39" s="206"/>
      <c r="K39" s="142" t="s">
        <v>226</v>
      </c>
      <c r="L39" s="953"/>
    </row>
    <row r="40" spans="1:14" ht="39.75" customHeight="1" x14ac:dyDescent="0.3">
      <c r="B40" s="895" t="s">
        <v>227</v>
      </c>
      <c r="C40" s="896"/>
      <c r="D40" s="897"/>
      <c r="E40" s="934"/>
      <c r="F40" s="935"/>
      <c r="G40" s="290"/>
      <c r="H40" s="292"/>
      <c r="I40" s="291"/>
      <c r="J40" s="206"/>
      <c r="K40" s="897" t="s">
        <v>228</v>
      </c>
      <c r="L40" s="954"/>
    </row>
    <row r="41" spans="1:14" ht="39.75" customHeight="1" x14ac:dyDescent="0.3">
      <c r="B41" s="895" t="s">
        <v>229</v>
      </c>
      <c r="C41" s="896"/>
      <c r="D41" s="897"/>
      <c r="E41" s="934"/>
      <c r="F41" s="935"/>
      <c r="G41" s="290"/>
      <c r="H41" s="292"/>
      <c r="I41" s="291"/>
      <c r="J41" s="206"/>
      <c r="K41" s="897"/>
      <c r="L41" s="954"/>
    </row>
    <row r="42" spans="1:14" ht="85.5" customHeight="1" x14ac:dyDescent="0.3">
      <c r="A42" s="186" t="s">
        <v>230</v>
      </c>
      <c r="B42" s="847" t="s">
        <v>231</v>
      </c>
      <c r="C42" s="848"/>
      <c r="D42" s="849"/>
      <c r="E42" s="916"/>
      <c r="F42" s="917"/>
      <c r="G42" s="444"/>
      <c r="H42" s="443"/>
      <c r="I42" s="442"/>
      <c r="J42" s="207"/>
      <c r="K42" s="461" t="s">
        <v>232</v>
      </c>
      <c r="L42" s="456" t="s">
        <v>233</v>
      </c>
    </row>
    <row r="43" spans="1:14" ht="40.5" customHeight="1" thickBot="1" x14ac:dyDescent="0.35">
      <c r="A43" s="186"/>
      <c r="B43" s="861" t="s">
        <v>869</v>
      </c>
      <c r="C43" s="862"/>
      <c r="D43" s="862"/>
      <c r="E43" s="939"/>
      <c r="F43" s="940"/>
      <c r="G43" s="459"/>
      <c r="H43" s="479"/>
      <c r="I43" s="459"/>
      <c r="J43" s="460"/>
      <c r="K43" s="468" t="s">
        <v>859</v>
      </c>
      <c r="L43" s="91" t="s">
        <v>858</v>
      </c>
    </row>
    <row r="44" spans="1:14" ht="19.5" customHeight="1" thickBot="1" x14ac:dyDescent="0.35">
      <c r="B44" s="976" t="s">
        <v>234</v>
      </c>
      <c r="C44" s="977"/>
      <c r="D44" s="977"/>
      <c r="E44" s="977"/>
      <c r="F44" s="977"/>
      <c r="G44" s="977"/>
      <c r="H44" s="977"/>
      <c r="I44" s="977"/>
      <c r="J44" s="978"/>
      <c r="K44" s="462"/>
      <c r="L44" s="457"/>
    </row>
    <row r="45" spans="1:14" ht="32.25" customHeight="1" thickBot="1" x14ac:dyDescent="0.35">
      <c r="B45" s="98" t="s">
        <v>235</v>
      </c>
      <c r="C45" s="858" t="s">
        <v>139</v>
      </c>
      <c r="D45" s="859"/>
      <c r="E45" s="936"/>
      <c r="F45" s="937"/>
      <c r="G45" s="938"/>
      <c r="H45" s="912"/>
      <c r="I45" s="912"/>
      <c r="J45" s="192"/>
      <c r="K45" s="943" t="s">
        <v>235</v>
      </c>
      <c r="L45" s="944"/>
    </row>
    <row r="46" spans="1:14" ht="29.1" customHeight="1" x14ac:dyDescent="0.3">
      <c r="B46" s="844" t="s">
        <v>236</v>
      </c>
      <c r="C46" s="850" t="s">
        <v>237</v>
      </c>
      <c r="D46" s="262" t="s">
        <v>801</v>
      </c>
      <c r="E46" s="330"/>
      <c r="F46" s="427"/>
      <c r="G46" s="979" t="s">
        <v>876</v>
      </c>
      <c r="H46" s="293"/>
      <c r="I46" s="982" t="s">
        <v>877</v>
      </c>
      <c r="J46" s="191" t="str">
        <f>IF(ISBLANK(H46),"",(H46-E46)/E46)</f>
        <v/>
      </c>
      <c r="K46" s="945" t="s">
        <v>871</v>
      </c>
      <c r="L46" s="946"/>
      <c r="N46" s="107"/>
    </row>
    <row r="47" spans="1:14" ht="29.1" customHeight="1" x14ac:dyDescent="0.3">
      <c r="B47" s="845"/>
      <c r="C47" s="834"/>
      <c r="D47" s="263" t="s">
        <v>238</v>
      </c>
      <c r="E47" s="331"/>
      <c r="F47" s="428"/>
      <c r="G47" s="980"/>
      <c r="H47" s="294"/>
      <c r="I47" s="983"/>
      <c r="J47" s="103" t="str">
        <f t="shared" ref="J47:J68" si="0">IF(ISBLANK(H47),"",(H47-E47)/E47)</f>
        <v/>
      </c>
      <c r="K47" s="945"/>
      <c r="L47" s="946"/>
    </row>
    <row r="48" spans="1:14" ht="29.1" customHeight="1" thickBot="1" x14ac:dyDescent="0.35">
      <c r="B48" s="845"/>
      <c r="C48" s="851"/>
      <c r="D48" s="264" t="s">
        <v>239</v>
      </c>
      <c r="E48" s="332"/>
      <c r="F48" s="428"/>
      <c r="G48" s="980"/>
      <c r="H48" s="295"/>
      <c r="I48" s="983"/>
      <c r="J48" s="104" t="str">
        <f t="shared" si="0"/>
        <v/>
      </c>
      <c r="K48" s="945"/>
      <c r="L48" s="946"/>
    </row>
    <row r="49" spans="1:12" ht="29.1" customHeight="1" x14ac:dyDescent="0.3">
      <c r="A49" s="942" t="s">
        <v>240</v>
      </c>
      <c r="B49" s="845"/>
      <c r="C49" s="854" t="s">
        <v>241</v>
      </c>
      <c r="D49" s="265" t="s">
        <v>801</v>
      </c>
      <c r="E49" s="333"/>
      <c r="F49" s="428"/>
      <c r="G49" s="980"/>
      <c r="H49" s="299"/>
      <c r="I49" s="983"/>
      <c r="J49" s="187" t="str">
        <f t="shared" si="0"/>
        <v/>
      </c>
      <c r="K49" s="945"/>
      <c r="L49" s="946"/>
    </row>
    <row r="50" spans="1:12" ht="29.1" customHeight="1" x14ac:dyDescent="0.3">
      <c r="A50" s="942"/>
      <c r="B50" s="845"/>
      <c r="C50" s="855"/>
      <c r="D50" s="266" t="s">
        <v>238</v>
      </c>
      <c r="E50" s="334"/>
      <c r="F50" s="428"/>
      <c r="G50" s="980"/>
      <c r="H50" s="300"/>
      <c r="I50" s="983"/>
      <c r="J50" s="188" t="str">
        <f t="shared" si="0"/>
        <v/>
      </c>
      <c r="K50" s="945"/>
      <c r="L50" s="946"/>
    </row>
    <row r="51" spans="1:12" ht="29.1" customHeight="1" thickBot="1" x14ac:dyDescent="0.35">
      <c r="A51" s="942"/>
      <c r="B51" s="845"/>
      <c r="C51" s="856"/>
      <c r="D51" s="267" t="s">
        <v>239</v>
      </c>
      <c r="E51" s="335"/>
      <c r="F51" s="428"/>
      <c r="G51" s="980"/>
      <c r="H51" s="301"/>
      <c r="I51" s="983"/>
      <c r="J51" s="208" t="str">
        <f t="shared" si="0"/>
        <v/>
      </c>
      <c r="K51" s="945"/>
      <c r="L51" s="946"/>
    </row>
    <row r="52" spans="1:12" ht="29.1" customHeight="1" x14ac:dyDescent="0.3">
      <c r="B52" s="845"/>
      <c r="C52" s="850" t="s">
        <v>242</v>
      </c>
      <c r="D52" s="156" t="s">
        <v>801</v>
      </c>
      <c r="E52" s="330"/>
      <c r="F52" s="970"/>
      <c r="G52" s="980"/>
      <c r="H52" s="293"/>
      <c r="I52" s="983"/>
      <c r="J52" s="105" t="str">
        <f t="shared" si="0"/>
        <v/>
      </c>
      <c r="K52" s="945"/>
      <c r="L52" s="946"/>
    </row>
    <row r="53" spans="1:12" ht="29.1" customHeight="1" x14ac:dyDescent="0.3">
      <c r="B53" s="845"/>
      <c r="C53" s="834"/>
      <c r="D53" s="157" t="s">
        <v>238</v>
      </c>
      <c r="E53" s="331"/>
      <c r="F53" s="971"/>
      <c r="G53" s="980"/>
      <c r="H53" s="294"/>
      <c r="I53" s="983"/>
      <c r="J53" s="103" t="str">
        <f t="shared" si="0"/>
        <v/>
      </c>
      <c r="K53" s="945"/>
      <c r="L53" s="946"/>
    </row>
    <row r="54" spans="1:12" ht="29.1" customHeight="1" thickBot="1" x14ac:dyDescent="0.35">
      <c r="B54" s="845"/>
      <c r="C54" s="851"/>
      <c r="D54" s="158" t="s">
        <v>239</v>
      </c>
      <c r="E54" s="332"/>
      <c r="F54" s="972"/>
      <c r="G54" s="980"/>
      <c r="H54" s="295"/>
      <c r="I54" s="983"/>
      <c r="J54" s="104" t="str">
        <f t="shared" si="0"/>
        <v/>
      </c>
      <c r="K54" s="945"/>
      <c r="L54" s="946"/>
    </row>
    <row r="55" spans="1:12" ht="29.1" customHeight="1" thickBot="1" x14ac:dyDescent="0.35">
      <c r="B55" s="844" t="s">
        <v>243</v>
      </c>
      <c r="C55" s="840" t="s">
        <v>244</v>
      </c>
      <c r="D55" s="156" t="s">
        <v>801</v>
      </c>
      <c r="E55" s="302"/>
      <c r="F55" s="967"/>
      <c r="G55" s="980"/>
      <c r="H55" s="296"/>
      <c r="I55" s="983"/>
      <c r="J55" s="105" t="str">
        <f t="shared" si="0"/>
        <v/>
      </c>
      <c r="K55" s="945"/>
      <c r="L55" s="946"/>
    </row>
    <row r="56" spans="1:12" ht="29.1" customHeight="1" thickBot="1" x14ac:dyDescent="0.35">
      <c r="B56" s="845"/>
      <c r="C56" s="840"/>
      <c r="D56" s="157" t="s">
        <v>238</v>
      </c>
      <c r="E56" s="303"/>
      <c r="F56" s="968"/>
      <c r="G56" s="980"/>
      <c r="H56" s="297"/>
      <c r="I56" s="983"/>
      <c r="J56" s="103" t="str">
        <f t="shared" si="0"/>
        <v/>
      </c>
      <c r="K56" s="945"/>
      <c r="L56" s="946"/>
    </row>
    <row r="57" spans="1:12" ht="29.1" customHeight="1" thickBot="1" x14ac:dyDescent="0.35">
      <c r="B57" s="845"/>
      <c r="C57" s="850"/>
      <c r="D57" s="159" t="s">
        <v>239</v>
      </c>
      <c r="E57" s="304"/>
      <c r="F57" s="969"/>
      <c r="G57" s="980"/>
      <c r="H57" s="298"/>
      <c r="I57" s="983"/>
      <c r="J57" s="106" t="str">
        <f t="shared" si="0"/>
        <v/>
      </c>
      <c r="K57" s="945"/>
      <c r="L57" s="946"/>
    </row>
    <row r="58" spans="1:12" ht="27.75" customHeight="1" thickBot="1" x14ac:dyDescent="0.35">
      <c r="A58" s="942" t="s">
        <v>240</v>
      </c>
      <c r="B58" s="845"/>
      <c r="C58" s="857" t="s">
        <v>245</v>
      </c>
      <c r="D58" s="181" t="s">
        <v>801</v>
      </c>
      <c r="E58" s="305"/>
      <c r="F58" s="967"/>
      <c r="G58" s="980"/>
      <c r="H58" s="310"/>
      <c r="I58" s="983"/>
      <c r="J58" s="187" t="str">
        <f t="shared" si="0"/>
        <v/>
      </c>
      <c r="K58" s="957" t="s">
        <v>867</v>
      </c>
      <c r="L58" s="958"/>
    </row>
    <row r="59" spans="1:12" ht="30" customHeight="1" thickBot="1" x14ac:dyDescent="0.35">
      <c r="A59" s="942"/>
      <c r="B59" s="845"/>
      <c r="C59" s="857"/>
      <c r="D59" s="182" t="s">
        <v>238</v>
      </c>
      <c r="E59" s="306"/>
      <c r="F59" s="968"/>
      <c r="G59" s="980"/>
      <c r="H59" s="309"/>
      <c r="I59" s="983"/>
      <c r="J59" s="188" t="str">
        <f t="shared" si="0"/>
        <v/>
      </c>
      <c r="K59" s="945" t="s">
        <v>246</v>
      </c>
      <c r="L59" s="946"/>
    </row>
    <row r="60" spans="1:12" ht="27.75" customHeight="1" thickBot="1" x14ac:dyDescent="0.35">
      <c r="A60" s="942"/>
      <c r="B60" s="845"/>
      <c r="C60" s="854"/>
      <c r="D60" s="183" t="s">
        <v>239</v>
      </c>
      <c r="E60" s="307"/>
      <c r="F60" s="968"/>
      <c r="G60" s="981"/>
      <c r="H60" s="308"/>
      <c r="I60" s="984"/>
      <c r="J60" s="189" t="str">
        <f t="shared" si="0"/>
        <v/>
      </c>
      <c r="K60" s="955" t="s">
        <v>224</v>
      </c>
      <c r="L60" s="956"/>
    </row>
    <row r="61" spans="1:12" ht="57" customHeight="1" thickBot="1" x14ac:dyDescent="0.35">
      <c r="A61" s="186" t="s">
        <v>247</v>
      </c>
      <c r="B61" s="846"/>
      <c r="C61" s="920" t="s">
        <v>248</v>
      </c>
      <c r="D61" s="921"/>
      <c r="E61" s="311"/>
      <c r="F61" s="429"/>
      <c r="G61" s="476"/>
      <c r="H61" s="312"/>
      <c r="I61" s="474"/>
      <c r="J61" s="190" t="str">
        <f>IF(ISBLANK(H61),"",(H61-E61)/E61)</f>
        <v/>
      </c>
      <c r="K61" s="957" t="s">
        <v>249</v>
      </c>
      <c r="L61" s="958"/>
    </row>
    <row r="62" spans="1:12" ht="56.1" customHeight="1" thickBot="1" x14ac:dyDescent="0.35">
      <c r="B62" s="845"/>
      <c r="C62" s="852" t="s">
        <v>250</v>
      </c>
      <c r="D62" s="927"/>
      <c r="E62" s="313"/>
      <c r="F62" s="429"/>
      <c r="G62" s="314"/>
      <c r="H62" s="473"/>
      <c r="I62" s="475"/>
      <c r="J62" s="102" t="str">
        <f>IF(ISBLANK(H62),"",(H62-E62)/E62)</f>
        <v/>
      </c>
      <c r="K62" s="945" t="s">
        <v>878</v>
      </c>
      <c r="L62" s="946"/>
    </row>
    <row r="63" spans="1:12" ht="57" customHeight="1" thickBot="1" x14ac:dyDescent="0.35">
      <c r="B63" s="844" t="s">
        <v>251</v>
      </c>
      <c r="C63" s="852" t="s">
        <v>252</v>
      </c>
      <c r="D63" s="853"/>
      <c r="E63" s="317"/>
      <c r="F63" s="964"/>
      <c r="G63" s="316"/>
      <c r="H63" s="315"/>
      <c r="I63" s="316"/>
      <c r="J63" s="209" t="str">
        <f t="shared" si="0"/>
        <v/>
      </c>
      <c r="K63" s="955" t="s">
        <v>253</v>
      </c>
      <c r="L63" s="956"/>
    </row>
    <row r="64" spans="1:12" ht="57" customHeight="1" thickBot="1" x14ac:dyDescent="0.35">
      <c r="B64" s="845"/>
      <c r="C64" s="852" t="s">
        <v>254</v>
      </c>
      <c r="D64" s="853"/>
      <c r="E64" s="317"/>
      <c r="F64" s="965"/>
      <c r="G64" s="316"/>
      <c r="H64" s="315"/>
      <c r="I64" s="316"/>
      <c r="J64" s="209" t="str">
        <f t="shared" si="0"/>
        <v/>
      </c>
      <c r="K64" s="198"/>
      <c r="L64" s="180"/>
    </row>
    <row r="65" spans="1:12" ht="57" customHeight="1" thickBot="1" x14ac:dyDescent="0.35">
      <c r="B65" s="845"/>
      <c r="C65" s="852" t="s">
        <v>255</v>
      </c>
      <c r="D65" s="853"/>
      <c r="E65" s="160">
        <f>E63-E64</f>
        <v>0</v>
      </c>
      <c r="F65" s="965"/>
      <c r="G65" s="474"/>
      <c r="H65" s="318"/>
      <c r="I65" s="474"/>
      <c r="J65" s="209" t="str">
        <f t="shared" si="0"/>
        <v/>
      </c>
      <c r="K65" s="198"/>
      <c r="L65" s="180"/>
    </row>
    <row r="66" spans="1:12" ht="63" customHeight="1" thickBot="1" x14ac:dyDescent="0.35">
      <c r="A66" s="197" t="s">
        <v>240</v>
      </c>
      <c r="B66" s="860"/>
      <c r="C66" s="920" t="s">
        <v>256</v>
      </c>
      <c r="D66" s="921"/>
      <c r="E66" s="421"/>
      <c r="F66" s="966"/>
      <c r="G66" s="474"/>
      <c r="H66" s="319"/>
      <c r="I66" s="474"/>
      <c r="J66" s="190" t="str">
        <f t="shared" si="0"/>
        <v/>
      </c>
      <c r="K66" s="198"/>
      <c r="L66" s="180"/>
    </row>
    <row r="67" spans="1:12" ht="52.5" customHeight="1" thickBot="1" x14ac:dyDescent="0.35">
      <c r="A67" s="197"/>
      <c r="B67" s="832" t="s">
        <v>257</v>
      </c>
      <c r="C67" s="834" t="s">
        <v>258</v>
      </c>
      <c r="D67" s="835"/>
      <c r="E67" s="320"/>
      <c r="F67" s="423"/>
      <c r="G67" s="322"/>
      <c r="H67" s="321"/>
      <c r="I67" s="322"/>
      <c r="J67" s="99" t="str">
        <f t="shared" si="0"/>
        <v/>
      </c>
      <c r="K67" s="959"/>
      <c r="L67" s="960"/>
    </row>
    <row r="68" spans="1:12" ht="45.75" customHeight="1" thickBot="1" x14ac:dyDescent="0.35">
      <c r="A68" s="197"/>
      <c r="B68" s="833"/>
      <c r="C68" s="836" t="s">
        <v>259</v>
      </c>
      <c r="D68" s="837"/>
      <c r="E68" s="325"/>
      <c r="F68" s="424"/>
      <c r="G68" s="323"/>
      <c r="H68" s="324"/>
      <c r="I68" s="323"/>
      <c r="J68" s="100" t="str">
        <f t="shared" si="0"/>
        <v/>
      </c>
      <c r="K68" s="959"/>
      <c r="L68" s="960"/>
    </row>
    <row r="69" spans="1:12" ht="36" customHeight="1" x14ac:dyDescent="0.3">
      <c r="B69" s="838" t="s">
        <v>260</v>
      </c>
      <c r="C69" s="840" t="s">
        <v>261</v>
      </c>
      <c r="D69" s="841"/>
      <c r="E69" s="477"/>
      <c r="F69" s="425"/>
      <c r="G69" s="326"/>
      <c r="H69" s="328"/>
      <c r="I69" s="326"/>
      <c r="J69" s="101" t="str">
        <f>IF(ISBLANK(H69),"",(H69-E70)/E70)</f>
        <v/>
      </c>
      <c r="K69" s="959"/>
      <c r="L69" s="960"/>
    </row>
    <row r="70" spans="1:12" ht="36" customHeight="1" thickBot="1" x14ac:dyDescent="0.35">
      <c r="B70" s="839"/>
      <c r="C70" s="842" t="s">
        <v>262</v>
      </c>
      <c r="D70" s="843"/>
      <c r="E70" s="336"/>
      <c r="F70" s="426"/>
      <c r="G70" s="327"/>
      <c r="H70" s="329"/>
      <c r="I70" s="327"/>
      <c r="J70" s="100" t="str">
        <f>IF(ISBLANK(H70),"",(H70-#REF!)/#REF!)</f>
        <v/>
      </c>
      <c r="K70" s="961"/>
      <c r="L70" s="962"/>
    </row>
    <row r="73" spans="1:12" ht="15.6" x14ac:dyDescent="0.3">
      <c r="B73" s="2"/>
    </row>
    <row r="74" spans="1:12" x14ac:dyDescent="0.3">
      <c r="B74" s="94" t="str">
        <f>"'EEM 7' tab"</f>
        <v>'EEM 7' tab</v>
      </c>
    </row>
    <row r="75" spans="1:12" ht="15.6" x14ac:dyDescent="0.3">
      <c r="B75" s="2"/>
    </row>
    <row r="76" spans="1:12" ht="15.6" x14ac:dyDescent="0.3">
      <c r="B76" s="37" t="str">
        <f>"'PI_POE' tab, if no more EEMs"</f>
        <v>'PI_POE' tab, if no more EEMs</v>
      </c>
    </row>
    <row r="77" spans="1:12" ht="15.6" x14ac:dyDescent="0.3">
      <c r="B77" s="2"/>
    </row>
  </sheetData>
  <sheetProtection algorithmName="SHA-512" hashValue="vMkm8JkMqoGWrhw57MxQp+fnvPmK9jcf4oVvS85ZjYYwIecGBVuPPgt0HsSyFC9oEp3go0lip1X150FaWO9SMA==" saltValue="tSznX417SMk9XcVQuIlTpQ==" spinCount="100000" sheet="1" formatColumns="0" formatRows="0"/>
  <mergeCells count="117">
    <mergeCell ref="C66:D66"/>
    <mergeCell ref="B67:B68"/>
    <mergeCell ref="C67:D67"/>
    <mergeCell ref="K67:L70"/>
    <mergeCell ref="C68:D68"/>
    <mergeCell ref="B69:B70"/>
    <mergeCell ref="C69:D69"/>
    <mergeCell ref="C70:D70"/>
    <mergeCell ref="C61:D61"/>
    <mergeCell ref="K61:L61"/>
    <mergeCell ref="C62:D62"/>
    <mergeCell ref="K62:L62"/>
    <mergeCell ref="B63:B66"/>
    <mergeCell ref="C63:D63"/>
    <mergeCell ref="F63:F66"/>
    <mergeCell ref="K63:L63"/>
    <mergeCell ref="C64:D64"/>
    <mergeCell ref="C65:D65"/>
    <mergeCell ref="A49:A51"/>
    <mergeCell ref="C49:C51"/>
    <mergeCell ref="C52:C54"/>
    <mergeCell ref="F52:F54"/>
    <mergeCell ref="B55:B62"/>
    <mergeCell ref="C55:C57"/>
    <mergeCell ref="F55:F57"/>
    <mergeCell ref="A58:A60"/>
    <mergeCell ref="C58:C60"/>
    <mergeCell ref="F58:F60"/>
    <mergeCell ref="K45:L45"/>
    <mergeCell ref="B46:B54"/>
    <mergeCell ref="C46:C48"/>
    <mergeCell ref="G46:G60"/>
    <mergeCell ref="I46:I60"/>
    <mergeCell ref="K46:L57"/>
    <mergeCell ref="K58:L58"/>
    <mergeCell ref="K59:L59"/>
    <mergeCell ref="K60:L60"/>
    <mergeCell ref="B42:D42"/>
    <mergeCell ref="E42:F42"/>
    <mergeCell ref="B43:D43"/>
    <mergeCell ref="E43:F43"/>
    <mergeCell ref="B44:J44"/>
    <mergeCell ref="C45:D45"/>
    <mergeCell ref="E45:G45"/>
    <mergeCell ref="H45:I45"/>
    <mergeCell ref="B38:D38"/>
    <mergeCell ref="E38:F38"/>
    <mergeCell ref="L38:L39"/>
    <mergeCell ref="B39:D39"/>
    <mergeCell ref="E39:F39"/>
    <mergeCell ref="B40:D40"/>
    <mergeCell ref="E40:F40"/>
    <mergeCell ref="K40:L41"/>
    <mergeCell ref="B41:D41"/>
    <mergeCell ref="E41:F41"/>
    <mergeCell ref="B32:D37"/>
    <mergeCell ref="E32:F37"/>
    <mergeCell ref="G32:G37"/>
    <mergeCell ref="H32:H37"/>
    <mergeCell ref="I32:I37"/>
    <mergeCell ref="K32:L37"/>
    <mergeCell ref="K25:L25"/>
    <mergeCell ref="A26:A31"/>
    <mergeCell ref="B26:D31"/>
    <mergeCell ref="E26:F31"/>
    <mergeCell ref="G26:G31"/>
    <mergeCell ref="H26:H31"/>
    <mergeCell ref="I26:I31"/>
    <mergeCell ref="K26:L31"/>
    <mergeCell ref="B21:D25"/>
    <mergeCell ref="E21:F25"/>
    <mergeCell ref="G21:G25"/>
    <mergeCell ref="H21:H25"/>
    <mergeCell ref="I21:I25"/>
    <mergeCell ref="K21:K22"/>
    <mergeCell ref="B20:D20"/>
    <mergeCell ref="B14:D14"/>
    <mergeCell ref="B15:D15"/>
    <mergeCell ref="E15:F19"/>
    <mergeCell ref="G15:G19"/>
    <mergeCell ref="H15:H19"/>
    <mergeCell ref="I15:I19"/>
    <mergeCell ref="L22:L23"/>
    <mergeCell ref="K23:K24"/>
    <mergeCell ref="A13:A19"/>
    <mergeCell ref="B13:D13"/>
    <mergeCell ref="E13:F14"/>
    <mergeCell ref="G13:G14"/>
    <mergeCell ref="H13:H14"/>
    <mergeCell ref="I13:I14"/>
    <mergeCell ref="J13:J14"/>
    <mergeCell ref="K13:L19"/>
    <mergeCell ref="J15:J19"/>
    <mergeCell ref="B16:D16"/>
    <mergeCell ref="B17:D17"/>
    <mergeCell ref="B18:D18"/>
    <mergeCell ref="B19:D19"/>
    <mergeCell ref="B9:D9"/>
    <mergeCell ref="K9:L9"/>
    <mergeCell ref="M9:O9"/>
    <mergeCell ref="B10:D10"/>
    <mergeCell ref="E10:F10"/>
    <mergeCell ref="K10:L11"/>
    <mergeCell ref="B11:D11"/>
    <mergeCell ref="E11:F11"/>
    <mergeCell ref="B12:D12"/>
    <mergeCell ref="K12:L12"/>
    <mergeCell ref="K1:U1"/>
    <mergeCell ref="B3:J3"/>
    <mergeCell ref="B4:D4"/>
    <mergeCell ref="K4:L4"/>
    <mergeCell ref="B5:D5"/>
    <mergeCell ref="K5:L7"/>
    <mergeCell ref="B6:D6"/>
    <mergeCell ref="B7:D7"/>
    <mergeCell ref="B8:D8"/>
    <mergeCell ref="M8:O8"/>
  </mergeCells>
  <conditionalFormatting sqref="B11:D11">
    <cfRule type="expression" dxfId="498" priority="77">
      <formula>$E$10="Yes"</formula>
    </cfRule>
    <cfRule type="expression" dxfId="497" priority="76">
      <formula>$H$10="Yes"</formula>
    </cfRule>
  </conditionalFormatting>
  <conditionalFormatting sqref="B40:D41">
    <cfRule type="expression" dxfId="493" priority="46">
      <formula>OR($E$39="Yes",$H$39="Yes")</formula>
    </cfRule>
  </conditionalFormatting>
  <conditionalFormatting sqref="C61">
    <cfRule type="expression" dxfId="479" priority="79">
      <formula>$D$39="No"</formula>
    </cfRule>
    <cfRule type="expression" dxfId="478" priority="78">
      <formula>$F$39="Yes"</formula>
    </cfRule>
    <cfRule type="expression" dxfId="477" priority="55">
      <formula>OR($E$39="Yes",$H$39="Yes")</formula>
    </cfRule>
  </conditionalFormatting>
  <conditionalFormatting sqref="C61:D61">
    <cfRule type="expression" dxfId="475" priority="26">
      <formula>OR($E$39="Yes",$H$39="Yes")</formula>
    </cfRule>
  </conditionalFormatting>
  <conditionalFormatting sqref="E61:E62">
    <cfRule type="expression" dxfId="466" priority="47">
      <formula>$E$39="Yes"</formula>
    </cfRule>
  </conditionalFormatting>
  <conditionalFormatting sqref="E40:F40">
    <cfRule type="expression" dxfId="463" priority="66">
      <formula>$D$40="Yes"</formula>
    </cfRule>
  </conditionalFormatting>
  <conditionalFormatting sqref="E40:F41">
    <cfRule type="expression" dxfId="462" priority="64">
      <formula>$E$39="Yes"</formula>
    </cfRule>
  </conditionalFormatting>
  <conditionalFormatting sqref="E11:G11">
    <cfRule type="expression" dxfId="461" priority="74">
      <formula>$E$10="Yes"</formula>
    </cfRule>
  </conditionalFormatting>
  <conditionalFormatting sqref="F20:G20">
    <cfRule type="expression" dxfId="457" priority="9">
      <formula>$E$20="No"</formula>
    </cfRule>
  </conditionalFormatting>
  <conditionalFormatting sqref="G38">
    <cfRule type="expression" dxfId="455" priority="69">
      <formula>$E$38="Yes"</formula>
    </cfRule>
  </conditionalFormatting>
  <conditionalFormatting sqref="G39">
    <cfRule type="expression" dxfId="454" priority="63">
      <formula>$E$39="Yes"</formula>
    </cfRule>
  </conditionalFormatting>
  <conditionalFormatting sqref="G61:G62">
    <cfRule type="expression" dxfId="453" priority="56">
      <formula>$E$39="Yes"</formula>
    </cfRule>
  </conditionalFormatting>
  <conditionalFormatting sqref="H11:I11">
    <cfRule type="expression" dxfId="448" priority="75">
      <formula>$H$10="Yes"</formula>
    </cfRule>
  </conditionalFormatting>
  <conditionalFormatting sqref="H61:I62">
    <cfRule type="expression" dxfId="444" priority="54">
      <formula>$H$39="Yes"</formula>
    </cfRule>
  </conditionalFormatting>
  <conditionalFormatting sqref="I20">
    <cfRule type="expression" dxfId="442" priority="8">
      <formula>$H$20="No"</formula>
    </cfRule>
    <cfRule type="expression" dxfId="441" priority="3">
      <formula>$H$20="Yes"</formula>
    </cfRule>
  </conditionalFormatting>
  <conditionalFormatting sqref="I38">
    <cfRule type="expression" dxfId="440" priority="70">
      <formula>$H$38="Yes"</formula>
    </cfRule>
  </conditionalFormatting>
  <conditionalFormatting sqref="I39:I40 G40:H40">
    <cfRule type="expression" dxfId="439" priority="65">
      <formula>$D$40="Yes"</formula>
    </cfRule>
  </conditionalFormatting>
  <conditionalFormatting sqref="I39:I40 H40 G40:G41 H41:I41">
    <cfRule type="expression" dxfId="438" priority="62">
      <formula>$H$39="Yes"</formula>
    </cfRule>
  </conditionalFormatting>
  <conditionalFormatting sqref="J46">
    <cfRule type="expression" dxfId="437" priority="52">
      <formula>$G$44</formula>
    </cfRule>
  </conditionalFormatting>
  <conditionalFormatting sqref="J61:J62">
    <cfRule type="expression" dxfId="435" priority="53">
      <formula>AND($E$39="Yes",$H$39="Yes")</formula>
    </cfRule>
  </conditionalFormatting>
  <conditionalFormatting sqref="K38">
    <cfRule type="expression" dxfId="432" priority="68">
      <formula>OR($H$38="Yes",$E$38="Yes")</formula>
    </cfRule>
  </conditionalFormatting>
  <conditionalFormatting sqref="K39">
    <cfRule type="expression" dxfId="431" priority="67">
      <formula>OR($E$39="Yes",$H$39="Yes")</formula>
    </cfRule>
  </conditionalFormatting>
  <conditionalFormatting sqref="K40:L41">
    <cfRule type="expression" dxfId="424" priority="61">
      <formula>OR($E$39="Yes",$H$39="Yes")</formula>
    </cfRule>
  </conditionalFormatting>
  <conditionalFormatting sqref="M9:O9">
    <cfRule type="expression" dxfId="418" priority="36">
      <formula>AND($E$9&gt;0,$E$9&lt;5)</formula>
    </cfRule>
  </conditionalFormatting>
  <hyperlinks>
    <hyperlink ref="L38" r:id="rId1" display="RACC-FSC_v3.0" xr:uid="{E1EA59AB-FCE0-4B4C-9DA7-7C53764702BA}"/>
    <hyperlink ref="L24" r:id="rId2" display="https://file.ac/41slG_rLPjs/" xr:uid="{972E4B93-0D6B-4953-BB1C-6BAB5A4AB7C7}"/>
    <hyperlink ref="L21" r:id="rId3" display="Reference: Resolution E-4818 Table 1.1" xr:uid="{D454E0B2-15BD-492F-A4AC-747FFAECEC4B}"/>
    <hyperlink ref="L8" r:id="rId4" display="Reference: Resolution E-4818 Table 1.1" xr:uid="{CA64B6A5-87C5-4271-ABDE-0E42E5E4EDB0}"/>
    <hyperlink ref="L42" r:id="rId5" xr:uid="{BC1DA4E6-4A67-4BA2-9E01-E6D5AFDBA8B6}"/>
    <hyperlink ref="B74" location="'EEM 7'!A1" display="'EEM 7'!A1" xr:uid="{A2BFDAC8-EE3E-41E7-8864-3CC8ACCE8DC7}"/>
    <hyperlink ref="B76" location="PI_POE!A1" display="PI_POE!A1" xr:uid="{F3ED8A3E-F44B-4BBE-A242-96A04F32D5F3}"/>
    <hyperlink ref="B1" location="'READ ME'!A1" display="Back to READ ME" xr:uid="{CD8DC92E-1808-4A5D-A51B-5D19B43E2ED9}"/>
    <hyperlink ref="L22" r:id="rId6" display="https://docs.cpuc.ca.gov/publisheddocs/published/g000/m232/k460/232460214.pdf" xr:uid="{C4CEE46C-9B95-4BD3-839B-02361B752536}"/>
    <hyperlink ref="K60" r:id="rId7" display="Total System Benefit Technical Guidance (v1.2)" xr:uid="{EB29F708-D4D3-4513-9A8B-74A2FF1C622D}"/>
    <hyperlink ref="K60:L60" r:id="rId8" display="RACC-FSC_v3.0 / Technical Guidance Document(s)" xr:uid="{E616A4CB-C412-4298-B83E-39233B1FB885}"/>
    <hyperlink ref="K63" r:id="rId9" xr:uid="{E051E91C-CA75-412E-A788-A2626AE799C3}"/>
    <hyperlink ref="L43" r:id="rId10" display="Custom Measure Guidance Library" xr:uid="{559797E0-2ED9-4CF4-8900-AC5C7BE5ACE9}"/>
    <hyperlink ref="L20" r:id="rId11" display="https://file.ac/41slG_rLPjs/" xr:uid="{85FAB139-D87B-41D2-8A3C-283A53A95771}"/>
  </hyperlinks>
  <pageMargins left="0.5" right="0.5" top="0.75" bottom="0.75" header="0.3" footer="0.3"/>
  <pageSetup scale="61" fitToHeight="5" orientation="portrait" r:id="rId12"/>
  <headerFooter>
    <oddHeader>&amp;L&amp;G&amp;CCustomer Project Review (CPR) - &amp;A&amp;R&amp;D</oddHeader>
    <oddFooter>&amp;CPage &amp;P of &amp;N</oddFooter>
  </headerFooter>
  <rowBreaks count="2" manualBreakCount="2">
    <brk id="25" min="1" max="6" man="1"/>
    <brk id="43" min="1" max="6" man="1"/>
  </rowBreaks>
  <legacyDrawingHF r:id="rId13"/>
  <extLst>
    <ext xmlns:x14="http://schemas.microsoft.com/office/spreadsheetml/2009/9/main" uri="{78C0D931-6437-407d-A8EE-F0AAD7539E65}">
      <x14:conditionalFormattings>
        <x14:conditionalFormatting xmlns:xm="http://schemas.microsoft.com/office/excel/2006/main">
          <x14:cfRule type="expression" priority="31" id="{2C94C890-A7F5-487C-B3C4-3B76CA7641F7}">
            <xm:f>AND('Customer Information'!$E$37='Data Validation'!$T$1,'Customer Information'!$E$31="No")</xm:f>
            <x14:dxf>
              <font>
                <color rgb="FFFF0000"/>
              </font>
              <fill>
                <patternFill>
                  <bgColor theme="0"/>
                </patternFill>
              </fill>
            </x14:dxf>
          </x14:cfRule>
          <xm:sqref>A1:A1048576</xm:sqref>
        </x14:conditionalFormatting>
        <x14:conditionalFormatting xmlns:xm="http://schemas.microsoft.com/office/excel/2006/main">
          <x14:cfRule type="expression" priority="32" id="{7AA5B55A-7CB6-4D74-BF2C-1E9EC116DC59}">
            <xm:f>'Customer Information'!$E$37='Data Validation'!$T$1</xm:f>
            <x14:dxf>
              <font>
                <color rgb="FF0070C0"/>
              </font>
            </x14:dxf>
          </x14:cfRule>
          <xm:sqref>B1</xm:sqref>
        </x14:conditionalFormatting>
        <x14:conditionalFormatting xmlns:xm="http://schemas.microsoft.com/office/excel/2006/main">
          <x14:cfRule type="expression" priority="43" id="{AC9E0E53-2FE6-4714-8F35-8B79557B74E9}">
            <xm:f>$E$8='Data Validation'!$C$2</xm:f>
            <x14:dxf>
              <font>
                <color theme="1"/>
              </font>
              <fill>
                <patternFill>
                  <bgColor theme="0"/>
                </patternFill>
              </fill>
            </x14:dxf>
          </x14:cfRule>
          <xm:sqref>B12:D12</xm:sqref>
        </x14:conditionalFormatting>
        <x14:conditionalFormatting xmlns:xm="http://schemas.microsoft.com/office/excel/2006/main">
          <x14:cfRule type="expression" priority="39" id="{7E0F2313-7D92-4ADD-A2D9-BFEF7F0BD8AF}">
            <xm:f>AND(OR($E$8='Data Validation'!$C$2,$H$8='Data Validation'!$C$2),'Customer Information'!$D$46&gt;'POE_PI Inputs'!$G$4)</xm:f>
            <x14:dxf>
              <font>
                <color theme="1"/>
              </font>
              <fill>
                <patternFill patternType="none">
                  <bgColor auto="1"/>
                </patternFill>
              </fill>
            </x14:dxf>
          </x14:cfRule>
          <xm:sqref>B13:D14</xm:sqref>
        </x14:conditionalFormatting>
        <x14:conditionalFormatting xmlns:xm="http://schemas.microsoft.com/office/excel/2006/main">
          <x14:cfRule type="expression" priority="40" id="{2E013647-1ADA-4606-85FB-CE3FB1C4A5CF}">
            <xm:f>AND(OR($E$8='Data Validation'!$C$2,$H$8='Data Validation'!$C$2),'Customer Information'!$D$46&gt;'POE_PI Inputs'!$G$6)</xm:f>
            <x14:dxf>
              <font>
                <color theme="1"/>
              </font>
              <fill>
                <patternFill patternType="none">
                  <bgColor auto="1"/>
                </patternFill>
              </fill>
            </x14:dxf>
          </x14:cfRule>
          <xm:sqref>B15:D19</xm:sqref>
        </x14:conditionalFormatting>
        <x14:conditionalFormatting xmlns:xm="http://schemas.microsoft.com/office/excel/2006/main">
          <x14:cfRule type="expression" priority="34" id="{11C4307F-A68A-4B26-A351-7957D4DE662F}">
            <xm:f>'Customer Information'!$E$37='Data Validation'!$T$1</xm:f>
            <x14:dxf>
              <font>
                <b val="0"/>
                <i val="0"/>
                <color theme="1"/>
              </font>
              <fill>
                <patternFill>
                  <bgColor theme="0"/>
                </patternFill>
              </fill>
            </x14:dxf>
          </x14:cfRule>
          <xm:sqref>B1:E1 G1:J1 B2:J3</xm:sqref>
        </x14:conditionalFormatting>
        <x14:conditionalFormatting xmlns:xm="http://schemas.microsoft.com/office/excel/2006/main">
          <x14:cfRule type="expression" priority="2" id="{03D64B64-2498-4A28-AEF3-643829E3FA8E}">
            <xm:f>'Customer Information'!$F$14="Yes"</xm:f>
            <x14:dxf>
              <font>
                <color theme="0" tint="-4.9989318521683403E-2"/>
              </font>
              <fill>
                <patternFill>
                  <bgColor theme="0" tint="-4.9989318521683403E-2"/>
                </patternFill>
              </fill>
            </x14:dxf>
          </x14:cfRule>
          <x14:cfRule type="expression" priority="1" id="{4AE69879-5378-4AB3-A8C4-388E53EF8ECE}">
            <xm:f>'Customer Information'!$F$15="Yes"</xm:f>
            <x14:dxf>
              <font>
                <color theme="0" tint="-4.9989318521683403E-2"/>
              </font>
              <fill>
                <patternFill>
                  <bgColor theme="0" tint="-4.9989318521683403E-2"/>
                </patternFill>
              </fill>
            </x14:dxf>
          </x14:cfRule>
          <xm:sqref>B13:I19</xm:sqref>
        </x14:conditionalFormatting>
        <x14:conditionalFormatting xmlns:xm="http://schemas.microsoft.com/office/excel/2006/main">
          <x14:cfRule type="expression" priority="28" id="{0DC71C6D-64AC-4C36-8244-0EF3781F59D9}">
            <xm:f>AND('Customer Information'!$E$31="Yes",'Customer Information'!$E$37='Data Validation'!$T$1)</xm:f>
            <x14:dxf>
              <border>
                <top/>
                <vertical/>
                <horizontal/>
              </border>
            </x14:dxf>
          </x14:cfRule>
          <xm:sqref>B3:J3</xm:sqref>
        </x14:conditionalFormatting>
        <x14:conditionalFormatting xmlns:xm="http://schemas.microsoft.com/office/excel/2006/main">
          <x14:cfRule type="expression" priority="29" id="{705E58C2-16B2-4701-BFB8-73E4555FFCF8}">
            <xm:f>AND('Customer Information'!$E$37='Data Validation'!$T$1,'Customer Information'!$E$31="Yes")</xm:f>
            <x14:dxf>
              <font>
                <color theme="0" tint="-4.9989318521683403E-2"/>
              </font>
              <fill>
                <patternFill>
                  <bgColor theme="0" tint="-4.9989318521683403E-2"/>
                </patternFill>
              </fill>
              <border>
                <left/>
                <right/>
                <top/>
                <bottom/>
                <vertical/>
                <horizontal/>
              </border>
            </x14:dxf>
          </x14:cfRule>
          <xm:sqref>B44:J68 B4:J42 H1:J3 K1:BJ8 K9:K10 M9:BJ11 K12:BJ19 L20:BJ20 K21:BJ45 B43 E43 G43:J43 K46 M46:BJ70 K58 K59:L60 K63:L66 K67 B69:D69 F69:J69 B70:J275 K71:BJ1048576 H276:J1048576</xm:sqref>
        </x14:conditionalFormatting>
        <x14:conditionalFormatting xmlns:xm="http://schemas.microsoft.com/office/excel/2006/main">
          <x14:cfRule type="expression" priority="80" id="{C4C7052B-A39B-435C-83B3-9A73FA7EB182}">
            <xm:f>OR('Customer Information'!$F$14="Yes",'Customer Information'!$F$15="Yes")</xm:f>
            <x14:dxf>
              <font>
                <color theme="0" tint="-4.9989318521683403E-2"/>
              </font>
              <fill>
                <patternFill>
                  <bgColor theme="0" tint="-4.9989318521683403E-2"/>
                </patternFill>
              </fill>
            </x14:dxf>
          </x14:cfRule>
          <x14:cfRule type="expression" priority="81" id="{55557848-1E45-4584-ABF0-2AABFC364366}">
            <xm:f>'Customer Information'!$E$37='Data Validation'!$T$2</xm:f>
            <x14:dxf>
              <font>
                <color theme="0" tint="-4.9989318521683403E-2"/>
              </font>
              <fill>
                <patternFill>
                  <bgColor theme="0" tint="-4.9989318521683403E-2"/>
                </patternFill>
              </fill>
            </x14:dxf>
          </x14:cfRule>
          <xm:sqref>B13:L19 E20:J20</xm:sqref>
        </x14:conditionalFormatting>
        <x14:conditionalFormatting xmlns:xm="http://schemas.microsoft.com/office/excel/2006/main">
          <x14:cfRule type="expression" priority="71" id="{B551F5FB-9FDA-4292-AC50-208488BD82B4}">
            <xm:f>OR($E$8='Data Validation'!$C$5,$H$8='Data Validation'!$C$5)</xm:f>
            <x14:dxf>
              <font>
                <color theme="0" tint="-4.9989318521683403E-2"/>
              </font>
              <fill>
                <patternFill patternType="solid">
                  <fgColor theme="0" tint="-4.9989318521683403E-2"/>
                  <bgColor theme="0" tint="-4.9989318521683403E-2"/>
                </patternFill>
              </fill>
            </x14:dxf>
          </x14:cfRule>
          <xm:sqref>B26:L31</xm:sqref>
        </x14:conditionalFormatting>
        <x14:conditionalFormatting xmlns:xm="http://schemas.microsoft.com/office/excel/2006/main">
          <x14:cfRule type="expression" priority="60" id="{7DBD3B25-2F10-47F4-998D-CB0ECFEB4570}">
            <xm:f>'Customer Information'!$F$68="No"</xm:f>
            <x14:dxf>
              <font>
                <color theme="0" tint="-4.9989318521683403E-2"/>
              </font>
              <fill>
                <patternFill patternType="solid">
                  <fgColor theme="0" tint="-4.9989318521683403E-2"/>
                  <bgColor theme="0" tint="-4.9989318521683403E-2"/>
                </patternFill>
              </fill>
            </x14:dxf>
          </x14:cfRule>
          <xm:sqref>B42:L42 G43:L43 B43 E43</xm:sqref>
        </x14:conditionalFormatting>
        <x14:conditionalFormatting xmlns:xm="http://schemas.microsoft.com/office/excel/2006/main">
          <x14:cfRule type="expression" priority="23" id="{2DA00858-AA55-4925-9A16-5A9F3032007D}">
            <xm:f>$E$8='Data Validation'!$C$2</xm:f>
            <x14:dxf>
              <font>
                <color theme="1"/>
              </font>
              <fill>
                <patternFill>
                  <bgColor theme="3" tint="0.89996032593768116"/>
                </patternFill>
              </fill>
            </x14:dxf>
          </x14:cfRule>
          <x14:cfRule type="expression" priority="17" id="{2EE37825-E151-43B1-B21F-991175358776}">
            <xm:f>$H$8='Data Validation'!$C$2</xm:f>
            <x14:dxf>
              <font>
                <color theme="1"/>
              </font>
              <fill>
                <patternFill>
                  <bgColor theme="3" tint="0.89996032593768116"/>
                </patternFill>
              </fill>
            </x14:dxf>
          </x14:cfRule>
          <xm:sqref>C49:C51</xm:sqref>
        </x14:conditionalFormatting>
        <x14:conditionalFormatting xmlns:xm="http://schemas.microsoft.com/office/excel/2006/main">
          <x14:cfRule type="expression" priority="15" id="{7B7E3D36-D68B-4543-9587-596508BA4B23}">
            <xm:f>$H$8='Data Validation'!$C$2</xm:f>
            <x14:dxf>
              <font>
                <color theme="1"/>
              </font>
              <fill>
                <patternFill>
                  <bgColor theme="3" tint="0.89996032593768116"/>
                </patternFill>
              </fill>
            </x14:dxf>
          </x14:cfRule>
          <x14:cfRule type="expression" priority="22" id="{B36A7B4D-8692-49C6-80B9-E7C3DCE6A9ED}">
            <xm:f>$E$8='Data Validation'!$C$2</xm:f>
            <x14:dxf>
              <font>
                <color theme="1"/>
              </font>
              <fill>
                <patternFill>
                  <bgColor theme="3" tint="0.89996032593768116"/>
                </patternFill>
              </fill>
            </x14:dxf>
          </x14:cfRule>
          <xm:sqref>C58:C60</xm:sqref>
        </x14:conditionalFormatting>
        <x14:conditionalFormatting xmlns:xm="http://schemas.microsoft.com/office/excel/2006/main">
          <x14:cfRule type="expression" priority="48" id="{FEFCC085-BC96-470B-8037-68CC3A802AEF}">
            <xm:f>OR($E$8='Data Validation'!$C$2,$H$8='Data Validation'!$C$2)</xm:f>
            <x14:dxf>
              <font>
                <color theme="1"/>
              </font>
              <fill>
                <patternFill>
                  <bgColor theme="3" tint="0.89996032593768116"/>
                </patternFill>
              </fill>
            </x14:dxf>
          </x14:cfRule>
          <xm:sqref>C66</xm:sqref>
        </x14:conditionalFormatting>
        <x14:conditionalFormatting xmlns:xm="http://schemas.microsoft.com/office/excel/2006/main">
          <x14:cfRule type="expression" priority="35" id="{37C57919-B2FA-4CDF-9C5D-F94858DB410E}">
            <xm:f>AND('Customer Information'!$E$37='Data Validation'!$T$1,'Customer Information'!E$31="Yes")</xm:f>
            <x14:dxf>
              <font>
                <color theme="0" tint="-4.9989318521683403E-2"/>
              </font>
              <fill>
                <patternFill>
                  <bgColor theme="0" tint="-4.9989318521683403E-2"/>
                </patternFill>
              </fill>
              <border>
                <left/>
                <right/>
                <top/>
                <bottom/>
                <vertical/>
                <horizontal/>
              </border>
            </x14:dxf>
          </x14:cfRule>
          <xm:sqref>C1:E1 G1:J1 A1:B19 G2:XFD8 C2:F19 A20:J20 A21:B1048576 C44:F68 G47:J70 V1:XFD1 G9:K10 M9:XFD11 G11:J11 G12:XFD19 L20:XFD20 C21:F42 G21:XFD45 E43 G46:K46 M46:XFD70 K58 K59:L60 K63:L66 K67 C69:D69 F69 C70:F1048576 G71:XFD1048576</xm:sqref>
        </x14:conditionalFormatting>
        <x14:conditionalFormatting xmlns:xm="http://schemas.microsoft.com/office/excel/2006/main">
          <x14:cfRule type="expression" priority="13" id="{755C0BA7-47D2-4291-8A10-4B8C05B3C046}">
            <xm:f>'Customer Information'!$E$37='Data Validation'!$T$1</xm:f>
            <x14:dxf>
              <font>
                <color theme="0" tint="-4.9989318521683403E-2"/>
              </font>
              <fill>
                <patternFill>
                  <bgColor theme="0" tint="-4.9989318521683403E-2"/>
                </patternFill>
              </fill>
            </x14:dxf>
          </x14:cfRule>
          <xm:sqref>C46:H60</xm:sqref>
        </x14:conditionalFormatting>
        <x14:conditionalFormatting xmlns:xm="http://schemas.microsoft.com/office/excel/2006/main">
          <x14:cfRule type="expression" priority="11" id="{88DD0BD9-E189-40B4-898B-5E2F16EDC4BB}">
            <xm:f>$E$8='Data Validation'!$C$2</xm:f>
            <x14:dxf>
              <font>
                <color theme="1"/>
              </font>
            </x14:dxf>
          </x14:cfRule>
          <x14:cfRule type="expression" priority="16" id="{6D2B5629-84BF-4514-A18B-5D3DB293134B}">
            <xm:f>$H$8='Data Validation'!$C$2</xm:f>
            <x14:dxf>
              <font>
                <color theme="1"/>
              </font>
            </x14:dxf>
          </x14:cfRule>
          <xm:sqref>D49:D51</xm:sqref>
        </x14:conditionalFormatting>
        <x14:conditionalFormatting xmlns:xm="http://schemas.microsoft.com/office/excel/2006/main">
          <x14:cfRule type="expression" priority="14" id="{75B5FECC-94E0-4B79-9976-67FEF4F7505C}">
            <xm:f>$H$8='Data Validation'!$C$2</xm:f>
            <x14:dxf>
              <font>
                <color theme="1"/>
              </font>
            </x14:dxf>
          </x14:cfRule>
          <x14:cfRule type="expression" priority="21" id="{F65A0B79-5EE3-4193-89E2-024376DBEF1C}">
            <xm:f>$E$8='Data Validation'!$C$2</xm:f>
            <x14:dxf>
              <font>
                <color theme="1"/>
              </font>
            </x14:dxf>
          </x14:cfRule>
          <xm:sqref>D58:D60</xm:sqref>
        </x14:conditionalFormatting>
        <x14:conditionalFormatting xmlns:xm="http://schemas.microsoft.com/office/excel/2006/main">
          <x14:cfRule type="expression" priority="58" id="{B83FEF66-87E7-4A16-BEA6-EF08E2E59994}">
            <xm:f>$E$8='Data Validation'!$C$2</xm:f>
            <x14:dxf>
              <font>
                <color theme="1"/>
              </font>
              <fill>
                <patternFill>
                  <bgColor rgb="FFFFF377"/>
                </patternFill>
              </fill>
            </x14:dxf>
          </x14:cfRule>
          <xm:sqref>E49:E51</xm:sqref>
        </x14:conditionalFormatting>
        <x14:conditionalFormatting xmlns:xm="http://schemas.microsoft.com/office/excel/2006/main">
          <x14:cfRule type="expression" priority="20" id="{62F37B60-7C37-4A89-8BE6-1CEEFA91382C}">
            <xm:f>$E$8='Data Validation'!$C$2</xm:f>
            <x14:dxf>
              <fill>
                <patternFill>
                  <bgColor rgb="FFFFF377"/>
                </patternFill>
              </fill>
            </x14:dxf>
          </x14:cfRule>
          <xm:sqref>E58:E60</xm:sqref>
        </x14:conditionalFormatting>
        <x14:conditionalFormatting xmlns:xm="http://schemas.microsoft.com/office/excel/2006/main">
          <x14:cfRule type="expression" priority="51" id="{E6717174-6458-4DC4-A082-D6B3527D5FDA}">
            <xm:f>$E$8='Data Validation'!$C$2</xm:f>
            <x14:dxf>
              <font>
                <color theme="1"/>
              </font>
              <fill>
                <patternFill>
                  <bgColor rgb="FFFFF377"/>
                </patternFill>
              </fill>
            </x14:dxf>
          </x14:cfRule>
          <xm:sqref>E66</xm:sqref>
        </x14:conditionalFormatting>
        <x14:conditionalFormatting xmlns:xm="http://schemas.microsoft.com/office/excel/2006/main">
          <x14:cfRule type="expression" priority="12" id="{76D72D50-B9E2-4110-996D-8CA8CB3CCEF7}">
            <xm:f>'Customer Information'!$E$37='Data Validation'!$T$1</xm:f>
            <x14:dxf>
              <fill>
                <patternFill>
                  <bgColor theme="0" tint="-4.9989318521683403E-2"/>
                </patternFill>
              </fill>
            </x14:dxf>
          </x14:cfRule>
          <xm:sqref>E69</xm:sqref>
        </x14:conditionalFormatting>
        <x14:conditionalFormatting xmlns:xm="http://schemas.microsoft.com/office/excel/2006/main">
          <x14:cfRule type="expression" priority="73" id="{CD99F896-5BFF-4FF0-BACD-060149D50FE8}">
            <xm:f>$E$8='Data Validation'!$C$2</xm:f>
            <x14:dxf>
              <fill>
                <patternFill>
                  <bgColor rgb="FFFFF377"/>
                </patternFill>
              </fill>
            </x14:dxf>
          </x14:cfRule>
          <xm:sqref>E12:G12</xm:sqref>
        </x14:conditionalFormatting>
        <x14:conditionalFormatting xmlns:xm="http://schemas.microsoft.com/office/excel/2006/main">
          <x14:cfRule type="expression" priority="38" id="{41C8F1BF-DBC9-4921-88FF-316DF6D56CE1}">
            <xm:f>AND($E$8='Data Validation'!$C$2,'Customer Information'!$D$46&gt;'POE_PI Inputs'!$G$4)</xm:f>
            <x14:dxf>
              <font>
                <color theme="1"/>
              </font>
              <fill>
                <patternFill>
                  <bgColor rgb="FFFFF377"/>
                </patternFill>
              </fill>
            </x14:dxf>
          </x14:cfRule>
          <xm:sqref>E13:G14</xm:sqref>
        </x14:conditionalFormatting>
        <x14:conditionalFormatting xmlns:xm="http://schemas.microsoft.com/office/excel/2006/main">
          <x14:cfRule type="expression" priority="42" id="{B21E1EF8-E6E3-4A6F-86F8-3D50C6813D83}">
            <xm:f>AND($E$8='Data Validation'!$C$2,'Customer Information'!$D$46&gt;'POE_PI Inputs'!$G$6)</xm:f>
            <x14:dxf>
              <font>
                <color theme="1"/>
              </font>
              <fill>
                <patternFill>
                  <bgColor rgb="FFFFF377"/>
                </patternFill>
              </fill>
            </x14:dxf>
          </x14:cfRule>
          <xm:sqref>E15:G20</xm:sqref>
        </x14:conditionalFormatting>
        <x14:conditionalFormatting xmlns:xm="http://schemas.microsoft.com/office/excel/2006/main">
          <x14:cfRule type="expression" priority="27" id="{42D3CB63-DEAF-4B0A-BE7D-B170E9D45724}">
            <xm:f>'Customer Information'!$E$31&lt;&gt;"Yes"</xm:f>
            <x14:dxf>
              <font>
                <color theme="0"/>
              </font>
              <fill>
                <patternFill>
                  <fgColor theme="0"/>
                </patternFill>
              </fill>
            </x14:dxf>
          </x14:cfRule>
          <xm:sqref>G1</xm:sqref>
        </x14:conditionalFormatting>
        <x14:conditionalFormatting xmlns:xm="http://schemas.microsoft.com/office/excel/2006/main">
          <x14:cfRule type="expression" priority="10" id="{5A771E8C-AE99-478A-9FC7-B84ADDBC49E0}">
            <xm:f>AND($E$8='Data Validation'!$C$2,'Customer Information'!$D$46&gt;'POE_PI Inputs'!$G$6)</xm:f>
            <x14:dxf>
              <font>
                <color theme="1"/>
              </font>
              <fill>
                <patternFill>
                  <bgColor rgb="FFFFF377"/>
                </patternFill>
              </fill>
            </x14:dxf>
          </x14:cfRule>
          <xm:sqref>H20</xm:sqref>
        </x14:conditionalFormatting>
        <x14:conditionalFormatting xmlns:xm="http://schemas.microsoft.com/office/excel/2006/main">
          <x14:cfRule type="expression" priority="19" id="{5F84FD93-408D-476D-93AF-E27A44B7A136}">
            <xm:f>$H$8='Data Validation'!$C$2</xm:f>
            <x14:dxf>
              <font>
                <color theme="1"/>
              </font>
              <fill>
                <patternFill>
                  <bgColor rgb="FFFFF377"/>
                </patternFill>
              </fill>
            </x14:dxf>
          </x14:cfRule>
          <xm:sqref>H49:H51</xm:sqref>
        </x14:conditionalFormatting>
        <x14:conditionalFormatting xmlns:xm="http://schemas.microsoft.com/office/excel/2006/main">
          <x14:cfRule type="expression" priority="18" id="{97BB1F4D-5769-49FD-A24F-91B55EB45244}">
            <xm:f>$H$8='Data Validation'!$C$2</xm:f>
            <x14:dxf>
              <font>
                <color theme="1"/>
              </font>
              <fill>
                <patternFill>
                  <bgColor rgb="FFFFF377"/>
                </patternFill>
              </fill>
            </x14:dxf>
          </x14:cfRule>
          <xm:sqref>H58:H60</xm:sqref>
        </x14:conditionalFormatting>
        <x14:conditionalFormatting xmlns:xm="http://schemas.microsoft.com/office/excel/2006/main">
          <x14:cfRule type="expression" priority="50" id="{501B9D63-ED45-433B-929A-965172B984EC}">
            <xm:f>$H$8='Data Validation'!$C$2</xm:f>
            <x14:dxf>
              <font>
                <color theme="1"/>
              </font>
              <fill>
                <patternFill>
                  <bgColor rgb="FFFFF377"/>
                </patternFill>
              </fill>
            </x14:dxf>
          </x14:cfRule>
          <xm:sqref>H66</xm:sqref>
        </x14:conditionalFormatting>
        <x14:conditionalFormatting xmlns:xm="http://schemas.microsoft.com/office/excel/2006/main">
          <x14:cfRule type="expression" priority="72" id="{5D2BC045-C314-4FC6-BE63-B40A84156119}">
            <xm:f>$H$8='Data Validation'!$C$2</xm:f>
            <x14:dxf>
              <font>
                <color theme="1"/>
              </font>
              <fill>
                <patternFill>
                  <bgColor rgb="FFFFF377"/>
                </patternFill>
              </fill>
            </x14:dxf>
          </x14:cfRule>
          <xm:sqref>H12:I12</xm:sqref>
        </x14:conditionalFormatting>
        <x14:conditionalFormatting xmlns:xm="http://schemas.microsoft.com/office/excel/2006/main">
          <x14:cfRule type="expression" priority="37" id="{A6472749-2805-4328-A8F7-D4D0CA167C65}">
            <xm:f>AND($H$8='Data Validation'!$C$2,'Customer Information'!$D$46&gt;'POE_PI Inputs'!$G$4)</xm:f>
            <x14:dxf>
              <fill>
                <patternFill>
                  <bgColor rgb="FFFFF377"/>
                </patternFill>
              </fill>
            </x14:dxf>
          </x14:cfRule>
          <xm:sqref>H13:I14</xm:sqref>
        </x14:conditionalFormatting>
        <x14:conditionalFormatting xmlns:xm="http://schemas.microsoft.com/office/excel/2006/main">
          <x14:cfRule type="expression" priority="41" id="{CF339404-917B-440F-97ED-F3078E772E63}">
            <xm:f>AND($H$8='Data Validation'!$C$2,'Customer Information'!$D$46&gt;'POE_PI Inputs'!$G$6)</xm:f>
            <x14:dxf>
              <fill>
                <patternFill>
                  <bgColor rgb="FFFFF377"/>
                </patternFill>
              </fill>
            </x14:dxf>
          </x14:cfRule>
          <xm:sqref>H15:I20</xm:sqref>
        </x14:conditionalFormatting>
        <x14:conditionalFormatting xmlns:xm="http://schemas.microsoft.com/office/excel/2006/main">
          <x14:cfRule type="expression" priority="30" id="{D99091D3-752C-4FFA-BB87-CCF14992B68C}">
            <xm:f>AND('Customer Information'!$E$37='Data Validation'!$T$1,'Customer Information'!$E$31="Yes")</xm:f>
            <x14:dxf>
              <font>
                <color theme="0" tint="-4.9989318521683403E-2"/>
              </font>
              <fill>
                <patternFill>
                  <bgColor theme="0" tint="-4.9989318521683403E-2"/>
                </patternFill>
              </fill>
              <border>
                <left/>
                <right/>
                <top/>
                <bottom/>
                <vertical/>
                <horizontal/>
              </border>
            </x14:dxf>
          </x14:cfRule>
          <xm:sqref>H47:J59</xm:sqref>
        </x14:conditionalFormatting>
        <x14:conditionalFormatting xmlns:xm="http://schemas.microsoft.com/office/excel/2006/main">
          <x14:cfRule type="expression" priority="57" id="{69748FF9-EA7B-44C2-90B2-9CCACEADCD92}">
            <xm:f>AND($E$8='Data Validation'!$C$2,$H$8='Data Validation'!$C$2)</xm:f>
            <x14:dxf>
              <font>
                <color theme="1"/>
              </font>
              <fill>
                <patternFill>
                  <bgColor theme="0"/>
                </patternFill>
              </fill>
            </x14:dxf>
          </x14:cfRule>
          <xm:sqref>J49:J51 J58:J62</xm:sqref>
        </x14:conditionalFormatting>
        <x14:conditionalFormatting xmlns:xm="http://schemas.microsoft.com/office/excel/2006/main">
          <x14:cfRule type="expression" priority="49" id="{BF7FBE2E-9D2D-4E67-A410-513619F7DF95}">
            <xm:f>AND($E$8='Data Validation'!$C$2,$H$8='Data Validation'!$C$2)</xm:f>
            <x14:dxf>
              <font>
                <color theme="1"/>
              </font>
              <fill>
                <patternFill>
                  <bgColor theme="0"/>
                </patternFill>
              </fill>
            </x14:dxf>
          </x14:cfRule>
          <xm:sqref>J66</xm:sqref>
        </x14:conditionalFormatting>
        <x14:conditionalFormatting xmlns:xm="http://schemas.microsoft.com/office/excel/2006/main">
          <x14:cfRule type="expression" priority="7" id="{37640756-8B15-4E09-8D33-C7CEA87BD17D}">
            <xm:f>'Customer Information'!$E$37='Data Validation'!$T$1</xm:f>
            <x14:dxf>
              <font>
                <color theme="0" tint="-4.9989318521683403E-2"/>
              </font>
              <fill>
                <patternFill>
                  <bgColor theme="0" tint="-4.9989318521683403E-2"/>
                </patternFill>
              </fill>
            </x14:dxf>
          </x14:cfRule>
          <xm:sqref>K20</xm:sqref>
        </x14:conditionalFormatting>
        <x14:conditionalFormatting xmlns:xm="http://schemas.microsoft.com/office/excel/2006/main">
          <x14:cfRule type="expression" priority="25" id="{6D41858D-D857-454F-B43B-69834C27B6B5}">
            <xm:f>AND('Customer Information'!$E$37='Data Validation'!$T$1,'Customer Information'!O$31="Yes")</xm:f>
            <x14:dxf>
              <font>
                <color theme="0" tint="-4.9989318521683403E-2"/>
              </font>
              <fill>
                <patternFill>
                  <bgColor theme="0" tint="-4.9989318521683403E-2"/>
                </patternFill>
              </fill>
              <border>
                <left/>
                <right/>
                <top/>
                <bottom/>
                <vertical/>
                <horizontal/>
              </border>
            </x14:dxf>
          </x14:cfRule>
          <x14:cfRule type="expression" priority="24" id="{9C4BC4C5-6067-45E0-91C5-5C3780051558}">
            <xm:f>AND('Customer Information'!$E$37='Data Validation'!$T$1,'Customer Information'!$E$31="Yes")</xm:f>
            <x14:dxf>
              <font>
                <color theme="0" tint="-4.9989318521683403E-2"/>
              </font>
              <fill>
                <patternFill>
                  <bgColor theme="0" tint="-4.9989318521683403E-2"/>
                </patternFill>
              </fill>
              <border>
                <left/>
                <right/>
                <top/>
                <bottom/>
                <vertical/>
                <horizontal/>
              </border>
            </x14:dxf>
          </x14:cfRule>
          <xm:sqref>K61:K62</xm:sqref>
        </x14:conditionalFormatting>
        <x14:conditionalFormatting xmlns:xm="http://schemas.microsoft.com/office/excel/2006/main">
          <x14:cfRule type="expression" priority="4" id="{557EAE8A-3889-4C0E-A81F-0D1FCC558BBE}">
            <xm:f>'Customer Information'!$E$37='Data Validation'!$T$1</xm:f>
            <x14:dxf>
              <border>
                <vertical/>
                <horizontal/>
              </border>
            </x14:dxf>
          </x14:cfRule>
          <xm:sqref>K10:L11</xm:sqref>
        </x14:conditionalFormatting>
        <x14:conditionalFormatting xmlns:xm="http://schemas.microsoft.com/office/excel/2006/main">
          <x14:cfRule type="expression" priority="44" id="{4000D09D-AFA4-4485-BD83-D190C3850DE9}">
            <xm:f>$E$8='Data Validation'!$C$2</xm:f>
            <x14:dxf>
              <font>
                <color theme="1"/>
              </font>
              <fill>
                <patternFill>
                  <bgColor theme="0"/>
                </patternFill>
              </fill>
            </x14:dxf>
          </x14:cfRule>
          <xm:sqref>K12:L12</xm:sqref>
        </x14:conditionalFormatting>
        <x14:conditionalFormatting xmlns:xm="http://schemas.microsoft.com/office/excel/2006/main">
          <x14:cfRule type="expression" priority="82" id="{8D29F0EF-0CC6-466C-8322-9C28CC039EF2}">
            <xm:f>'Customer Information'!$E$37='Data Validation'!$T$1</xm:f>
            <x14:dxf>
              <font>
                <color theme="0" tint="-4.9989318521683403E-2"/>
              </font>
              <fill>
                <patternFill>
                  <bgColor theme="0" tint="-4.9989318521683403E-2"/>
                </patternFill>
              </fill>
            </x14:dxf>
          </x14:cfRule>
          <x14:cfRule type="expression" priority="83" id="{5C4A8117-D9CF-48AF-814E-A76F726C5FEE}">
            <xm:f>AND(OR($E$8='Data Validation'!$C$2,$H$8='Data Validation'!$C$2),'Customer Information'!$D$46&gt;'POE_PI Inputs'!$G$4)</xm:f>
            <x14:dxf>
              <font>
                <color theme="1"/>
              </font>
              <fill>
                <patternFill>
                  <bgColor theme="0"/>
                </patternFill>
              </fill>
            </x14:dxf>
          </x14:cfRule>
          <xm:sqref>K13:L19</xm:sqref>
        </x14:conditionalFormatting>
        <x14:conditionalFormatting xmlns:xm="http://schemas.microsoft.com/office/excel/2006/main">
          <x14:cfRule type="expression" priority="33" id="{339ECAE6-14B7-47A3-AAFB-FFFD545A3EE7}">
            <xm:f>AND('Customer Information'!$E$37='Data Validation'!$T$1, 'Customer Information'!$E$31=”Yes”)</xm:f>
            <x14:dxf>
              <font>
                <color theme="0" tint="-4.9989318521683403E-2"/>
              </font>
              <fill>
                <patternFill patternType="solid">
                  <fgColor theme="0" tint="-4.9989318521683403E-2"/>
                  <bgColor theme="0" tint="-4.9989318521683403E-2"/>
                </patternFill>
              </fill>
            </x14:dxf>
          </x14:cfRule>
          <xm:sqref>K1:U1</xm:sqref>
        </x14:conditionalFormatting>
        <x14:conditionalFormatting xmlns:xm="http://schemas.microsoft.com/office/excel/2006/main">
          <x14:cfRule type="expression" priority="6" id="{74DFEA07-E72C-47F6-BCD2-AE0D8ECD0717}">
            <xm:f>'Customer Information'!$E$37='Data Validation'!$T$1</xm:f>
            <x14:dxf>
              <font>
                <color theme="0" tint="-4.9989318521683403E-2"/>
              </font>
              <fill>
                <patternFill>
                  <bgColor theme="0" tint="-4.9989318521683403E-2"/>
                </patternFill>
              </fill>
            </x14:dxf>
          </x14:cfRule>
          <xm:sqref>L24</xm:sqref>
        </x14:conditionalFormatting>
        <x14:conditionalFormatting xmlns:xm="http://schemas.microsoft.com/office/excel/2006/main">
          <x14:cfRule type="expression" priority="59" id="{F84AB25A-945A-42E0-A686-0957B81DDE19}">
            <xm:f>'Customer Information'!$F$68="No"</xm:f>
            <x14:dxf>
              <font>
                <color theme="1"/>
              </font>
            </x14:dxf>
          </x14:cfRule>
          <xm:sqref>L42:L43</xm:sqref>
        </x14:conditionalFormatting>
        <x14:conditionalFormatting xmlns:xm="http://schemas.microsoft.com/office/excel/2006/main">
          <x14:cfRule type="expression" priority="5" id="{5BF71D38-491C-4528-B420-6FD82A1D8BEB}">
            <xm:f>'Customer Information'!$E$37='Data Validation'!$T$1</xm:f>
            <x14:dxf>
              <font>
                <color theme="0" tint="-4.9989318521683403E-2"/>
              </font>
              <fill>
                <patternFill>
                  <bgColor theme="0" tint="-4.9989318521683403E-2"/>
                </patternFill>
              </fill>
            </x14:dxf>
          </x14:cfRule>
          <xm:sqref>L43</xm:sqref>
        </x14:conditionalFormatting>
        <x14:conditionalFormatting xmlns:xm="http://schemas.microsoft.com/office/excel/2006/main">
          <x14:cfRule type="expression" priority="45" id="{472D9E52-8FE1-46E3-BDF4-2781268C6F41}">
            <xm:f>OR($E$8='Data Validation'!$C$2,$H$8='Data Validation'!$C$2)</xm:f>
            <x14:dxf>
              <fill>
                <patternFill>
                  <bgColor rgb="FFFFFF00"/>
                </patternFill>
              </fill>
            </x14:dxf>
          </x14:cfRule>
          <xm:sqref>M8</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B3308764-5A93-4095-8FF3-551D9F8B81BB}">
          <x14:formula1>
            <xm:f>'Data Validation'!$R$1:$R$158</xm:f>
          </x14:formula1>
          <xm:sqref>E40:F40 H40</xm:sqref>
        </x14:dataValidation>
        <x14:dataValidation type="list" allowBlank="1" showInputMessage="1" showErrorMessage="1" xr:uid="{7FE905FC-4DAC-4754-B401-2E4F3D6A9527}">
          <x14:formula1>
            <xm:f>'Data Validation'!$R$2:$R$158</xm:f>
          </x14:formula1>
          <xm:sqref>E41:F41 H41</xm:sqref>
        </x14:dataValidation>
        <x14:dataValidation type="list" allowBlank="1" showInputMessage="1" showErrorMessage="1" xr:uid="{7A71F027-B551-4A30-A41E-6CE6E688E75F}">
          <x14:formula1>
            <xm:f>'Data Validation'!$C$2:$C$9</xm:f>
          </x14:formula1>
          <xm:sqref>E8 H8</xm:sqref>
        </x14:dataValidation>
        <x14:dataValidation type="list" allowBlank="1" showInputMessage="1" showErrorMessage="1" xr:uid="{0D351B10-98DC-47D9-91B1-F56990CC8333}">
          <x14:formula1>
            <xm:f>'Data Validation'!$A$1:$A$2</xm:f>
          </x14:formula1>
          <xm:sqref>E10 H10 E38:E39 H38:H39 E43 H43 E20 H20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C3938-DDFB-4F0E-95A6-949890C503E9}">
  <sheetPr>
    <pageSetUpPr autoPageBreaks="0"/>
  </sheetPr>
  <dimension ref="A1:U77"/>
  <sheetViews>
    <sheetView showGridLines="0" zoomScaleNormal="100" zoomScaleSheetLayoutView="55" workbookViewId="0">
      <pane xSplit="1" ySplit="4" topLeftCell="B5" activePane="bottomRight" state="frozen"/>
      <selection pane="topRight"/>
      <selection pane="bottomLeft"/>
      <selection pane="bottomRight" activeCell="E76" sqref="E76"/>
    </sheetView>
  </sheetViews>
  <sheetFormatPr defaultColWidth="9.33203125" defaultRowHeight="14.4" outlineLevelCol="1" x14ac:dyDescent="0.3"/>
  <cols>
    <col min="1" max="1" width="17.6640625" style="210" customWidth="1"/>
    <col min="2" max="2" width="21.6640625" style="5" customWidth="1"/>
    <col min="3" max="3" width="15.33203125" style="5" customWidth="1"/>
    <col min="4" max="4" width="13.6640625" style="5" customWidth="1"/>
    <col min="5" max="5" width="37.6640625" style="5" customWidth="1"/>
    <col min="6" max="6" width="37.33203125" style="5" customWidth="1"/>
    <col min="7" max="7" width="28.33203125" style="5" customWidth="1"/>
    <col min="8" max="8" width="32.44140625" style="5" hidden="1" customWidth="1" outlineLevel="1"/>
    <col min="9" max="9" width="23.44140625" style="5" hidden="1" customWidth="1" outlineLevel="1"/>
    <col min="10" max="10" width="19" style="5" hidden="1" customWidth="1" outlineLevel="1"/>
    <col min="11" max="11" width="74.33203125" style="5" customWidth="1" collapsed="1"/>
    <col min="12" max="12" width="23.33203125" style="5" customWidth="1"/>
    <col min="13" max="13" width="9.33203125" style="5"/>
    <col min="14" max="14" width="10.33203125" style="5" customWidth="1"/>
    <col min="15" max="16384" width="9.33203125" style="5"/>
  </cols>
  <sheetData>
    <row r="1" spans="1:21" ht="15.6" x14ac:dyDescent="0.3">
      <c r="B1" s="93" t="s">
        <v>35</v>
      </c>
      <c r="G1" s="93"/>
      <c r="K1" s="749" t="s">
        <v>180</v>
      </c>
      <c r="L1" s="749"/>
      <c r="M1" s="749"/>
      <c r="N1" s="749"/>
      <c r="O1" s="749"/>
      <c r="P1" s="749"/>
      <c r="Q1" s="749"/>
      <c r="R1" s="749"/>
      <c r="S1" s="749"/>
      <c r="T1" s="749"/>
      <c r="U1" s="749"/>
    </row>
    <row r="2" spans="1:21" ht="9" customHeight="1" thickBot="1" x14ac:dyDescent="0.35"/>
    <row r="3" spans="1:21" ht="18.600000000000001" thickBot="1" x14ac:dyDescent="0.35">
      <c r="B3" s="973" t="str">
        <f>IF(AND('Customer Information'!E37='Data Validation'!T1,'Customer Information'!E31="Yes",'Customer Information'!E35="Yes"),"This worksheet is not applicable to your project.  Please continue to the 'Supporting Files' tab next.","EEM 7")</f>
        <v>EEM 7</v>
      </c>
      <c r="C3" s="974"/>
      <c r="D3" s="974"/>
      <c r="E3" s="974"/>
      <c r="F3" s="974"/>
      <c r="G3" s="974"/>
      <c r="H3" s="974"/>
      <c r="I3" s="974"/>
      <c r="J3" s="975"/>
      <c r="K3" s="137"/>
      <c r="L3" s="138"/>
    </row>
    <row r="4" spans="1:21" ht="41.25" customHeight="1" thickBot="1" x14ac:dyDescent="0.35">
      <c r="B4" s="570" t="s">
        <v>181</v>
      </c>
      <c r="C4" s="571"/>
      <c r="D4" s="572"/>
      <c r="E4" s="441" t="s">
        <v>182</v>
      </c>
      <c r="F4" s="458" t="s">
        <v>183</v>
      </c>
      <c r="G4" s="441" t="s">
        <v>150</v>
      </c>
      <c r="H4" s="458" t="s">
        <v>184</v>
      </c>
      <c r="I4" s="458" t="s">
        <v>185</v>
      </c>
      <c r="J4" s="458" t="s">
        <v>186</v>
      </c>
      <c r="K4" s="571" t="s">
        <v>37</v>
      </c>
      <c r="L4" s="572"/>
    </row>
    <row r="5" spans="1:21" ht="42" customHeight="1" x14ac:dyDescent="0.3">
      <c r="B5" s="947" t="s">
        <v>187</v>
      </c>
      <c r="C5" s="948"/>
      <c r="D5" s="949"/>
      <c r="E5" s="268"/>
      <c r="F5" s="143"/>
      <c r="G5" s="144"/>
      <c r="H5" s="278"/>
      <c r="I5" s="148"/>
      <c r="J5" s="200"/>
      <c r="K5" s="950" t="s">
        <v>268</v>
      </c>
      <c r="L5" s="951"/>
    </row>
    <row r="6" spans="1:21" ht="42" customHeight="1" x14ac:dyDescent="0.3">
      <c r="B6" s="891" t="s">
        <v>189</v>
      </c>
      <c r="C6" s="892"/>
      <c r="D6" s="893"/>
      <c r="E6" s="269"/>
      <c r="F6" s="143"/>
      <c r="G6" s="144"/>
      <c r="H6" s="277"/>
      <c r="I6" s="148"/>
      <c r="J6" s="200"/>
      <c r="K6" s="950"/>
      <c r="L6" s="951"/>
    </row>
    <row r="7" spans="1:21" ht="57.75" customHeight="1" x14ac:dyDescent="0.3">
      <c r="B7" s="891" t="s">
        <v>190</v>
      </c>
      <c r="C7" s="892"/>
      <c r="D7" s="893"/>
      <c r="E7" s="269"/>
      <c r="F7" s="145"/>
      <c r="G7" s="146"/>
      <c r="H7" s="277"/>
      <c r="I7" s="147"/>
      <c r="J7" s="200"/>
      <c r="K7" s="909"/>
      <c r="L7" s="910"/>
    </row>
    <row r="8" spans="1:21" ht="57" customHeight="1" x14ac:dyDescent="0.3">
      <c r="B8" s="891" t="s">
        <v>191</v>
      </c>
      <c r="C8" s="892"/>
      <c r="D8" s="893"/>
      <c r="E8" s="270"/>
      <c r="F8" s="272"/>
      <c r="G8" s="273"/>
      <c r="H8" s="276"/>
      <c r="I8" s="275"/>
      <c r="J8" s="201"/>
      <c r="K8" s="97" t="s">
        <v>192</v>
      </c>
      <c r="L8" s="35" t="s">
        <v>193</v>
      </c>
      <c r="M8" s="963" t="str">
        <f>IF(OR(E8='Data Validation'!C2,H8='Data Validation'!C2),"*Please include an affidavit in the supporting file tab verifying this as true.","")</f>
        <v/>
      </c>
      <c r="N8" s="963"/>
      <c r="O8" s="963"/>
      <c r="P8" s="8"/>
    </row>
    <row r="9" spans="1:21" ht="42" customHeight="1" x14ac:dyDescent="0.3">
      <c r="B9" s="891" t="s">
        <v>194</v>
      </c>
      <c r="C9" s="892"/>
      <c r="D9" s="893"/>
      <c r="E9" s="271"/>
      <c r="F9" s="422"/>
      <c r="G9" s="248"/>
      <c r="H9" s="274"/>
      <c r="I9" s="269"/>
      <c r="J9" s="200"/>
      <c r="K9" s="869" t="s">
        <v>195</v>
      </c>
      <c r="L9" s="870"/>
      <c r="M9" s="563" t="s">
        <v>196</v>
      </c>
      <c r="N9" s="563"/>
      <c r="O9" s="563"/>
    </row>
    <row r="10" spans="1:21" ht="36.75" customHeight="1" x14ac:dyDescent="0.3">
      <c r="A10" s="186" t="s">
        <v>197</v>
      </c>
      <c r="B10" s="891" t="s">
        <v>198</v>
      </c>
      <c r="C10" s="892"/>
      <c r="D10" s="893"/>
      <c r="E10" s="894"/>
      <c r="F10" s="894"/>
      <c r="G10" s="279"/>
      <c r="H10" s="280"/>
      <c r="I10" s="281"/>
      <c r="J10" s="202"/>
      <c r="K10" s="907" t="s">
        <v>802</v>
      </c>
      <c r="L10" s="908"/>
      <c r="M10" s="115"/>
      <c r="N10" s="115"/>
      <c r="O10" s="115"/>
    </row>
    <row r="11" spans="1:21" ht="54.75" customHeight="1" x14ac:dyDescent="0.3">
      <c r="B11" s="886" t="s">
        <v>199</v>
      </c>
      <c r="C11" s="887"/>
      <c r="D11" s="888"/>
      <c r="E11" s="889"/>
      <c r="F11" s="890"/>
      <c r="G11" s="284"/>
      <c r="H11" s="283"/>
      <c r="I11" s="282"/>
      <c r="J11" s="203"/>
      <c r="K11" s="909"/>
      <c r="L11" s="910"/>
    </row>
    <row r="12" spans="1:21" ht="37.5" customHeight="1" x14ac:dyDescent="0.3">
      <c r="A12" s="186" t="s">
        <v>200</v>
      </c>
      <c r="B12" s="895" t="s">
        <v>201</v>
      </c>
      <c r="C12" s="896"/>
      <c r="D12" s="897"/>
      <c r="E12" s="478"/>
      <c r="F12" s="285"/>
      <c r="G12" s="285"/>
      <c r="H12" s="286"/>
      <c r="I12" s="287"/>
      <c r="J12" s="204"/>
      <c r="K12" s="896" t="s">
        <v>202</v>
      </c>
      <c r="L12" s="898"/>
    </row>
    <row r="13" spans="1:21" ht="35.1" customHeight="1" x14ac:dyDescent="0.3">
      <c r="A13" s="941" t="s">
        <v>203</v>
      </c>
      <c r="B13" s="922" t="s">
        <v>204</v>
      </c>
      <c r="C13" s="887"/>
      <c r="D13" s="888"/>
      <c r="E13" s="902"/>
      <c r="F13" s="872"/>
      <c r="G13" s="875"/>
      <c r="H13" s="878"/>
      <c r="I13" s="880"/>
      <c r="J13" s="884"/>
      <c r="K13" s="887" t="s">
        <v>205</v>
      </c>
      <c r="L13" s="899"/>
    </row>
    <row r="14" spans="1:21" ht="26.1" customHeight="1" x14ac:dyDescent="0.3">
      <c r="A14" s="941"/>
      <c r="B14" s="614" t="s">
        <v>206</v>
      </c>
      <c r="C14" s="900"/>
      <c r="D14" s="901"/>
      <c r="E14" s="903"/>
      <c r="F14" s="904"/>
      <c r="G14" s="877"/>
      <c r="H14" s="882"/>
      <c r="I14" s="883"/>
      <c r="J14" s="885"/>
      <c r="K14" s="900"/>
      <c r="L14" s="615"/>
    </row>
    <row r="15" spans="1:21" ht="33.6" customHeight="1" x14ac:dyDescent="0.3">
      <c r="A15" s="941"/>
      <c r="B15" s="905" t="s">
        <v>207</v>
      </c>
      <c r="C15" s="906"/>
      <c r="D15" s="906"/>
      <c r="E15" s="871"/>
      <c r="F15" s="872"/>
      <c r="G15" s="875"/>
      <c r="H15" s="878"/>
      <c r="I15" s="880"/>
      <c r="J15" s="884"/>
      <c r="K15" s="900"/>
      <c r="L15" s="615"/>
    </row>
    <row r="16" spans="1:21" ht="17.100000000000001" customHeight="1" x14ac:dyDescent="0.3">
      <c r="A16" s="941"/>
      <c r="B16" s="923" t="s">
        <v>208</v>
      </c>
      <c r="C16" s="924"/>
      <c r="D16" s="924"/>
      <c r="E16" s="873"/>
      <c r="F16" s="874"/>
      <c r="G16" s="876"/>
      <c r="H16" s="879"/>
      <c r="I16" s="881"/>
      <c r="J16" s="911"/>
      <c r="K16" s="900"/>
      <c r="L16" s="615"/>
    </row>
    <row r="17" spans="1:12" ht="14.7" customHeight="1" x14ac:dyDescent="0.3">
      <c r="A17" s="941"/>
      <c r="B17" s="923" t="s">
        <v>209</v>
      </c>
      <c r="C17" s="924"/>
      <c r="D17" s="924"/>
      <c r="E17" s="873"/>
      <c r="F17" s="874"/>
      <c r="G17" s="876"/>
      <c r="H17" s="879"/>
      <c r="I17" s="881"/>
      <c r="J17" s="911"/>
      <c r="K17" s="900"/>
      <c r="L17" s="615"/>
    </row>
    <row r="18" spans="1:12" ht="36" customHeight="1" x14ac:dyDescent="0.3">
      <c r="A18" s="941"/>
      <c r="B18" s="923" t="s">
        <v>210</v>
      </c>
      <c r="C18" s="924"/>
      <c r="D18" s="924"/>
      <c r="E18" s="873"/>
      <c r="F18" s="874"/>
      <c r="G18" s="876"/>
      <c r="H18" s="879"/>
      <c r="I18" s="881"/>
      <c r="J18" s="911"/>
      <c r="K18" s="900"/>
      <c r="L18" s="615"/>
    </row>
    <row r="19" spans="1:12" ht="29.7" customHeight="1" x14ac:dyDescent="0.3">
      <c r="A19" s="941"/>
      <c r="B19" s="923" t="s">
        <v>211</v>
      </c>
      <c r="C19" s="924"/>
      <c r="D19" s="924"/>
      <c r="E19" s="873"/>
      <c r="F19" s="874"/>
      <c r="G19" s="876"/>
      <c r="H19" s="879"/>
      <c r="I19" s="881"/>
      <c r="J19" s="911"/>
      <c r="K19" s="900"/>
      <c r="L19" s="615"/>
    </row>
    <row r="20" spans="1:12" ht="114.75" customHeight="1" x14ac:dyDescent="0.3">
      <c r="A20" s="186"/>
      <c r="B20" s="891" t="s">
        <v>863</v>
      </c>
      <c r="C20" s="892"/>
      <c r="D20" s="893"/>
      <c r="E20" s="470"/>
      <c r="F20" s="471"/>
      <c r="G20" s="471"/>
      <c r="H20" s="470"/>
      <c r="I20" s="472"/>
      <c r="J20" s="469"/>
      <c r="K20" s="467" t="s">
        <v>865</v>
      </c>
      <c r="L20" s="69" t="s">
        <v>864</v>
      </c>
    </row>
    <row r="21" spans="1:12" ht="52.35" customHeight="1" x14ac:dyDescent="0.3">
      <c r="B21" s="847" t="s">
        <v>212</v>
      </c>
      <c r="C21" s="848"/>
      <c r="D21" s="928"/>
      <c r="E21" s="925"/>
      <c r="F21" s="917"/>
      <c r="G21" s="930"/>
      <c r="H21" s="917"/>
      <c r="I21" s="916"/>
      <c r="J21" s="205"/>
      <c r="K21" s="863" t="s">
        <v>213</v>
      </c>
      <c r="L21" s="69" t="s">
        <v>214</v>
      </c>
    </row>
    <row r="22" spans="1:12" ht="29.25" customHeight="1" x14ac:dyDescent="0.3">
      <c r="B22" s="913"/>
      <c r="C22" s="914"/>
      <c r="D22" s="929"/>
      <c r="E22" s="926"/>
      <c r="F22" s="919"/>
      <c r="G22" s="931"/>
      <c r="H22" s="919"/>
      <c r="I22" s="918"/>
      <c r="J22" s="194"/>
      <c r="K22" s="864"/>
      <c r="L22" s="865" t="s">
        <v>215</v>
      </c>
    </row>
    <row r="23" spans="1:12" ht="32.25" customHeight="1" x14ac:dyDescent="0.3">
      <c r="B23" s="913"/>
      <c r="C23" s="914"/>
      <c r="D23" s="929"/>
      <c r="E23" s="926"/>
      <c r="F23" s="919"/>
      <c r="G23" s="931"/>
      <c r="H23" s="919"/>
      <c r="I23" s="918"/>
      <c r="J23" s="194"/>
      <c r="K23" s="867" t="s">
        <v>216</v>
      </c>
      <c r="L23" s="866"/>
    </row>
    <row r="24" spans="1:12" ht="47.25" customHeight="1" x14ac:dyDescent="0.3">
      <c r="B24" s="913"/>
      <c r="C24" s="914"/>
      <c r="D24" s="929"/>
      <c r="E24" s="926"/>
      <c r="F24" s="919"/>
      <c r="G24" s="931"/>
      <c r="H24" s="919"/>
      <c r="I24" s="918"/>
      <c r="J24" s="194"/>
      <c r="K24" s="868"/>
      <c r="L24" s="69" t="s">
        <v>217</v>
      </c>
    </row>
    <row r="25" spans="1:12" ht="76.5" customHeight="1" x14ac:dyDescent="0.3">
      <c r="B25" s="913"/>
      <c r="C25" s="914"/>
      <c r="D25" s="929"/>
      <c r="E25" s="926"/>
      <c r="F25" s="919"/>
      <c r="G25" s="931"/>
      <c r="H25" s="919"/>
      <c r="I25" s="918"/>
      <c r="J25" s="194"/>
      <c r="K25" s="869" t="s">
        <v>852</v>
      </c>
      <c r="L25" s="870"/>
    </row>
    <row r="26" spans="1:12" ht="35.25" customHeight="1" x14ac:dyDescent="0.3">
      <c r="A26" s="941" t="s">
        <v>218</v>
      </c>
      <c r="B26" s="847" t="s">
        <v>219</v>
      </c>
      <c r="C26" s="848"/>
      <c r="D26" s="849"/>
      <c r="E26" s="916"/>
      <c r="F26" s="917"/>
      <c r="G26" s="930"/>
      <c r="H26" s="917"/>
      <c r="I26" s="916"/>
      <c r="J26" s="205"/>
      <c r="K26" s="907" t="s">
        <v>220</v>
      </c>
      <c r="L26" s="908"/>
    </row>
    <row r="27" spans="1:12" ht="35.25" customHeight="1" x14ac:dyDescent="0.3">
      <c r="A27" s="941"/>
      <c r="B27" s="913"/>
      <c r="C27" s="914"/>
      <c r="D27" s="915"/>
      <c r="E27" s="918"/>
      <c r="F27" s="919"/>
      <c r="G27" s="931"/>
      <c r="H27" s="919"/>
      <c r="I27" s="918"/>
      <c r="J27" s="194"/>
      <c r="K27" s="950"/>
      <c r="L27" s="951"/>
    </row>
    <row r="28" spans="1:12" ht="35.25" customHeight="1" x14ac:dyDescent="0.3">
      <c r="A28" s="941"/>
      <c r="B28" s="913"/>
      <c r="C28" s="914"/>
      <c r="D28" s="915"/>
      <c r="E28" s="918"/>
      <c r="F28" s="919"/>
      <c r="G28" s="931"/>
      <c r="H28" s="919"/>
      <c r="I28" s="918"/>
      <c r="J28" s="194"/>
      <c r="K28" s="950"/>
      <c r="L28" s="951"/>
    </row>
    <row r="29" spans="1:12" ht="35.25" customHeight="1" x14ac:dyDescent="0.3">
      <c r="A29" s="941"/>
      <c r="B29" s="913"/>
      <c r="C29" s="914"/>
      <c r="D29" s="915"/>
      <c r="E29" s="918"/>
      <c r="F29" s="919"/>
      <c r="G29" s="931"/>
      <c r="H29" s="919"/>
      <c r="I29" s="918"/>
      <c r="J29" s="194"/>
      <c r="K29" s="950"/>
      <c r="L29" s="951"/>
    </row>
    <row r="30" spans="1:12" ht="35.25" customHeight="1" x14ac:dyDescent="0.3">
      <c r="A30" s="941"/>
      <c r="B30" s="913"/>
      <c r="C30" s="914"/>
      <c r="D30" s="915"/>
      <c r="E30" s="918"/>
      <c r="F30" s="919"/>
      <c r="G30" s="931"/>
      <c r="H30" s="919"/>
      <c r="I30" s="918"/>
      <c r="J30" s="194"/>
      <c r="K30" s="950"/>
      <c r="L30" s="951"/>
    </row>
    <row r="31" spans="1:12" ht="10.5" customHeight="1" x14ac:dyDescent="0.3">
      <c r="A31" s="941"/>
      <c r="B31" s="913"/>
      <c r="C31" s="914"/>
      <c r="D31" s="915"/>
      <c r="E31" s="918"/>
      <c r="F31" s="919"/>
      <c r="G31" s="931"/>
      <c r="H31" s="919"/>
      <c r="I31" s="918"/>
      <c r="J31" s="194"/>
      <c r="K31" s="950"/>
      <c r="L31" s="951"/>
    </row>
    <row r="32" spans="1:12" ht="36.75" customHeight="1" x14ac:dyDescent="0.3">
      <c r="B32" s="847" t="s">
        <v>221</v>
      </c>
      <c r="C32" s="848"/>
      <c r="D32" s="849"/>
      <c r="E32" s="916"/>
      <c r="F32" s="917"/>
      <c r="G32" s="930"/>
      <c r="H32" s="917"/>
      <c r="I32" s="916"/>
      <c r="J32" s="194"/>
      <c r="K32" s="907" t="s">
        <v>222</v>
      </c>
      <c r="L32" s="908"/>
    </row>
    <row r="33" spans="1:14" ht="36.75" customHeight="1" x14ac:dyDescent="0.3">
      <c r="B33" s="913"/>
      <c r="C33" s="914"/>
      <c r="D33" s="915"/>
      <c r="E33" s="918"/>
      <c r="F33" s="919"/>
      <c r="G33" s="931"/>
      <c r="H33" s="919"/>
      <c r="I33" s="918"/>
      <c r="J33" s="194"/>
      <c r="K33" s="950"/>
      <c r="L33" s="951"/>
    </row>
    <row r="34" spans="1:14" ht="36.75" customHeight="1" x14ac:dyDescent="0.3">
      <c r="B34" s="913"/>
      <c r="C34" s="914"/>
      <c r="D34" s="915"/>
      <c r="E34" s="918"/>
      <c r="F34" s="919"/>
      <c r="G34" s="931"/>
      <c r="H34" s="919"/>
      <c r="I34" s="918"/>
      <c r="J34" s="194"/>
      <c r="K34" s="950"/>
      <c r="L34" s="951"/>
    </row>
    <row r="35" spans="1:14" ht="36.75" customHeight="1" x14ac:dyDescent="0.3">
      <c r="B35" s="913"/>
      <c r="C35" s="914"/>
      <c r="D35" s="915"/>
      <c r="E35" s="918"/>
      <c r="F35" s="919"/>
      <c r="G35" s="931"/>
      <c r="H35" s="919"/>
      <c r="I35" s="918"/>
      <c r="J35" s="194"/>
      <c r="K35" s="950"/>
      <c r="L35" s="951"/>
    </row>
    <row r="36" spans="1:14" ht="9.75" customHeight="1" x14ac:dyDescent="0.3">
      <c r="B36" s="913"/>
      <c r="C36" s="914"/>
      <c r="D36" s="915"/>
      <c r="E36" s="918"/>
      <c r="F36" s="919"/>
      <c r="G36" s="931"/>
      <c r="H36" s="919"/>
      <c r="I36" s="918"/>
      <c r="J36" s="194"/>
      <c r="K36" s="950"/>
      <c r="L36" s="951"/>
    </row>
    <row r="37" spans="1:14" ht="36.75" customHeight="1" x14ac:dyDescent="0.3">
      <c r="B37" s="913"/>
      <c r="C37" s="914"/>
      <c r="D37" s="915"/>
      <c r="E37" s="918"/>
      <c r="F37" s="919"/>
      <c r="G37" s="931"/>
      <c r="H37" s="919"/>
      <c r="I37" s="918"/>
      <c r="J37" s="194"/>
      <c r="K37" s="950"/>
      <c r="L37" s="951"/>
    </row>
    <row r="38" spans="1:14" ht="221.4" customHeight="1" x14ac:dyDescent="0.3">
      <c r="B38" s="891" t="s">
        <v>223</v>
      </c>
      <c r="C38" s="892"/>
      <c r="D38" s="893"/>
      <c r="E38" s="932"/>
      <c r="F38" s="933"/>
      <c r="G38" s="289"/>
      <c r="H38" s="288"/>
      <c r="I38" s="290"/>
      <c r="J38" s="206"/>
      <c r="K38" s="193" t="s">
        <v>866</v>
      </c>
      <c r="L38" s="952" t="s">
        <v>224</v>
      </c>
    </row>
    <row r="39" spans="1:14" ht="54" customHeight="1" x14ac:dyDescent="0.3">
      <c r="B39" s="891" t="s">
        <v>225</v>
      </c>
      <c r="C39" s="892"/>
      <c r="D39" s="893"/>
      <c r="E39" s="932"/>
      <c r="F39" s="933"/>
      <c r="G39" s="290"/>
      <c r="H39" s="274"/>
      <c r="I39" s="291"/>
      <c r="J39" s="206"/>
      <c r="K39" s="142" t="s">
        <v>226</v>
      </c>
      <c r="L39" s="953"/>
    </row>
    <row r="40" spans="1:14" ht="39.75" customHeight="1" x14ac:dyDescent="0.3">
      <c r="B40" s="895" t="s">
        <v>227</v>
      </c>
      <c r="C40" s="896"/>
      <c r="D40" s="897"/>
      <c r="E40" s="934"/>
      <c r="F40" s="935"/>
      <c r="G40" s="290"/>
      <c r="H40" s="292"/>
      <c r="I40" s="291"/>
      <c r="J40" s="206"/>
      <c r="K40" s="897" t="s">
        <v>228</v>
      </c>
      <c r="L40" s="954"/>
    </row>
    <row r="41" spans="1:14" ht="39.75" customHeight="1" x14ac:dyDescent="0.3">
      <c r="B41" s="895" t="s">
        <v>229</v>
      </c>
      <c r="C41" s="896"/>
      <c r="D41" s="897"/>
      <c r="E41" s="934"/>
      <c r="F41" s="935"/>
      <c r="G41" s="290"/>
      <c r="H41" s="292"/>
      <c r="I41" s="291"/>
      <c r="J41" s="206"/>
      <c r="K41" s="897"/>
      <c r="L41" s="954"/>
    </row>
    <row r="42" spans="1:14" ht="85.5" customHeight="1" x14ac:dyDescent="0.3">
      <c r="A42" s="186" t="s">
        <v>230</v>
      </c>
      <c r="B42" s="847" t="s">
        <v>231</v>
      </c>
      <c r="C42" s="848"/>
      <c r="D42" s="849"/>
      <c r="E42" s="916"/>
      <c r="F42" s="917"/>
      <c r="G42" s="444"/>
      <c r="H42" s="443"/>
      <c r="I42" s="442"/>
      <c r="J42" s="207"/>
      <c r="K42" s="461" t="s">
        <v>232</v>
      </c>
      <c r="L42" s="456" t="s">
        <v>233</v>
      </c>
    </row>
    <row r="43" spans="1:14" ht="40.5" customHeight="1" thickBot="1" x14ac:dyDescent="0.35">
      <c r="A43" s="186"/>
      <c r="B43" s="861" t="s">
        <v>869</v>
      </c>
      <c r="C43" s="862"/>
      <c r="D43" s="862"/>
      <c r="E43" s="939"/>
      <c r="F43" s="940"/>
      <c r="G43" s="459"/>
      <c r="H43" s="479"/>
      <c r="I43" s="459"/>
      <c r="J43" s="460"/>
      <c r="K43" s="468" t="s">
        <v>859</v>
      </c>
      <c r="L43" s="91" t="s">
        <v>858</v>
      </c>
    </row>
    <row r="44" spans="1:14" ht="19.5" customHeight="1" thickBot="1" x14ac:dyDescent="0.35">
      <c r="B44" s="976" t="s">
        <v>234</v>
      </c>
      <c r="C44" s="977"/>
      <c r="D44" s="977"/>
      <c r="E44" s="977"/>
      <c r="F44" s="977"/>
      <c r="G44" s="977"/>
      <c r="H44" s="977"/>
      <c r="I44" s="977"/>
      <c r="J44" s="978"/>
      <c r="K44" s="462"/>
      <c r="L44" s="457"/>
    </row>
    <row r="45" spans="1:14" ht="32.25" customHeight="1" thickBot="1" x14ac:dyDescent="0.35">
      <c r="B45" s="98" t="s">
        <v>235</v>
      </c>
      <c r="C45" s="858" t="s">
        <v>139</v>
      </c>
      <c r="D45" s="859"/>
      <c r="E45" s="936"/>
      <c r="F45" s="937"/>
      <c r="G45" s="938"/>
      <c r="H45" s="912"/>
      <c r="I45" s="912"/>
      <c r="J45" s="192"/>
      <c r="K45" s="943" t="s">
        <v>235</v>
      </c>
      <c r="L45" s="944"/>
    </row>
    <row r="46" spans="1:14" ht="29.1" customHeight="1" x14ac:dyDescent="0.3">
      <c r="B46" s="844" t="s">
        <v>236</v>
      </c>
      <c r="C46" s="850" t="s">
        <v>237</v>
      </c>
      <c r="D46" s="262" t="s">
        <v>801</v>
      </c>
      <c r="E46" s="330"/>
      <c r="F46" s="427"/>
      <c r="G46" s="979" t="s">
        <v>876</v>
      </c>
      <c r="H46" s="293"/>
      <c r="I46" s="982" t="s">
        <v>877</v>
      </c>
      <c r="J46" s="191" t="str">
        <f>IF(ISBLANK(H46),"",(H46-E46)/E46)</f>
        <v/>
      </c>
      <c r="K46" s="945" t="s">
        <v>871</v>
      </c>
      <c r="L46" s="946"/>
      <c r="N46" s="107"/>
    </row>
    <row r="47" spans="1:14" ht="29.1" customHeight="1" x14ac:dyDescent="0.3">
      <c r="B47" s="845"/>
      <c r="C47" s="834"/>
      <c r="D47" s="263" t="s">
        <v>238</v>
      </c>
      <c r="E47" s="331"/>
      <c r="F47" s="428"/>
      <c r="G47" s="980"/>
      <c r="H47" s="294"/>
      <c r="I47" s="983"/>
      <c r="J47" s="103" t="str">
        <f t="shared" ref="J47:J68" si="0">IF(ISBLANK(H47),"",(H47-E47)/E47)</f>
        <v/>
      </c>
      <c r="K47" s="945"/>
      <c r="L47" s="946"/>
    </row>
    <row r="48" spans="1:14" ht="29.1" customHeight="1" thickBot="1" x14ac:dyDescent="0.35">
      <c r="B48" s="845"/>
      <c r="C48" s="851"/>
      <c r="D48" s="264" t="s">
        <v>239</v>
      </c>
      <c r="E48" s="332"/>
      <c r="F48" s="428"/>
      <c r="G48" s="980"/>
      <c r="H48" s="295"/>
      <c r="I48" s="983"/>
      <c r="J48" s="104" t="str">
        <f t="shared" si="0"/>
        <v/>
      </c>
      <c r="K48" s="945"/>
      <c r="L48" s="946"/>
    </row>
    <row r="49" spans="1:12" ht="29.1" customHeight="1" x14ac:dyDescent="0.3">
      <c r="A49" s="942" t="s">
        <v>240</v>
      </c>
      <c r="B49" s="845"/>
      <c r="C49" s="854" t="s">
        <v>241</v>
      </c>
      <c r="D49" s="265" t="s">
        <v>801</v>
      </c>
      <c r="E49" s="333"/>
      <c r="F49" s="428"/>
      <c r="G49" s="980"/>
      <c r="H49" s="299"/>
      <c r="I49" s="983"/>
      <c r="J49" s="187" t="str">
        <f t="shared" si="0"/>
        <v/>
      </c>
      <c r="K49" s="945"/>
      <c r="L49" s="946"/>
    </row>
    <row r="50" spans="1:12" ht="29.1" customHeight="1" x14ac:dyDescent="0.3">
      <c r="A50" s="942"/>
      <c r="B50" s="845"/>
      <c r="C50" s="855"/>
      <c r="D50" s="266" t="s">
        <v>238</v>
      </c>
      <c r="E50" s="334"/>
      <c r="F50" s="428"/>
      <c r="G50" s="980"/>
      <c r="H50" s="300"/>
      <c r="I50" s="983"/>
      <c r="J50" s="188" t="str">
        <f t="shared" si="0"/>
        <v/>
      </c>
      <c r="K50" s="945"/>
      <c r="L50" s="946"/>
    </row>
    <row r="51" spans="1:12" ht="29.1" customHeight="1" thickBot="1" x14ac:dyDescent="0.35">
      <c r="A51" s="942"/>
      <c r="B51" s="845"/>
      <c r="C51" s="856"/>
      <c r="D51" s="267" t="s">
        <v>239</v>
      </c>
      <c r="E51" s="335"/>
      <c r="F51" s="428"/>
      <c r="G51" s="980"/>
      <c r="H51" s="301"/>
      <c r="I51" s="983"/>
      <c r="J51" s="208" t="str">
        <f t="shared" si="0"/>
        <v/>
      </c>
      <c r="K51" s="945"/>
      <c r="L51" s="946"/>
    </row>
    <row r="52" spans="1:12" ht="29.1" customHeight="1" x14ac:dyDescent="0.3">
      <c r="B52" s="845"/>
      <c r="C52" s="850" t="s">
        <v>242</v>
      </c>
      <c r="D52" s="156" t="s">
        <v>801</v>
      </c>
      <c r="E52" s="330"/>
      <c r="F52" s="970"/>
      <c r="G52" s="980"/>
      <c r="H52" s="293"/>
      <c r="I52" s="983"/>
      <c r="J52" s="105" t="str">
        <f t="shared" si="0"/>
        <v/>
      </c>
      <c r="K52" s="945"/>
      <c r="L52" s="946"/>
    </row>
    <row r="53" spans="1:12" ht="29.1" customHeight="1" x14ac:dyDescent="0.3">
      <c r="B53" s="845"/>
      <c r="C53" s="834"/>
      <c r="D53" s="157" t="s">
        <v>238</v>
      </c>
      <c r="E53" s="331"/>
      <c r="F53" s="971"/>
      <c r="G53" s="980"/>
      <c r="H53" s="294"/>
      <c r="I53" s="983"/>
      <c r="J53" s="103" t="str">
        <f t="shared" si="0"/>
        <v/>
      </c>
      <c r="K53" s="945"/>
      <c r="L53" s="946"/>
    </row>
    <row r="54" spans="1:12" ht="29.1" customHeight="1" thickBot="1" x14ac:dyDescent="0.35">
      <c r="B54" s="845"/>
      <c r="C54" s="851"/>
      <c r="D54" s="158" t="s">
        <v>239</v>
      </c>
      <c r="E54" s="332"/>
      <c r="F54" s="972"/>
      <c r="G54" s="980"/>
      <c r="H54" s="295"/>
      <c r="I54" s="983"/>
      <c r="J54" s="104" t="str">
        <f t="shared" si="0"/>
        <v/>
      </c>
      <c r="K54" s="945"/>
      <c r="L54" s="946"/>
    </row>
    <row r="55" spans="1:12" ht="29.1" customHeight="1" thickBot="1" x14ac:dyDescent="0.35">
      <c r="B55" s="844" t="s">
        <v>243</v>
      </c>
      <c r="C55" s="840" t="s">
        <v>244</v>
      </c>
      <c r="D55" s="156" t="s">
        <v>801</v>
      </c>
      <c r="E55" s="302"/>
      <c r="F55" s="967"/>
      <c r="G55" s="980"/>
      <c r="H55" s="296"/>
      <c r="I55" s="983"/>
      <c r="J55" s="105" t="str">
        <f t="shared" si="0"/>
        <v/>
      </c>
      <c r="K55" s="945"/>
      <c r="L55" s="946"/>
    </row>
    <row r="56" spans="1:12" ht="29.1" customHeight="1" thickBot="1" x14ac:dyDescent="0.35">
      <c r="B56" s="845"/>
      <c r="C56" s="840"/>
      <c r="D56" s="157" t="s">
        <v>238</v>
      </c>
      <c r="E56" s="303"/>
      <c r="F56" s="968"/>
      <c r="G56" s="980"/>
      <c r="H56" s="297"/>
      <c r="I56" s="983"/>
      <c r="J56" s="103" t="str">
        <f t="shared" si="0"/>
        <v/>
      </c>
      <c r="K56" s="945"/>
      <c r="L56" s="946"/>
    </row>
    <row r="57" spans="1:12" ht="29.1" customHeight="1" thickBot="1" x14ac:dyDescent="0.35">
      <c r="B57" s="845"/>
      <c r="C57" s="850"/>
      <c r="D57" s="159" t="s">
        <v>239</v>
      </c>
      <c r="E57" s="304"/>
      <c r="F57" s="969"/>
      <c r="G57" s="980"/>
      <c r="H57" s="298"/>
      <c r="I57" s="983"/>
      <c r="J57" s="106" t="str">
        <f t="shared" si="0"/>
        <v/>
      </c>
      <c r="K57" s="945"/>
      <c r="L57" s="946"/>
    </row>
    <row r="58" spans="1:12" ht="27.75" customHeight="1" thickBot="1" x14ac:dyDescent="0.35">
      <c r="A58" s="942" t="s">
        <v>240</v>
      </c>
      <c r="B58" s="845"/>
      <c r="C58" s="857" t="s">
        <v>245</v>
      </c>
      <c r="D58" s="181" t="s">
        <v>801</v>
      </c>
      <c r="E58" s="305"/>
      <c r="F58" s="967"/>
      <c r="G58" s="980"/>
      <c r="H58" s="310"/>
      <c r="I58" s="983"/>
      <c r="J58" s="187" t="str">
        <f t="shared" si="0"/>
        <v/>
      </c>
      <c r="K58" s="957" t="s">
        <v>867</v>
      </c>
      <c r="L58" s="958"/>
    </row>
    <row r="59" spans="1:12" ht="30" customHeight="1" thickBot="1" x14ac:dyDescent="0.35">
      <c r="A59" s="942"/>
      <c r="B59" s="845"/>
      <c r="C59" s="857"/>
      <c r="D59" s="182" t="s">
        <v>238</v>
      </c>
      <c r="E59" s="306"/>
      <c r="F59" s="968"/>
      <c r="G59" s="980"/>
      <c r="H59" s="309"/>
      <c r="I59" s="983"/>
      <c r="J59" s="188" t="str">
        <f t="shared" si="0"/>
        <v/>
      </c>
      <c r="K59" s="945" t="s">
        <v>246</v>
      </c>
      <c r="L59" s="946"/>
    </row>
    <row r="60" spans="1:12" ht="27.75" customHeight="1" thickBot="1" x14ac:dyDescent="0.35">
      <c r="A60" s="942"/>
      <c r="B60" s="845"/>
      <c r="C60" s="854"/>
      <c r="D60" s="183" t="s">
        <v>239</v>
      </c>
      <c r="E60" s="307"/>
      <c r="F60" s="968"/>
      <c r="G60" s="981"/>
      <c r="H60" s="308"/>
      <c r="I60" s="984"/>
      <c r="J60" s="189" t="str">
        <f t="shared" si="0"/>
        <v/>
      </c>
      <c r="K60" s="955" t="s">
        <v>224</v>
      </c>
      <c r="L60" s="956"/>
    </row>
    <row r="61" spans="1:12" ht="57" customHeight="1" thickBot="1" x14ac:dyDescent="0.35">
      <c r="A61" s="186" t="s">
        <v>247</v>
      </c>
      <c r="B61" s="846"/>
      <c r="C61" s="920" t="s">
        <v>248</v>
      </c>
      <c r="D61" s="921"/>
      <c r="E61" s="311"/>
      <c r="F61" s="429"/>
      <c r="G61" s="476"/>
      <c r="H61" s="312"/>
      <c r="I61" s="474"/>
      <c r="J61" s="190" t="str">
        <f>IF(ISBLANK(H61),"",(H61-E61)/E61)</f>
        <v/>
      </c>
      <c r="K61" s="957" t="s">
        <v>249</v>
      </c>
      <c r="L61" s="958"/>
    </row>
    <row r="62" spans="1:12" ht="56.1" customHeight="1" thickBot="1" x14ac:dyDescent="0.35">
      <c r="B62" s="845"/>
      <c r="C62" s="852" t="s">
        <v>250</v>
      </c>
      <c r="D62" s="927"/>
      <c r="E62" s="313"/>
      <c r="F62" s="429"/>
      <c r="G62" s="314"/>
      <c r="H62" s="473"/>
      <c r="I62" s="475"/>
      <c r="J62" s="102" t="str">
        <f>IF(ISBLANK(H62),"",(H62-E62)/E62)</f>
        <v/>
      </c>
      <c r="K62" s="945" t="s">
        <v>878</v>
      </c>
      <c r="L62" s="946"/>
    </row>
    <row r="63" spans="1:12" ht="57" customHeight="1" thickBot="1" x14ac:dyDescent="0.35">
      <c r="B63" s="844" t="s">
        <v>251</v>
      </c>
      <c r="C63" s="852" t="s">
        <v>252</v>
      </c>
      <c r="D63" s="853"/>
      <c r="E63" s="317"/>
      <c r="F63" s="964"/>
      <c r="G63" s="316"/>
      <c r="H63" s="315"/>
      <c r="I63" s="316"/>
      <c r="J63" s="209" t="str">
        <f t="shared" si="0"/>
        <v/>
      </c>
      <c r="K63" s="955" t="s">
        <v>253</v>
      </c>
      <c r="L63" s="956"/>
    </row>
    <row r="64" spans="1:12" ht="57" customHeight="1" thickBot="1" x14ac:dyDescent="0.35">
      <c r="B64" s="845"/>
      <c r="C64" s="852" t="s">
        <v>254</v>
      </c>
      <c r="D64" s="853"/>
      <c r="E64" s="317"/>
      <c r="F64" s="965"/>
      <c r="G64" s="316"/>
      <c r="H64" s="315"/>
      <c r="I64" s="316"/>
      <c r="J64" s="209" t="str">
        <f t="shared" si="0"/>
        <v/>
      </c>
      <c r="K64" s="198"/>
      <c r="L64" s="180"/>
    </row>
    <row r="65" spans="1:12" ht="57" customHeight="1" thickBot="1" x14ac:dyDescent="0.35">
      <c r="B65" s="845"/>
      <c r="C65" s="852" t="s">
        <v>255</v>
      </c>
      <c r="D65" s="853"/>
      <c r="E65" s="160">
        <f>E63-E64</f>
        <v>0</v>
      </c>
      <c r="F65" s="965"/>
      <c r="G65" s="474"/>
      <c r="H65" s="318"/>
      <c r="I65" s="474"/>
      <c r="J65" s="209" t="str">
        <f t="shared" si="0"/>
        <v/>
      </c>
      <c r="K65" s="198"/>
      <c r="L65" s="180"/>
    </row>
    <row r="66" spans="1:12" ht="63" customHeight="1" thickBot="1" x14ac:dyDescent="0.35">
      <c r="A66" s="197" t="s">
        <v>240</v>
      </c>
      <c r="B66" s="860"/>
      <c r="C66" s="920" t="s">
        <v>256</v>
      </c>
      <c r="D66" s="921"/>
      <c r="E66" s="421"/>
      <c r="F66" s="966"/>
      <c r="G66" s="474"/>
      <c r="H66" s="319"/>
      <c r="I66" s="474"/>
      <c r="J66" s="190" t="str">
        <f t="shared" si="0"/>
        <v/>
      </c>
      <c r="K66" s="198"/>
      <c r="L66" s="180"/>
    </row>
    <row r="67" spans="1:12" ht="52.5" customHeight="1" thickBot="1" x14ac:dyDescent="0.35">
      <c r="A67" s="197"/>
      <c r="B67" s="832" t="s">
        <v>257</v>
      </c>
      <c r="C67" s="834" t="s">
        <v>258</v>
      </c>
      <c r="D67" s="835"/>
      <c r="E67" s="320"/>
      <c r="F67" s="423"/>
      <c r="G67" s="322"/>
      <c r="H67" s="321"/>
      <c r="I67" s="322"/>
      <c r="J67" s="99" t="str">
        <f t="shared" si="0"/>
        <v/>
      </c>
      <c r="K67" s="959"/>
      <c r="L67" s="960"/>
    </row>
    <row r="68" spans="1:12" ht="45.75" customHeight="1" thickBot="1" x14ac:dyDescent="0.35">
      <c r="A68" s="197"/>
      <c r="B68" s="833"/>
      <c r="C68" s="836" t="s">
        <v>259</v>
      </c>
      <c r="D68" s="837"/>
      <c r="E68" s="325"/>
      <c r="F68" s="424"/>
      <c r="G68" s="323"/>
      <c r="H68" s="324"/>
      <c r="I68" s="323"/>
      <c r="J68" s="100" t="str">
        <f t="shared" si="0"/>
        <v/>
      </c>
      <c r="K68" s="959"/>
      <c r="L68" s="960"/>
    </row>
    <row r="69" spans="1:12" ht="36" customHeight="1" x14ac:dyDescent="0.3">
      <c r="B69" s="838" t="s">
        <v>260</v>
      </c>
      <c r="C69" s="840" t="s">
        <v>261</v>
      </c>
      <c r="D69" s="841"/>
      <c r="E69" s="477"/>
      <c r="F69" s="425"/>
      <c r="G69" s="326"/>
      <c r="H69" s="328"/>
      <c r="I69" s="326"/>
      <c r="J69" s="101" t="str">
        <f>IF(ISBLANK(H69),"",(H69-E70)/E70)</f>
        <v/>
      </c>
      <c r="K69" s="959"/>
      <c r="L69" s="960"/>
    </row>
    <row r="70" spans="1:12" ht="36" customHeight="1" thickBot="1" x14ac:dyDescent="0.35">
      <c r="B70" s="839"/>
      <c r="C70" s="842" t="s">
        <v>262</v>
      </c>
      <c r="D70" s="843"/>
      <c r="E70" s="336"/>
      <c r="F70" s="426"/>
      <c r="G70" s="327"/>
      <c r="H70" s="329"/>
      <c r="I70" s="327"/>
      <c r="J70" s="100" t="str">
        <f>IF(ISBLANK(H70),"",(H70-#REF!)/#REF!)</f>
        <v/>
      </c>
      <c r="K70" s="961"/>
      <c r="L70" s="962"/>
    </row>
    <row r="73" spans="1:12" ht="15.6" x14ac:dyDescent="0.3">
      <c r="B73" s="2"/>
    </row>
    <row r="74" spans="1:12" x14ac:dyDescent="0.3">
      <c r="B74" s="94" t="str">
        <f>"'EEM 8' tab"</f>
        <v>'EEM 8' tab</v>
      </c>
    </row>
    <row r="75" spans="1:12" ht="15.6" x14ac:dyDescent="0.3">
      <c r="B75" s="2"/>
    </row>
    <row r="76" spans="1:12" ht="15.6" x14ac:dyDescent="0.3">
      <c r="B76" s="37" t="str">
        <f>"'PI_POE' tab, if no more EEMs"</f>
        <v>'PI_POE' tab, if no more EEMs</v>
      </c>
    </row>
    <row r="77" spans="1:12" ht="15.6" x14ac:dyDescent="0.3">
      <c r="B77" s="2"/>
    </row>
  </sheetData>
  <sheetProtection algorithmName="SHA-512" hashValue="jZv13g0y5Srm4A7Rmkq+mfOPGCUOsRib6pvzqFbun7RP0IjZAvtuJ4j5uLryp6q+PKDk0LEW/cHgYErknGDe3Q==" saltValue="0TaFpOXLrI5Q6diCzop6/A==" spinCount="100000" sheet="1" formatColumns="0" formatRows="0"/>
  <mergeCells count="117">
    <mergeCell ref="C66:D66"/>
    <mergeCell ref="B67:B68"/>
    <mergeCell ref="C67:D67"/>
    <mergeCell ref="K67:L70"/>
    <mergeCell ref="C68:D68"/>
    <mergeCell ref="B69:B70"/>
    <mergeCell ref="C69:D69"/>
    <mergeCell ref="C70:D70"/>
    <mergeCell ref="C61:D61"/>
    <mergeCell ref="K61:L61"/>
    <mergeCell ref="C62:D62"/>
    <mergeCell ref="K62:L62"/>
    <mergeCell ref="B63:B66"/>
    <mergeCell ref="C63:D63"/>
    <mergeCell ref="F63:F66"/>
    <mergeCell ref="K63:L63"/>
    <mergeCell ref="C64:D64"/>
    <mergeCell ref="C65:D65"/>
    <mergeCell ref="A49:A51"/>
    <mergeCell ref="C49:C51"/>
    <mergeCell ref="C52:C54"/>
    <mergeCell ref="F52:F54"/>
    <mergeCell ref="B55:B62"/>
    <mergeCell ref="C55:C57"/>
    <mergeCell ref="F55:F57"/>
    <mergeCell ref="A58:A60"/>
    <mergeCell ref="C58:C60"/>
    <mergeCell ref="F58:F60"/>
    <mergeCell ref="K45:L45"/>
    <mergeCell ref="B46:B54"/>
    <mergeCell ref="C46:C48"/>
    <mergeCell ref="G46:G60"/>
    <mergeCell ref="I46:I60"/>
    <mergeCell ref="K46:L57"/>
    <mergeCell ref="K58:L58"/>
    <mergeCell ref="K59:L59"/>
    <mergeCell ref="K60:L60"/>
    <mergeCell ref="B42:D42"/>
    <mergeCell ref="E42:F42"/>
    <mergeCell ref="B43:D43"/>
    <mergeCell ref="E43:F43"/>
    <mergeCell ref="B44:J44"/>
    <mergeCell ref="C45:D45"/>
    <mergeCell ref="E45:G45"/>
    <mergeCell ref="H45:I45"/>
    <mergeCell ref="B38:D38"/>
    <mergeCell ref="E38:F38"/>
    <mergeCell ref="L38:L39"/>
    <mergeCell ref="B39:D39"/>
    <mergeCell ref="E39:F39"/>
    <mergeCell ref="B40:D40"/>
    <mergeCell ref="E40:F40"/>
    <mergeCell ref="K40:L41"/>
    <mergeCell ref="B41:D41"/>
    <mergeCell ref="E41:F41"/>
    <mergeCell ref="B32:D37"/>
    <mergeCell ref="E32:F37"/>
    <mergeCell ref="G32:G37"/>
    <mergeCell ref="H32:H37"/>
    <mergeCell ref="I32:I37"/>
    <mergeCell ref="K32:L37"/>
    <mergeCell ref="K25:L25"/>
    <mergeCell ref="A26:A31"/>
    <mergeCell ref="B26:D31"/>
    <mergeCell ref="E26:F31"/>
    <mergeCell ref="G26:G31"/>
    <mergeCell ref="H26:H31"/>
    <mergeCell ref="I26:I31"/>
    <mergeCell ref="K26:L31"/>
    <mergeCell ref="B21:D25"/>
    <mergeCell ref="E21:F25"/>
    <mergeCell ref="G21:G25"/>
    <mergeCell ref="H21:H25"/>
    <mergeCell ref="I21:I25"/>
    <mergeCell ref="K21:K22"/>
    <mergeCell ref="B20:D20"/>
    <mergeCell ref="B14:D14"/>
    <mergeCell ref="B15:D15"/>
    <mergeCell ref="E15:F19"/>
    <mergeCell ref="G15:G19"/>
    <mergeCell ref="H15:H19"/>
    <mergeCell ref="I15:I19"/>
    <mergeCell ref="L22:L23"/>
    <mergeCell ref="K23:K24"/>
    <mergeCell ref="A13:A19"/>
    <mergeCell ref="B13:D13"/>
    <mergeCell ref="E13:F14"/>
    <mergeCell ref="G13:G14"/>
    <mergeCell ref="H13:H14"/>
    <mergeCell ref="I13:I14"/>
    <mergeCell ref="J13:J14"/>
    <mergeCell ref="K13:L19"/>
    <mergeCell ref="J15:J19"/>
    <mergeCell ref="B16:D16"/>
    <mergeCell ref="B17:D17"/>
    <mergeCell ref="B18:D18"/>
    <mergeCell ref="B19:D19"/>
    <mergeCell ref="B9:D9"/>
    <mergeCell ref="K9:L9"/>
    <mergeCell ref="M9:O9"/>
    <mergeCell ref="B10:D10"/>
    <mergeCell ref="E10:F10"/>
    <mergeCell ref="K10:L11"/>
    <mergeCell ref="B11:D11"/>
    <mergeCell ref="E11:F11"/>
    <mergeCell ref="B12:D12"/>
    <mergeCell ref="K12:L12"/>
    <mergeCell ref="K1:U1"/>
    <mergeCell ref="B3:J3"/>
    <mergeCell ref="B4:D4"/>
    <mergeCell ref="K4:L4"/>
    <mergeCell ref="B5:D5"/>
    <mergeCell ref="K5:L7"/>
    <mergeCell ref="B6:D6"/>
    <mergeCell ref="B7:D7"/>
    <mergeCell ref="B8:D8"/>
    <mergeCell ref="M8:O8"/>
  </mergeCells>
  <conditionalFormatting sqref="B11:D11">
    <cfRule type="expression" dxfId="415" priority="77">
      <formula>$E$10="Yes"</formula>
    </cfRule>
    <cfRule type="expression" dxfId="414" priority="76">
      <formula>$H$10="Yes"</formula>
    </cfRule>
  </conditionalFormatting>
  <conditionalFormatting sqref="B40:D41">
    <cfRule type="expression" dxfId="410" priority="46">
      <formula>OR($E$39="Yes",$H$39="Yes")</formula>
    </cfRule>
  </conditionalFormatting>
  <conditionalFormatting sqref="C61">
    <cfRule type="expression" dxfId="396" priority="79">
      <formula>$D$39="No"</formula>
    </cfRule>
    <cfRule type="expression" dxfId="395" priority="78">
      <formula>$F$39="Yes"</formula>
    </cfRule>
    <cfRule type="expression" dxfId="394" priority="55">
      <formula>OR($E$39="Yes",$H$39="Yes")</formula>
    </cfRule>
  </conditionalFormatting>
  <conditionalFormatting sqref="C61:D61">
    <cfRule type="expression" dxfId="392" priority="26">
      <formula>OR($E$39="Yes",$H$39="Yes")</formula>
    </cfRule>
  </conditionalFormatting>
  <conditionalFormatting sqref="E61:E62">
    <cfRule type="expression" dxfId="383" priority="47">
      <formula>$E$39="Yes"</formula>
    </cfRule>
  </conditionalFormatting>
  <conditionalFormatting sqref="E40:F40">
    <cfRule type="expression" dxfId="380" priority="66">
      <formula>$D$40="Yes"</formula>
    </cfRule>
  </conditionalFormatting>
  <conditionalFormatting sqref="E40:F41">
    <cfRule type="expression" dxfId="379" priority="64">
      <formula>$E$39="Yes"</formula>
    </cfRule>
  </conditionalFormatting>
  <conditionalFormatting sqref="E11:G11">
    <cfRule type="expression" dxfId="378" priority="74">
      <formula>$E$10="Yes"</formula>
    </cfRule>
  </conditionalFormatting>
  <conditionalFormatting sqref="F20:G20">
    <cfRule type="expression" dxfId="374" priority="9">
      <formula>$E$20="No"</formula>
    </cfRule>
  </conditionalFormatting>
  <conditionalFormatting sqref="G38">
    <cfRule type="expression" dxfId="372" priority="69">
      <formula>$E$38="Yes"</formula>
    </cfRule>
  </conditionalFormatting>
  <conditionalFormatting sqref="G39">
    <cfRule type="expression" dxfId="371" priority="63">
      <formula>$E$39="Yes"</formula>
    </cfRule>
  </conditionalFormatting>
  <conditionalFormatting sqref="G61:G62">
    <cfRule type="expression" dxfId="370" priority="56">
      <formula>$E$39="Yes"</formula>
    </cfRule>
  </conditionalFormatting>
  <conditionalFormatting sqref="H11:I11">
    <cfRule type="expression" dxfId="365" priority="75">
      <formula>$H$10="Yes"</formula>
    </cfRule>
  </conditionalFormatting>
  <conditionalFormatting sqref="H61:I62">
    <cfRule type="expression" dxfId="361" priority="54">
      <formula>$H$39="Yes"</formula>
    </cfRule>
  </conditionalFormatting>
  <conditionalFormatting sqref="I20">
    <cfRule type="expression" dxfId="359" priority="8">
      <formula>$H$20="No"</formula>
    </cfRule>
    <cfRule type="expression" dxfId="358" priority="3">
      <formula>$H$20="Yes"</formula>
    </cfRule>
  </conditionalFormatting>
  <conditionalFormatting sqref="I38">
    <cfRule type="expression" dxfId="357" priority="70">
      <formula>$H$38="Yes"</formula>
    </cfRule>
  </conditionalFormatting>
  <conditionalFormatting sqref="I39:I40 G40:H40">
    <cfRule type="expression" dxfId="356" priority="65">
      <formula>$D$40="Yes"</formula>
    </cfRule>
  </conditionalFormatting>
  <conditionalFormatting sqref="I39:I40 H40 G40:G41 H41:I41">
    <cfRule type="expression" dxfId="355" priority="62">
      <formula>$H$39="Yes"</formula>
    </cfRule>
  </conditionalFormatting>
  <conditionalFormatting sqref="J46">
    <cfRule type="expression" dxfId="354" priority="52">
      <formula>$G$44</formula>
    </cfRule>
  </conditionalFormatting>
  <conditionalFormatting sqref="J61:J62">
    <cfRule type="expression" dxfId="352" priority="53">
      <formula>AND($E$39="Yes",$H$39="Yes")</formula>
    </cfRule>
  </conditionalFormatting>
  <conditionalFormatting sqref="K38">
    <cfRule type="expression" dxfId="349" priority="68">
      <formula>OR($H$38="Yes",$E$38="Yes")</formula>
    </cfRule>
  </conditionalFormatting>
  <conditionalFormatting sqref="K39">
    <cfRule type="expression" dxfId="348" priority="67">
      <formula>OR($E$39="Yes",$H$39="Yes")</formula>
    </cfRule>
  </conditionalFormatting>
  <conditionalFormatting sqref="K40:L41">
    <cfRule type="expression" dxfId="341" priority="61">
      <formula>OR($E$39="Yes",$H$39="Yes")</formula>
    </cfRule>
  </conditionalFormatting>
  <conditionalFormatting sqref="M9:O9">
    <cfRule type="expression" dxfId="335" priority="36">
      <formula>AND($E$9&gt;0,$E$9&lt;5)</formula>
    </cfRule>
  </conditionalFormatting>
  <hyperlinks>
    <hyperlink ref="L38" r:id="rId1" display="RACC-FSC_v3.0" xr:uid="{A6FEFB8B-05A7-4D98-BD70-CB0F29FB4D37}"/>
    <hyperlink ref="L24" r:id="rId2" display="https://file.ac/41slG_rLPjs/" xr:uid="{E01E9E0F-6BCF-4E05-A175-A5DE338B072A}"/>
    <hyperlink ref="L21" r:id="rId3" display="Reference: Resolution E-4818 Table 1.1" xr:uid="{4990395F-04BE-4974-BC4E-6D2A607687B6}"/>
    <hyperlink ref="L8" r:id="rId4" display="Reference: Resolution E-4818 Table 1.1" xr:uid="{B1E3D6DB-31E3-4395-835D-20578B349D87}"/>
    <hyperlink ref="L42" r:id="rId5" xr:uid="{46C23C2F-BC93-4E5B-A3E9-ACEEE718774C}"/>
    <hyperlink ref="B74" location="'EEM 8'!A1" display="'EEM 8'!A1" xr:uid="{C48A910C-0C64-4FA9-A03C-8358B67A592D}"/>
    <hyperlink ref="B76" location="PI_POE!A1" display="PI_POE!A1" xr:uid="{C6D6BFEA-572E-46A4-B17B-EFCC3557BD6C}"/>
    <hyperlink ref="B1" location="'READ ME'!A1" display="Back to READ ME" xr:uid="{5F62A2F1-9109-48F9-AE53-2CB79B75DB8E}"/>
    <hyperlink ref="L22" r:id="rId6" display="https://docs.cpuc.ca.gov/publisheddocs/published/g000/m232/k460/232460214.pdf" xr:uid="{106DC637-E1AA-4058-99FF-CE9634CEA8C9}"/>
    <hyperlink ref="K60" r:id="rId7" display="Total System Benefit Technical Guidance (v1.2)" xr:uid="{B1777387-8D38-4294-80F1-BE2F7D9ADA16}"/>
    <hyperlink ref="K60:L60" r:id="rId8" display="RACC-FSC_v3.0 / Technical Guidance Document(s)" xr:uid="{7223463A-8818-40DE-9E92-71649E7D9F04}"/>
    <hyperlink ref="K63" r:id="rId9" xr:uid="{395073AC-BA28-4155-8575-6299FF2D2950}"/>
    <hyperlink ref="L43" r:id="rId10" display="Custom Measure Guidance Library" xr:uid="{5BC1E8A1-F325-4A47-9DCE-001F1A0B6E08}"/>
    <hyperlink ref="L20" r:id="rId11" display="https://file.ac/41slG_rLPjs/" xr:uid="{A2FFBDF5-DDE7-4CC0-A05A-0D576D22390F}"/>
  </hyperlinks>
  <pageMargins left="0.5" right="0.5" top="0.75" bottom="0.75" header="0.3" footer="0.3"/>
  <pageSetup scale="61" fitToHeight="5" orientation="portrait" r:id="rId12"/>
  <headerFooter>
    <oddHeader>&amp;L&amp;G&amp;CCustomer Project Review (CPR) - &amp;A&amp;R&amp;D</oddHeader>
    <oddFooter>&amp;CPage &amp;P of &amp;N</oddFooter>
  </headerFooter>
  <rowBreaks count="2" manualBreakCount="2">
    <brk id="25" min="1" max="6" man="1"/>
    <brk id="43" min="1" max="6" man="1"/>
  </rowBreaks>
  <legacyDrawingHF r:id="rId13"/>
  <extLst>
    <ext xmlns:x14="http://schemas.microsoft.com/office/spreadsheetml/2009/9/main" uri="{78C0D931-6437-407d-A8EE-F0AAD7539E65}">
      <x14:conditionalFormattings>
        <x14:conditionalFormatting xmlns:xm="http://schemas.microsoft.com/office/excel/2006/main">
          <x14:cfRule type="expression" priority="31" id="{225AF90F-1523-45F1-BD03-8002A510F515}">
            <xm:f>AND('Customer Information'!$E$37='Data Validation'!$T$1,'Customer Information'!$E$31="No")</xm:f>
            <x14:dxf>
              <font>
                <color rgb="FFFF0000"/>
              </font>
              <fill>
                <patternFill>
                  <bgColor theme="0"/>
                </patternFill>
              </fill>
            </x14:dxf>
          </x14:cfRule>
          <xm:sqref>A1:A1048576</xm:sqref>
        </x14:conditionalFormatting>
        <x14:conditionalFormatting xmlns:xm="http://schemas.microsoft.com/office/excel/2006/main">
          <x14:cfRule type="expression" priority="32" id="{8E6CE2C1-7E9A-46E9-898C-698D77775F44}">
            <xm:f>'Customer Information'!$E$37='Data Validation'!$T$1</xm:f>
            <x14:dxf>
              <font>
                <color rgb="FF0070C0"/>
              </font>
            </x14:dxf>
          </x14:cfRule>
          <xm:sqref>B1</xm:sqref>
        </x14:conditionalFormatting>
        <x14:conditionalFormatting xmlns:xm="http://schemas.microsoft.com/office/excel/2006/main">
          <x14:cfRule type="expression" priority="43" id="{3669E5D1-0AF1-4013-AA81-1BE35CE49F8A}">
            <xm:f>$E$8='Data Validation'!$C$2</xm:f>
            <x14:dxf>
              <font>
                <color theme="1"/>
              </font>
              <fill>
                <patternFill>
                  <bgColor theme="0"/>
                </patternFill>
              </fill>
            </x14:dxf>
          </x14:cfRule>
          <xm:sqref>B12:D12</xm:sqref>
        </x14:conditionalFormatting>
        <x14:conditionalFormatting xmlns:xm="http://schemas.microsoft.com/office/excel/2006/main">
          <x14:cfRule type="expression" priority="39" id="{414CE488-EFE9-4193-84A7-DE2A882EA8CA}">
            <xm:f>AND(OR($E$8='Data Validation'!$C$2,$H$8='Data Validation'!$C$2),'Customer Information'!$D$46&gt;'POE_PI Inputs'!$G$4)</xm:f>
            <x14:dxf>
              <font>
                <color theme="1"/>
              </font>
              <fill>
                <patternFill patternType="none">
                  <bgColor auto="1"/>
                </patternFill>
              </fill>
            </x14:dxf>
          </x14:cfRule>
          <xm:sqref>B13:D14</xm:sqref>
        </x14:conditionalFormatting>
        <x14:conditionalFormatting xmlns:xm="http://schemas.microsoft.com/office/excel/2006/main">
          <x14:cfRule type="expression" priority="40" id="{FF2F1436-6CBD-4B6C-8A38-C10E616E3F09}">
            <xm:f>AND(OR($E$8='Data Validation'!$C$2,$H$8='Data Validation'!$C$2),'Customer Information'!$D$46&gt;'POE_PI Inputs'!$G$6)</xm:f>
            <x14:dxf>
              <font>
                <color theme="1"/>
              </font>
              <fill>
                <patternFill patternType="none">
                  <bgColor auto="1"/>
                </patternFill>
              </fill>
            </x14:dxf>
          </x14:cfRule>
          <xm:sqref>B15:D19</xm:sqref>
        </x14:conditionalFormatting>
        <x14:conditionalFormatting xmlns:xm="http://schemas.microsoft.com/office/excel/2006/main">
          <x14:cfRule type="expression" priority="34" id="{47917FCA-8FF5-4B29-BACF-6510F228BB8B}">
            <xm:f>'Customer Information'!$E$37='Data Validation'!$T$1</xm:f>
            <x14:dxf>
              <font>
                <b val="0"/>
                <i val="0"/>
                <color theme="1"/>
              </font>
              <fill>
                <patternFill>
                  <bgColor theme="0"/>
                </patternFill>
              </fill>
            </x14:dxf>
          </x14:cfRule>
          <xm:sqref>B1:E1 G1:J1 B2:J3</xm:sqref>
        </x14:conditionalFormatting>
        <x14:conditionalFormatting xmlns:xm="http://schemas.microsoft.com/office/excel/2006/main">
          <x14:cfRule type="expression" priority="2" id="{6B0C1713-8076-4BEA-9079-6FCA2264FF35}">
            <xm:f>'Customer Information'!$F$14="Yes"</xm:f>
            <x14:dxf>
              <font>
                <color theme="0" tint="-4.9989318521683403E-2"/>
              </font>
              <fill>
                <patternFill>
                  <bgColor theme="0" tint="-4.9989318521683403E-2"/>
                </patternFill>
              </fill>
            </x14:dxf>
          </x14:cfRule>
          <x14:cfRule type="expression" priority="1" id="{419A38FD-4BBA-46A0-AA8F-1E67CB9C53DF}">
            <xm:f>'Customer Information'!$F$15="Yes"</xm:f>
            <x14:dxf>
              <font>
                <color theme="0" tint="-4.9989318521683403E-2"/>
              </font>
              <fill>
                <patternFill>
                  <bgColor theme="0" tint="-4.9989318521683403E-2"/>
                </patternFill>
              </fill>
            </x14:dxf>
          </x14:cfRule>
          <xm:sqref>B13:I19</xm:sqref>
        </x14:conditionalFormatting>
        <x14:conditionalFormatting xmlns:xm="http://schemas.microsoft.com/office/excel/2006/main">
          <x14:cfRule type="expression" priority="28" id="{20A5E8DB-280C-4D96-863A-620A3AEAE7F3}">
            <xm:f>AND('Customer Information'!$E$31="Yes",'Customer Information'!$E$37='Data Validation'!$T$1)</xm:f>
            <x14:dxf>
              <border>
                <top/>
                <vertical/>
                <horizontal/>
              </border>
            </x14:dxf>
          </x14:cfRule>
          <xm:sqref>B3:J3</xm:sqref>
        </x14:conditionalFormatting>
        <x14:conditionalFormatting xmlns:xm="http://schemas.microsoft.com/office/excel/2006/main">
          <x14:cfRule type="expression" priority="29" id="{6C0D10E7-DE7B-4FCD-B83A-69F4A570C66B}">
            <xm:f>AND('Customer Information'!$E$37='Data Validation'!$T$1,'Customer Information'!$E$31="Yes")</xm:f>
            <x14:dxf>
              <font>
                <color theme="0" tint="-4.9989318521683403E-2"/>
              </font>
              <fill>
                <patternFill>
                  <bgColor theme="0" tint="-4.9989318521683403E-2"/>
                </patternFill>
              </fill>
              <border>
                <left/>
                <right/>
                <top/>
                <bottom/>
                <vertical/>
                <horizontal/>
              </border>
            </x14:dxf>
          </x14:cfRule>
          <xm:sqref>B44:J68 B4:J42 H1:J3 K1:BJ8 K9:K10 M9:BJ11 K12:BJ19 L20:BJ20 K21:BJ45 B43 E43 G43:J43 K46 M46:BJ70 K58 K59:L60 K63:L66 K67 B69:D69 F69:J69 B70:J275 K71:BJ1048576 H276:J1048576</xm:sqref>
        </x14:conditionalFormatting>
        <x14:conditionalFormatting xmlns:xm="http://schemas.microsoft.com/office/excel/2006/main">
          <x14:cfRule type="expression" priority="80" id="{835C5345-C63C-4E64-80BA-DEAC6C40305D}">
            <xm:f>OR('Customer Information'!$F$14="Yes",'Customer Information'!$F$15="Yes")</xm:f>
            <x14:dxf>
              <font>
                <color theme="0" tint="-4.9989318521683403E-2"/>
              </font>
              <fill>
                <patternFill>
                  <bgColor theme="0" tint="-4.9989318521683403E-2"/>
                </patternFill>
              </fill>
            </x14:dxf>
          </x14:cfRule>
          <x14:cfRule type="expression" priority="81" id="{2266FF82-3F80-4702-907D-CAFC7349E7F7}">
            <xm:f>'Customer Information'!$E$37='Data Validation'!$T$2</xm:f>
            <x14:dxf>
              <font>
                <color theme="0" tint="-4.9989318521683403E-2"/>
              </font>
              <fill>
                <patternFill>
                  <bgColor theme="0" tint="-4.9989318521683403E-2"/>
                </patternFill>
              </fill>
            </x14:dxf>
          </x14:cfRule>
          <xm:sqref>B13:L19 E20:J20</xm:sqref>
        </x14:conditionalFormatting>
        <x14:conditionalFormatting xmlns:xm="http://schemas.microsoft.com/office/excel/2006/main">
          <x14:cfRule type="expression" priority="71" id="{B65096A6-B989-40AF-96DA-2A16D2A6E050}">
            <xm:f>OR($E$8='Data Validation'!$C$5,$H$8='Data Validation'!$C$5)</xm:f>
            <x14:dxf>
              <font>
                <color theme="0" tint="-4.9989318521683403E-2"/>
              </font>
              <fill>
                <patternFill patternType="solid">
                  <fgColor theme="0" tint="-4.9989318521683403E-2"/>
                  <bgColor theme="0" tint="-4.9989318521683403E-2"/>
                </patternFill>
              </fill>
            </x14:dxf>
          </x14:cfRule>
          <xm:sqref>B26:L31</xm:sqref>
        </x14:conditionalFormatting>
        <x14:conditionalFormatting xmlns:xm="http://schemas.microsoft.com/office/excel/2006/main">
          <x14:cfRule type="expression" priority="60" id="{8ECF3B45-A118-4791-8892-02700932C94E}">
            <xm:f>'Customer Information'!$F$68="No"</xm:f>
            <x14:dxf>
              <font>
                <color theme="0" tint="-4.9989318521683403E-2"/>
              </font>
              <fill>
                <patternFill patternType="solid">
                  <fgColor theme="0" tint="-4.9989318521683403E-2"/>
                  <bgColor theme="0" tint="-4.9989318521683403E-2"/>
                </patternFill>
              </fill>
            </x14:dxf>
          </x14:cfRule>
          <xm:sqref>B42:L42 G43:L43 B43 E43</xm:sqref>
        </x14:conditionalFormatting>
        <x14:conditionalFormatting xmlns:xm="http://schemas.microsoft.com/office/excel/2006/main">
          <x14:cfRule type="expression" priority="23" id="{45641F42-60C4-4EA9-81B7-D99963469598}">
            <xm:f>$E$8='Data Validation'!$C$2</xm:f>
            <x14:dxf>
              <font>
                <color theme="1"/>
              </font>
              <fill>
                <patternFill>
                  <bgColor theme="3" tint="0.89996032593768116"/>
                </patternFill>
              </fill>
            </x14:dxf>
          </x14:cfRule>
          <x14:cfRule type="expression" priority="17" id="{63414E58-842C-4C1E-B33E-CE764595856A}">
            <xm:f>$H$8='Data Validation'!$C$2</xm:f>
            <x14:dxf>
              <font>
                <color theme="1"/>
              </font>
              <fill>
                <patternFill>
                  <bgColor theme="3" tint="0.89996032593768116"/>
                </patternFill>
              </fill>
            </x14:dxf>
          </x14:cfRule>
          <xm:sqref>C49:C51</xm:sqref>
        </x14:conditionalFormatting>
        <x14:conditionalFormatting xmlns:xm="http://schemas.microsoft.com/office/excel/2006/main">
          <x14:cfRule type="expression" priority="15" id="{C8BC573F-9C6D-47ED-9FC1-3CF1E860C62C}">
            <xm:f>$H$8='Data Validation'!$C$2</xm:f>
            <x14:dxf>
              <font>
                <color theme="1"/>
              </font>
              <fill>
                <patternFill>
                  <bgColor theme="3" tint="0.89996032593768116"/>
                </patternFill>
              </fill>
            </x14:dxf>
          </x14:cfRule>
          <x14:cfRule type="expression" priority="22" id="{BEA0150E-399A-49A6-802C-1042E14AC624}">
            <xm:f>$E$8='Data Validation'!$C$2</xm:f>
            <x14:dxf>
              <font>
                <color theme="1"/>
              </font>
              <fill>
                <patternFill>
                  <bgColor theme="3" tint="0.89996032593768116"/>
                </patternFill>
              </fill>
            </x14:dxf>
          </x14:cfRule>
          <xm:sqref>C58:C60</xm:sqref>
        </x14:conditionalFormatting>
        <x14:conditionalFormatting xmlns:xm="http://schemas.microsoft.com/office/excel/2006/main">
          <x14:cfRule type="expression" priority="48" id="{B7146C92-D68F-48DD-966D-B1EAA0DAAD2F}">
            <xm:f>OR($E$8='Data Validation'!$C$2,$H$8='Data Validation'!$C$2)</xm:f>
            <x14:dxf>
              <font>
                <color theme="1"/>
              </font>
              <fill>
                <patternFill>
                  <bgColor theme="3" tint="0.89996032593768116"/>
                </patternFill>
              </fill>
            </x14:dxf>
          </x14:cfRule>
          <xm:sqref>C66</xm:sqref>
        </x14:conditionalFormatting>
        <x14:conditionalFormatting xmlns:xm="http://schemas.microsoft.com/office/excel/2006/main">
          <x14:cfRule type="expression" priority="35" id="{2D6971DB-35DC-414A-A32F-4A557F3610E6}">
            <xm:f>AND('Customer Information'!$E$37='Data Validation'!$T$1,'Customer Information'!E$31="Yes")</xm:f>
            <x14:dxf>
              <font>
                <color theme="0" tint="-4.9989318521683403E-2"/>
              </font>
              <fill>
                <patternFill>
                  <bgColor theme="0" tint="-4.9989318521683403E-2"/>
                </patternFill>
              </fill>
              <border>
                <left/>
                <right/>
                <top/>
                <bottom/>
                <vertical/>
                <horizontal/>
              </border>
            </x14:dxf>
          </x14:cfRule>
          <xm:sqref>C1:E1 G1:J1 A1:B19 G2:XFD8 C2:F19 A20:J20 A21:B1048576 C44:F68 G47:J70 V1:XFD1 G9:K10 M9:XFD11 G11:J11 G12:XFD19 L20:XFD20 C21:F42 G21:XFD45 E43 G46:K46 M46:XFD70 K58 K59:L60 K63:L66 K67 C69:D69 F69 C70:F1048576 G71:XFD1048576</xm:sqref>
        </x14:conditionalFormatting>
        <x14:conditionalFormatting xmlns:xm="http://schemas.microsoft.com/office/excel/2006/main">
          <x14:cfRule type="expression" priority="13" id="{81884B99-D213-4D63-8AA3-CF7A7AC5566A}">
            <xm:f>'Customer Information'!$E$37='Data Validation'!$T$1</xm:f>
            <x14:dxf>
              <font>
                <color theme="0" tint="-4.9989318521683403E-2"/>
              </font>
              <fill>
                <patternFill>
                  <bgColor theme="0" tint="-4.9989318521683403E-2"/>
                </patternFill>
              </fill>
            </x14:dxf>
          </x14:cfRule>
          <xm:sqref>C46:H60</xm:sqref>
        </x14:conditionalFormatting>
        <x14:conditionalFormatting xmlns:xm="http://schemas.microsoft.com/office/excel/2006/main">
          <x14:cfRule type="expression" priority="11" id="{F3EF4DBA-DB2E-45EA-B503-90285E1CDAC9}">
            <xm:f>$E$8='Data Validation'!$C$2</xm:f>
            <x14:dxf>
              <font>
                <color theme="1"/>
              </font>
            </x14:dxf>
          </x14:cfRule>
          <x14:cfRule type="expression" priority="16" id="{04168DF2-2692-4D62-830D-B97BAF0C1F28}">
            <xm:f>$H$8='Data Validation'!$C$2</xm:f>
            <x14:dxf>
              <font>
                <color theme="1"/>
              </font>
            </x14:dxf>
          </x14:cfRule>
          <xm:sqref>D49:D51</xm:sqref>
        </x14:conditionalFormatting>
        <x14:conditionalFormatting xmlns:xm="http://schemas.microsoft.com/office/excel/2006/main">
          <x14:cfRule type="expression" priority="14" id="{10F99988-3ED8-4D0A-89BD-CB00E40B3B01}">
            <xm:f>$H$8='Data Validation'!$C$2</xm:f>
            <x14:dxf>
              <font>
                <color theme="1"/>
              </font>
            </x14:dxf>
          </x14:cfRule>
          <x14:cfRule type="expression" priority="21" id="{610634D6-B85A-4972-A630-8FF1F86D3F11}">
            <xm:f>$E$8='Data Validation'!$C$2</xm:f>
            <x14:dxf>
              <font>
                <color theme="1"/>
              </font>
            </x14:dxf>
          </x14:cfRule>
          <xm:sqref>D58:D60</xm:sqref>
        </x14:conditionalFormatting>
        <x14:conditionalFormatting xmlns:xm="http://schemas.microsoft.com/office/excel/2006/main">
          <x14:cfRule type="expression" priority="58" id="{9AD95656-BDB0-4A53-9C63-A41BE37A433B}">
            <xm:f>$E$8='Data Validation'!$C$2</xm:f>
            <x14:dxf>
              <font>
                <color theme="1"/>
              </font>
              <fill>
                <patternFill>
                  <bgColor rgb="FFFFF377"/>
                </patternFill>
              </fill>
            </x14:dxf>
          </x14:cfRule>
          <xm:sqref>E49:E51</xm:sqref>
        </x14:conditionalFormatting>
        <x14:conditionalFormatting xmlns:xm="http://schemas.microsoft.com/office/excel/2006/main">
          <x14:cfRule type="expression" priority="20" id="{5A776FF5-4133-44EE-BD04-3262DD5AA445}">
            <xm:f>$E$8='Data Validation'!$C$2</xm:f>
            <x14:dxf>
              <fill>
                <patternFill>
                  <bgColor rgb="FFFFF377"/>
                </patternFill>
              </fill>
            </x14:dxf>
          </x14:cfRule>
          <xm:sqref>E58:E60</xm:sqref>
        </x14:conditionalFormatting>
        <x14:conditionalFormatting xmlns:xm="http://schemas.microsoft.com/office/excel/2006/main">
          <x14:cfRule type="expression" priority="51" id="{A0BA5C66-5242-49F9-AB66-FD2969FD0CDE}">
            <xm:f>$E$8='Data Validation'!$C$2</xm:f>
            <x14:dxf>
              <font>
                <color theme="1"/>
              </font>
              <fill>
                <patternFill>
                  <bgColor rgb="FFFFF377"/>
                </patternFill>
              </fill>
            </x14:dxf>
          </x14:cfRule>
          <xm:sqref>E66</xm:sqref>
        </x14:conditionalFormatting>
        <x14:conditionalFormatting xmlns:xm="http://schemas.microsoft.com/office/excel/2006/main">
          <x14:cfRule type="expression" priority="12" id="{6BC740CF-390C-4642-ACE3-343C6944271C}">
            <xm:f>'Customer Information'!$E$37='Data Validation'!$T$1</xm:f>
            <x14:dxf>
              <fill>
                <patternFill>
                  <bgColor theme="0" tint="-4.9989318521683403E-2"/>
                </patternFill>
              </fill>
            </x14:dxf>
          </x14:cfRule>
          <xm:sqref>E69</xm:sqref>
        </x14:conditionalFormatting>
        <x14:conditionalFormatting xmlns:xm="http://schemas.microsoft.com/office/excel/2006/main">
          <x14:cfRule type="expression" priority="73" id="{2099C19C-5CB5-4049-A6CA-A069E9A33FBA}">
            <xm:f>$E$8='Data Validation'!$C$2</xm:f>
            <x14:dxf>
              <fill>
                <patternFill>
                  <bgColor rgb="FFFFF377"/>
                </patternFill>
              </fill>
            </x14:dxf>
          </x14:cfRule>
          <xm:sqref>E12:G12</xm:sqref>
        </x14:conditionalFormatting>
        <x14:conditionalFormatting xmlns:xm="http://schemas.microsoft.com/office/excel/2006/main">
          <x14:cfRule type="expression" priority="38" id="{18E9BBFE-D862-43B6-8E05-E62EDBE1FDB3}">
            <xm:f>AND($E$8='Data Validation'!$C$2,'Customer Information'!$D$46&gt;'POE_PI Inputs'!$G$4)</xm:f>
            <x14:dxf>
              <font>
                <color theme="1"/>
              </font>
              <fill>
                <patternFill>
                  <bgColor rgb="FFFFF377"/>
                </patternFill>
              </fill>
            </x14:dxf>
          </x14:cfRule>
          <xm:sqref>E13:G14</xm:sqref>
        </x14:conditionalFormatting>
        <x14:conditionalFormatting xmlns:xm="http://schemas.microsoft.com/office/excel/2006/main">
          <x14:cfRule type="expression" priority="42" id="{5F27AA22-C273-4E24-B560-0075EF51E231}">
            <xm:f>AND($E$8='Data Validation'!$C$2,'Customer Information'!$D$46&gt;'POE_PI Inputs'!$G$6)</xm:f>
            <x14:dxf>
              <font>
                <color theme="1"/>
              </font>
              <fill>
                <patternFill>
                  <bgColor rgb="FFFFF377"/>
                </patternFill>
              </fill>
            </x14:dxf>
          </x14:cfRule>
          <xm:sqref>E15:G20</xm:sqref>
        </x14:conditionalFormatting>
        <x14:conditionalFormatting xmlns:xm="http://schemas.microsoft.com/office/excel/2006/main">
          <x14:cfRule type="expression" priority="27" id="{AA20E331-8DD9-486C-99E8-92DF7AE5AC9F}">
            <xm:f>'Customer Information'!$E$31&lt;&gt;"Yes"</xm:f>
            <x14:dxf>
              <font>
                <color theme="0"/>
              </font>
              <fill>
                <patternFill>
                  <fgColor theme="0"/>
                </patternFill>
              </fill>
            </x14:dxf>
          </x14:cfRule>
          <xm:sqref>G1</xm:sqref>
        </x14:conditionalFormatting>
        <x14:conditionalFormatting xmlns:xm="http://schemas.microsoft.com/office/excel/2006/main">
          <x14:cfRule type="expression" priority="10" id="{D6B4A8CE-7FE9-49A8-BAE3-53F97B61D098}">
            <xm:f>AND($E$8='Data Validation'!$C$2,'Customer Information'!$D$46&gt;'POE_PI Inputs'!$G$6)</xm:f>
            <x14:dxf>
              <font>
                <color theme="1"/>
              </font>
              <fill>
                <patternFill>
                  <bgColor rgb="FFFFF377"/>
                </patternFill>
              </fill>
            </x14:dxf>
          </x14:cfRule>
          <xm:sqref>H20</xm:sqref>
        </x14:conditionalFormatting>
        <x14:conditionalFormatting xmlns:xm="http://schemas.microsoft.com/office/excel/2006/main">
          <x14:cfRule type="expression" priority="19" id="{A236445D-004F-4BA0-B427-45D4D688FCC6}">
            <xm:f>$H$8='Data Validation'!$C$2</xm:f>
            <x14:dxf>
              <font>
                <color theme="1"/>
              </font>
              <fill>
                <patternFill>
                  <bgColor rgb="FFFFF377"/>
                </patternFill>
              </fill>
            </x14:dxf>
          </x14:cfRule>
          <xm:sqref>H49:H51</xm:sqref>
        </x14:conditionalFormatting>
        <x14:conditionalFormatting xmlns:xm="http://schemas.microsoft.com/office/excel/2006/main">
          <x14:cfRule type="expression" priority="18" id="{614AD362-F266-4465-A079-8A752684D105}">
            <xm:f>$H$8='Data Validation'!$C$2</xm:f>
            <x14:dxf>
              <font>
                <color theme="1"/>
              </font>
              <fill>
                <patternFill>
                  <bgColor rgb="FFFFF377"/>
                </patternFill>
              </fill>
            </x14:dxf>
          </x14:cfRule>
          <xm:sqref>H58:H60</xm:sqref>
        </x14:conditionalFormatting>
        <x14:conditionalFormatting xmlns:xm="http://schemas.microsoft.com/office/excel/2006/main">
          <x14:cfRule type="expression" priority="50" id="{B3808538-6D74-41C5-B084-58336F399323}">
            <xm:f>$H$8='Data Validation'!$C$2</xm:f>
            <x14:dxf>
              <font>
                <color theme="1"/>
              </font>
              <fill>
                <patternFill>
                  <bgColor rgb="FFFFF377"/>
                </patternFill>
              </fill>
            </x14:dxf>
          </x14:cfRule>
          <xm:sqref>H66</xm:sqref>
        </x14:conditionalFormatting>
        <x14:conditionalFormatting xmlns:xm="http://schemas.microsoft.com/office/excel/2006/main">
          <x14:cfRule type="expression" priority="72" id="{F4B9D3E9-1657-4EDB-8B41-EAF66D6E682E}">
            <xm:f>$H$8='Data Validation'!$C$2</xm:f>
            <x14:dxf>
              <font>
                <color theme="1"/>
              </font>
              <fill>
                <patternFill>
                  <bgColor rgb="FFFFF377"/>
                </patternFill>
              </fill>
            </x14:dxf>
          </x14:cfRule>
          <xm:sqref>H12:I12</xm:sqref>
        </x14:conditionalFormatting>
        <x14:conditionalFormatting xmlns:xm="http://schemas.microsoft.com/office/excel/2006/main">
          <x14:cfRule type="expression" priority="37" id="{92B10D3D-29E2-448D-941C-B9D69E65A160}">
            <xm:f>AND($H$8='Data Validation'!$C$2,'Customer Information'!$D$46&gt;'POE_PI Inputs'!$G$4)</xm:f>
            <x14:dxf>
              <fill>
                <patternFill>
                  <bgColor rgb="FFFFF377"/>
                </patternFill>
              </fill>
            </x14:dxf>
          </x14:cfRule>
          <xm:sqref>H13:I14</xm:sqref>
        </x14:conditionalFormatting>
        <x14:conditionalFormatting xmlns:xm="http://schemas.microsoft.com/office/excel/2006/main">
          <x14:cfRule type="expression" priority="41" id="{6C8569CB-2E0C-4424-9B1C-8E39459F7549}">
            <xm:f>AND($H$8='Data Validation'!$C$2,'Customer Information'!$D$46&gt;'POE_PI Inputs'!$G$6)</xm:f>
            <x14:dxf>
              <fill>
                <patternFill>
                  <bgColor rgb="FFFFF377"/>
                </patternFill>
              </fill>
            </x14:dxf>
          </x14:cfRule>
          <xm:sqref>H15:I20</xm:sqref>
        </x14:conditionalFormatting>
        <x14:conditionalFormatting xmlns:xm="http://schemas.microsoft.com/office/excel/2006/main">
          <x14:cfRule type="expression" priority="30" id="{08BB65BF-3435-4A5D-9626-1B98DA1DA146}">
            <xm:f>AND('Customer Information'!$E$37='Data Validation'!$T$1,'Customer Information'!$E$31="Yes")</xm:f>
            <x14:dxf>
              <font>
                <color theme="0" tint="-4.9989318521683403E-2"/>
              </font>
              <fill>
                <patternFill>
                  <bgColor theme="0" tint="-4.9989318521683403E-2"/>
                </patternFill>
              </fill>
              <border>
                <left/>
                <right/>
                <top/>
                <bottom/>
                <vertical/>
                <horizontal/>
              </border>
            </x14:dxf>
          </x14:cfRule>
          <xm:sqref>H47:J59</xm:sqref>
        </x14:conditionalFormatting>
        <x14:conditionalFormatting xmlns:xm="http://schemas.microsoft.com/office/excel/2006/main">
          <x14:cfRule type="expression" priority="57" id="{CD2A9DF5-22E9-4335-B5D6-C5A95744B54F}">
            <xm:f>AND($E$8='Data Validation'!$C$2,$H$8='Data Validation'!$C$2)</xm:f>
            <x14:dxf>
              <font>
                <color theme="1"/>
              </font>
              <fill>
                <patternFill>
                  <bgColor theme="0"/>
                </patternFill>
              </fill>
            </x14:dxf>
          </x14:cfRule>
          <xm:sqref>J49:J51 J58:J62</xm:sqref>
        </x14:conditionalFormatting>
        <x14:conditionalFormatting xmlns:xm="http://schemas.microsoft.com/office/excel/2006/main">
          <x14:cfRule type="expression" priority="49" id="{913182E8-A3CD-4FCD-A003-20F7D9203BF4}">
            <xm:f>AND($E$8='Data Validation'!$C$2,$H$8='Data Validation'!$C$2)</xm:f>
            <x14:dxf>
              <font>
                <color theme="1"/>
              </font>
              <fill>
                <patternFill>
                  <bgColor theme="0"/>
                </patternFill>
              </fill>
            </x14:dxf>
          </x14:cfRule>
          <xm:sqref>J66</xm:sqref>
        </x14:conditionalFormatting>
        <x14:conditionalFormatting xmlns:xm="http://schemas.microsoft.com/office/excel/2006/main">
          <x14:cfRule type="expression" priority="7" id="{A4DB0176-46A9-40F5-AE55-97E4F84A5A47}">
            <xm:f>'Customer Information'!$E$37='Data Validation'!$T$1</xm:f>
            <x14:dxf>
              <font>
                <color theme="0" tint="-4.9989318521683403E-2"/>
              </font>
              <fill>
                <patternFill>
                  <bgColor theme="0" tint="-4.9989318521683403E-2"/>
                </patternFill>
              </fill>
            </x14:dxf>
          </x14:cfRule>
          <xm:sqref>K20</xm:sqref>
        </x14:conditionalFormatting>
        <x14:conditionalFormatting xmlns:xm="http://schemas.microsoft.com/office/excel/2006/main">
          <x14:cfRule type="expression" priority="25" id="{327325A8-5F8B-4A2F-9F2A-18C9BA6FB248}">
            <xm:f>AND('Customer Information'!$E$37='Data Validation'!$T$1,'Customer Information'!O$31="Yes")</xm:f>
            <x14:dxf>
              <font>
                <color theme="0" tint="-4.9989318521683403E-2"/>
              </font>
              <fill>
                <patternFill>
                  <bgColor theme="0" tint="-4.9989318521683403E-2"/>
                </patternFill>
              </fill>
              <border>
                <left/>
                <right/>
                <top/>
                <bottom/>
                <vertical/>
                <horizontal/>
              </border>
            </x14:dxf>
          </x14:cfRule>
          <x14:cfRule type="expression" priority="24" id="{6BE35BA0-7C2A-4402-9CB2-6620883DE4A1}">
            <xm:f>AND('Customer Information'!$E$37='Data Validation'!$T$1,'Customer Information'!$E$31="Yes")</xm:f>
            <x14:dxf>
              <font>
                <color theme="0" tint="-4.9989318521683403E-2"/>
              </font>
              <fill>
                <patternFill>
                  <bgColor theme="0" tint="-4.9989318521683403E-2"/>
                </patternFill>
              </fill>
              <border>
                <left/>
                <right/>
                <top/>
                <bottom/>
                <vertical/>
                <horizontal/>
              </border>
            </x14:dxf>
          </x14:cfRule>
          <xm:sqref>K61:K62</xm:sqref>
        </x14:conditionalFormatting>
        <x14:conditionalFormatting xmlns:xm="http://schemas.microsoft.com/office/excel/2006/main">
          <x14:cfRule type="expression" priority="4" id="{B46DE14E-BD4F-4F35-B8FC-19535D68A49D}">
            <xm:f>'Customer Information'!$E$37='Data Validation'!$T$1</xm:f>
            <x14:dxf>
              <border>
                <vertical/>
                <horizontal/>
              </border>
            </x14:dxf>
          </x14:cfRule>
          <xm:sqref>K10:L11</xm:sqref>
        </x14:conditionalFormatting>
        <x14:conditionalFormatting xmlns:xm="http://schemas.microsoft.com/office/excel/2006/main">
          <x14:cfRule type="expression" priority="44" id="{E1058788-73E5-4152-A0DC-0E8BC0CAAA4E}">
            <xm:f>$E$8='Data Validation'!$C$2</xm:f>
            <x14:dxf>
              <font>
                <color theme="1"/>
              </font>
              <fill>
                <patternFill>
                  <bgColor theme="0"/>
                </patternFill>
              </fill>
            </x14:dxf>
          </x14:cfRule>
          <xm:sqref>K12:L12</xm:sqref>
        </x14:conditionalFormatting>
        <x14:conditionalFormatting xmlns:xm="http://schemas.microsoft.com/office/excel/2006/main">
          <x14:cfRule type="expression" priority="82" id="{B7477582-D88F-4074-BB65-5157ACCF7460}">
            <xm:f>'Customer Information'!$E$37='Data Validation'!$T$1</xm:f>
            <x14:dxf>
              <font>
                <color theme="0" tint="-4.9989318521683403E-2"/>
              </font>
              <fill>
                <patternFill>
                  <bgColor theme="0" tint="-4.9989318521683403E-2"/>
                </patternFill>
              </fill>
            </x14:dxf>
          </x14:cfRule>
          <x14:cfRule type="expression" priority="83" id="{D325CBF6-9E8B-4787-97C6-B11BD1FCE91F}">
            <xm:f>AND(OR($E$8='Data Validation'!$C$2,$H$8='Data Validation'!$C$2),'Customer Information'!$D$46&gt;'POE_PI Inputs'!$G$4)</xm:f>
            <x14:dxf>
              <font>
                <color theme="1"/>
              </font>
              <fill>
                <patternFill>
                  <bgColor theme="0"/>
                </patternFill>
              </fill>
            </x14:dxf>
          </x14:cfRule>
          <xm:sqref>K13:L19</xm:sqref>
        </x14:conditionalFormatting>
        <x14:conditionalFormatting xmlns:xm="http://schemas.microsoft.com/office/excel/2006/main">
          <x14:cfRule type="expression" priority="33" id="{104C0E51-EE2E-4064-9070-2BC4655B9D68}">
            <xm:f>AND('Customer Information'!$E$37='Data Validation'!$T$1, 'Customer Information'!$E$31=”Yes”)</xm:f>
            <x14:dxf>
              <font>
                <color theme="0" tint="-4.9989318521683403E-2"/>
              </font>
              <fill>
                <patternFill patternType="solid">
                  <fgColor theme="0" tint="-4.9989318521683403E-2"/>
                  <bgColor theme="0" tint="-4.9989318521683403E-2"/>
                </patternFill>
              </fill>
            </x14:dxf>
          </x14:cfRule>
          <xm:sqref>K1:U1</xm:sqref>
        </x14:conditionalFormatting>
        <x14:conditionalFormatting xmlns:xm="http://schemas.microsoft.com/office/excel/2006/main">
          <x14:cfRule type="expression" priority="6" id="{75B36406-4DC1-4AF5-A7C4-04EC6A900CF1}">
            <xm:f>'Customer Information'!$E$37='Data Validation'!$T$1</xm:f>
            <x14:dxf>
              <font>
                <color theme="0" tint="-4.9989318521683403E-2"/>
              </font>
              <fill>
                <patternFill>
                  <bgColor theme="0" tint="-4.9989318521683403E-2"/>
                </patternFill>
              </fill>
            </x14:dxf>
          </x14:cfRule>
          <xm:sqref>L24</xm:sqref>
        </x14:conditionalFormatting>
        <x14:conditionalFormatting xmlns:xm="http://schemas.microsoft.com/office/excel/2006/main">
          <x14:cfRule type="expression" priority="59" id="{4C1D8462-2B60-451D-9BD4-74CD2C765DBB}">
            <xm:f>'Customer Information'!$F$68="No"</xm:f>
            <x14:dxf>
              <font>
                <color theme="1"/>
              </font>
            </x14:dxf>
          </x14:cfRule>
          <xm:sqref>L42:L43</xm:sqref>
        </x14:conditionalFormatting>
        <x14:conditionalFormatting xmlns:xm="http://schemas.microsoft.com/office/excel/2006/main">
          <x14:cfRule type="expression" priority="5" id="{FA28C403-E4D0-433D-9E15-789D78EB7021}">
            <xm:f>'Customer Information'!$E$37='Data Validation'!$T$1</xm:f>
            <x14:dxf>
              <font>
                <color theme="0" tint="-4.9989318521683403E-2"/>
              </font>
              <fill>
                <patternFill>
                  <bgColor theme="0" tint="-4.9989318521683403E-2"/>
                </patternFill>
              </fill>
            </x14:dxf>
          </x14:cfRule>
          <xm:sqref>L43</xm:sqref>
        </x14:conditionalFormatting>
        <x14:conditionalFormatting xmlns:xm="http://schemas.microsoft.com/office/excel/2006/main">
          <x14:cfRule type="expression" priority="45" id="{694C850D-94CB-4709-BED8-3D16E9D99185}">
            <xm:f>OR($E$8='Data Validation'!$C$2,$H$8='Data Validation'!$C$2)</xm:f>
            <x14:dxf>
              <fill>
                <patternFill>
                  <bgColor rgb="FFFFFF00"/>
                </patternFill>
              </fill>
            </x14:dxf>
          </x14:cfRule>
          <xm:sqref>M8</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F0C9AAAB-3A34-4627-8B48-7EF08FB99B6B}">
          <x14:formula1>
            <xm:f>'Data Validation'!$A$1:$A$2</xm:f>
          </x14:formula1>
          <xm:sqref>E10 H10 E38:E39 H38:H39 E43 H43 E20 H20</xm:sqref>
        </x14:dataValidation>
        <x14:dataValidation type="list" allowBlank="1" showInputMessage="1" showErrorMessage="1" xr:uid="{A293A7D6-2248-448D-9A78-477DCCF3636A}">
          <x14:formula1>
            <xm:f>'Data Validation'!$C$2:$C$9</xm:f>
          </x14:formula1>
          <xm:sqref>E8 H8</xm:sqref>
        </x14:dataValidation>
        <x14:dataValidation type="list" allowBlank="1" showInputMessage="1" showErrorMessage="1" xr:uid="{5B435E74-B774-4878-B3AA-7A676FF1A74F}">
          <x14:formula1>
            <xm:f>'Data Validation'!$R$2:$R$158</xm:f>
          </x14:formula1>
          <xm:sqref>E41:F41 H41</xm:sqref>
        </x14:dataValidation>
        <x14:dataValidation type="list" allowBlank="1" showInputMessage="1" showErrorMessage="1" xr:uid="{46C676AD-2AA6-4F1A-A43E-6BD14702D70A}">
          <x14:formula1>
            <xm:f>'Data Validation'!$R$1:$R$158</xm:f>
          </x14:formula1>
          <xm:sqref>E40:F40 H40</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14142-237A-4874-8C20-6324E8F6C18B}">
  <sheetPr>
    <pageSetUpPr autoPageBreaks="0"/>
  </sheetPr>
  <dimension ref="A1:U77"/>
  <sheetViews>
    <sheetView showGridLines="0" zoomScaleNormal="100" zoomScaleSheetLayoutView="55" workbookViewId="0">
      <pane xSplit="1" ySplit="4" topLeftCell="B5" activePane="bottomRight" state="frozen"/>
      <selection pane="topRight"/>
      <selection pane="bottomLeft"/>
      <selection pane="bottomRight" activeCell="E80" sqref="E80"/>
    </sheetView>
  </sheetViews>
  <sheetFormatPr defaultColWidth="9.33203125" defaultRowHeight="14.4" outlineLevelCol="1" x14ac:dyDescent="0.3"/>
  <cols>
    <col min="1" max="1" width="17.6640625" style="210" customWidth="1"/>
    <col min="2" max="2" width="21.6640625" style="5" customWidth="1"/>
    <col min="3" max="3" width="15.33203125" style="5" customWidth="1"/>
    <col min="4" max="4" width="13.6640625" style="5" customWidth="1"/>
    <col min="5" max="5" width="37.6640625" style="5" customWidth="1"/>
    <col min="6" max="6" width="37.33203125" style="5" customWidth="1"/>
    <col min="7" max="7" width="28.33203125" style="5" customWidth="1"/>
    <col min="8" max="8" width="32.44140625" style="5" hidden="1" customWidth="1" outlineLevel="1"/>
    <col min="9" max="9" width="23.44140625" style="5" hidden="1" customWidth="1" outlineLevel="1"/>
    <col min="10" max="10" width="19" style="5" hidden="1" customWidth="1" outlineLevel="1"/>
    <col min="11" max="11" width="74.33203125" style="5" customWidth="1" collapsed="1"/>
    <col min="12" max="12" width="23.33203125" style="5" customWidth="1"/>
    <col min="13" max="13" width="9.33203125" style="5"/>
    <col min="14" max="14" width="10.33203125" style="5" customWidth="1"/>
    <col min="15" max="16384" width="9.33203125" style="5"/>
  </cols>
  <sheetData>
    <row r="1" spans="1:21" ht="15.6" x14ac:dyDescent="0.3">
      <c r="B1" s="93" t="s">
        <v>35</v>
      </c>
      <c r="G1" s="93"/>
      <c r="K1" s="749" t="s">
        <v>180</v>
      </c>
      <c r="L1" s="749"/>
      <c r="M1" s="749"/>
      <c r="N1" s="749"/>
      <c r="O1" s="749"/>
      <c r="P1" s="749"/>
      <c r="Q1" s="749"/>
      <c r="R1" s="749"/>
      <c r="S1" s="749"/>
      <c r="T1" s="749"/>
      <c r="U1" s="749"/>
    </row>
    <row r="2" spans="1:21" ht="9" customHeight="1" thickBot="1" x14ac:dyDescent="0.35"/>
    <row r="3" spans="1:21" ht="18.600000000000001" thickBot="1" x14ac:dyDescent="0.35">
      <c r="B3" s="973" t="str">
        <f>IF(AND('Customer Information'!E37='Data Validation'!T1,'Customer Information'!E31="Yes",'Customer Information'!E35="Yes"),"This worksheet is not applicable to your project.  Please continue to the 'Supporting Files' tab next.","EEM 8")</f>
        <v>EEM 8</v>
      </c>
      <c r="C3" s="974"/>
      <c r="D3" s="974"/>
      <c r="E3" s="974"/>
      <c r="F3" s="974"/>
      <c r="G3" s="974"/>
      <c r="H3" s="974"/>
      <c r="I3" s="974"/>
      <c r="J3" s="975"/>
      <c r="K3" s="137"/>
      <c r="L3" s="138"/>
    </row>
    <row r="4" spans="1:21" ht="41.25" customHeight="1" thickBot="1" x14ac:dyDescent="0.35">
      <c r="B4" s="570" t="s">
        <v>181</v>
      </c>
      <c r="C4" s="571"/>
      <c r="D4" s="572"/>
      <c r="E4" s="441" t="s">
        <v>182</v>
      </c>
      <c r="F4" s="458" t="s">
        <v>183</v>
      </c>
      <c r="G4" s="441" t="s">
        <v>150</v>
      </c>
      <c r="H4" s="458" t="s">
        <v>184</v>
      </c>
      <c r="I4" s="458" t="s">
        <v>185</v>
      </c>
      <c r="J4" s="458" t="s">
        <v>186</v>
      </c>
      <c r="K4" s="571" t="s">
        <v>37</v>
      </c>
      <c r="L4" s="572"/>
    </row>
    <row r="5" spans="1:21" ht="42" customHeight="1" x14ac:dyDescent="0.3">
      <c r="B5" s="947" t="s">
        <v>187</v>
      </c>
      <c r="C5" s="948"/>
      <c r="D5" s="949"/>
      <c r="E5" s="268"/>
      <c r="F5" s="143"/>
      <c r="G5" s="144"/>
      <c r="H5" s="278"/>
      <c r="I5" s="148"/>
      <c r="J5" s="200"/>
      <c r="K5" s="950" t="s">
        <v>269</v>
      </c>
      <c r="L5" s="951"/>
    </row>
    <row r="6" spans="1:21" ht="42" customHeight="1" x14ac:dyDescent="0.3">
      <c r="B6" s="891" t="s">
        <v>189</v>
      </c>
      <c r="C6" s="892"/>
      <c r="D6" s="893"/>
      <c r="E6" s="269"/>
      <c r="F6" s="143"/>
      <c r="G6" s="144"/>
      <c r="H6" s="277"/>
      <c r="I6" s="148"/>
      <c r="J6" s="200"/>
      <c r="K6" s="950"/>
      <c r="L6" s="951"/>
    </row>
    <row r="7" spans="1:21" ht="57.75" customHeight="1" x14ac:dyDescent="0.3">
      <c r="B7" s="891" t="s">
        <v>190</v>
      </c>
      <c r="C7" s="892"/>
      <c r="D7" s="893"/>
      <c r="E7" s="269"/>
      <c r="F7" s="145"/>
      <c r="G7" s="146"/>
      <c r="H7" s="277"/>
      <c r="I7" s="147"/>
      <c r="J7" s="200"/>
      <c r="K7" s="909"/>
      <c r="L7" s="910"/>
    </row>
    <row r="8" spans="1:21" ht="57" customHeight="1" x14ac:dyDescent="0.3">
      <c r="B8" s="891" t="s">
        <v>191</v>
      </c>
      <c r="C8" s="892"/>
      <c r="D8" s="893"/>
      <c r="E8" s="270"/>
      <c r="F8" s="272"/>
      <c r="G8" s="273"/>
      <c r="H8" s="276"/>
      <c r="I8" s="275"/>
      <c r="J8" s="201"/>
      <c r="K8" s="97" t="s">
        <v>192</v>
      </c>
      <c r="L8" s="35" t="s">
        <v>193</v>
      </c>
      <c r="M8" s="963" t="str">
        <f>IF(OR(E8='Data Validation'!C2,H8='Data Validation'!C2),"*Please include an affidavit in the supporting file tab verifying this as true.","")</f>
        <v/>
      </c>
      <c r="N8" s="963"/>
      <c r="O8" s="963"/>
      <c r="P8" s="8"/>
    </row>
    <row r="9" spans="1:21" ht="42" customHeight="1" x14ac:dyDescent="0.3">
      <c r="B9" s="891" t="s">
        <v>194</v>
      </c>
      <c r="C9" s="892"/>
      <c r="D9" s="893"/>
      <c r="E9" s="271"/>
      <c r="F9" s="422"/>
      <c r="G9" s="248"/>
      <c r="H9" s="274"/>
      <c r="I9" s="269"/>
      <c r="J9" s="200"/>
      <c r="K9" s="869" t="s">
        <v>195</v>
      </c>
      <c r="L9" s="870"/>
      <c r="M9" s="563" t="s">
        <v>196</v>
      </c>
      <c r="N9" s="563"/>
      <c r="O9" s="563"/>
    </row>
    <row r="10" spans="1:21" ht="36.75" customHeight="1" x14ac:dyDescent="0.3">
      <c r="A10" s="186" t="s">
        <v>197</v>
      </c>
      <c r="B10" s="891" t="s">
        <v>198</v>
      </c>
      <c r="C10" s="892"/>
      <c r="D10" s="893"/>
      <c r="E10" s="894"/>
      <c r="F10" s="894"/>
      <c r="G10" s="279"/>
      <c r="H10" s="280"/>
      <c r="I10" s="281"/>
      <c r="J10" s="202"/>
      <c r="K10" s="907" t="s">
        <v>802</v>
      </c>
      <c r="L10" s="908"/>
      <c r="M10" s="115"/>
      <c r="N10" s="115"/>
      <c r="O10" s="115"/>
    </row>
    <row r="11" spans="1:21" ht="54.75" customHeight="1" x14ac:dyDescent="0.3">
      <c r="B11" s="886" t="s">
        <v>199</v>
      </c>
      <c r="C11" s="887"/>
      <c r="D11" s="888"/>
      <c r="E11" s="889"/>
      <c r="F11" s="890"/>
      <c r="G11" s="284"/>
      <c r="H11" s="283"/>
      <c r="I11" s="282"/>
      <c r="J11" s="203"/>
      <c r="K11" s="909"/>
      <c r="L11" s="910"/>
    </row>
    <row r="12" spans="1:21" ht="37.5" customHeight="1" x14ac:dyDescent="0.3">
      <c r="A12" s="186" t="s">
        <v>200</v>
      </c>
      <c r="B12" s="895" t="s">
        <v>201</v>
      </c>
      <c r="C12" s="896"/>
      <c r="D12" s="897"/>
      <c r="E12" s="478"/>
      <c r="F12" s="285"/>
      <c r="G12" s="285"/>
      <c r="H12" s="286"/>
      <c r="I12" s="287"/>
      <c r="J12" s="204"/>
      <c r="K12" s="896" t="s">
        <v>202</v>
      </c>
      <c r="L12" s="898"/>
    </row>
    <row r="13" spans="1:21" ht="35.1" customHeight="1" x14ac:dyDescent="0.3">
      <c r="A13" s="941" t="s">
        <v>203</v>
      </c>
      <c r="B13" s="922" t="s">
        <v>204</v>
      </c>
      <c r="C13" s="887"/>
      <c r="D13" s="888"/>
      <c r="E13" s="902"/>
      <c r="F13" s="872"/>
      <c r="G13" s="875"/>
      <c r="H13" s="878"/>
      <c r="I13" s="880"/>
      <c r="J13" s="884"/>
      <c r="K13" s="887" t="s">
        <v>205</v>
      </c>
      <c r="L13" s="899"/>
    </row>
    <row r="14" spans="1:21" ht="26.1" customHeight="1" x14ac:dyDescent="0.3">
      <c r="A14" s="941"/>
      <c r="B14" s="614" t="s">
        <v>206</v>
      </c>
      <c r="C14" s="900"/>
      <c r="D14" s="901"/>
      <c r="E14" s="903"/>
      <c r="F14" s="904"/>
      <c r="G14" s="877"/>
      <c r="H14" s="882"/>
      <c r="I14" s="883"/>
      <c r="J14" s="885"/>
      <c r="K14" s="900"/>
      <c r="L14" s="615"/>
    </row>
    <row r="15" spans="1:21" ht="33.6" customHeight="1" x14ac:dyDescent="0.3">
      <c r="A15" s="941"/>
      <c r="B15" s="905" t="s">
        <v>207</v>
      </c>
      <c r="C15" s="906"/>
      <c r="D15" s="906"/>
      <c r="E15" s="871"/>
      <c r="F15" s="872"/>
      <c r="G15" s="875"/>
      <c r="H15" s="878"/>
      <c r="I15" s="880"/>
      <c r="J15" s="884"/>
      <c r="K15" s="900"/>
      <c r="L15" s="615"/>
    </row>
    <row r="16" spans="1:21" ht="17.100000000000001" customHeight="1" x14ac:dyDescent="0.3">
      <c r="A16" s="941"/>
      <c r="B16" s="923" t="s">
        <v>208</v>
      </c>
      <c r="C16" s="924"/>
      <c r="D16" s="924"/>
      <c r="E16" s="873"/>
      <c r="F16" s="874"/>
      <c r="G16" s="876"/>
      <c r="H16" s="879"/>
      <c r="I16" s="881"/>
      <c r="J16" s="911"/>
      <c r="K16" s="900"/>
      <c r="L16" s="615"/>
    </row>
    <row r="17" spans="1:12" ht="14.7" customHeight="1" x14ac:dyDescent="0.3">
      <c r="A17" s="941"/>
      <c r="B17" s="923" t="s">
        <v>209</v>
      </c>
      <c r="C17" s="924"/>
      <c r="D17" s="924"/>
      <c r="E17" s="873"/>
      <c r="F17" s="874"/>
      <c r="G17" s="876"/>
      <c r="H17" s="879"/>
      <c r="I17" s="881"/>
      <c r="J17" s="911"/>
      <c r="K17" s="900"/>
      <c r="L17" s="615"/>
    </row>
    <row r="18" spans="1:12" ht="36" customHeight="1" x14ac:dyDescent="0.3">
      <c r="A18" s="941"/>
      <c r="B18" s="923" t="s">
        <v>210</v>
      </c>
      <c r="C18" s="924"/>
      <c r="D18" s="924"/>
      <c r="E18" s="873"/>
      <c r="F18" s="874"/>
      <c r="G18" s="876"/>
      <c r="H18" s="879"/>
      <c r="I18" s="881"/>
      <c r="J18" s="911"/>
      <c r="K18" s="900"/>
      <c r="L18" s="615"/>
    </row>
    <row r="19" spans="1:12" ht="29.7" customHeight="1" x14ac:dyDescent="0.3">
      <c r="A19" s="941"/>
      <c r="B19" s="923" t="s">
        <v>211</v>
      </c>
      <c r="C19" s="924"/>
      <c r="D19" s="924"/>
      <c r="E19" s="873"/>
      <c r="F19" s="874"/>
      <c r="G19" s="876"/>
      <c r="H19" s="879"/>
      <c r="I19" s="881"/>
      <c r="J19" s="911"/>
      <c r="K19" s="900"/>
      <c r="L19" s="615"/>
    </row>
    <row r="20" spans="1:12" ht="114.75" customHeight="1" x14ac:dyDescent="0.3">
      <c r="A20" s="186"/>
      <c r="B20" s="891" t="s">
        <v>863</v>
      </c>
      <c r="C20" s="892"/>
      <c r="D20" s="893"/>
      <c r="E20" s="470"/>
      <c r="F20" s="471"/>
      <c r="G20" s="471"/>
      <c r="H20" s="470"/>
      <c r="I20" s="472"/>
      <c r="J20" s="469"/>
      <c r="K20" s="467" t="s">
        <v>865</v>
      </c>
      <c r="L20" s="69" t="s">
        <v>864</v>
      </c>
    </row>
    <row r="21" spans="1:12" ht="52.35" customHeight="1" x14ac:dyDescent="0.3">
      <c r="B21" s="847" t="s">
        <v>212</v>
      </c>
      <c r="C21" s="848"/>
      <c r="D21" s="928"/>
      <c r="E21" s="925"/>
      <c r="F21" s="917"/>
      <c r="G21" s="930"/>
      <c r="H21" s="917"/>
      <c r="I21" s="916"/>
      <c r="J21" s="205"/>
      <c r="K21" s="863" t="s">
        <v>213</v>
      </c>
      <c r="L21" s="69" t="s">
        <v>214</v>
      </c>
    </row>
    <row r="22" spans="1:12" ht="29.25" customHeight="1" x14ac:dyDescent="0.3">
      <c r="B22" s="913"/>
      <c r="C22" s="914"/>
      <c r="D22" s="929"/>
      <c r="E22" s="926"/>
      <c r="F22" s="919"/>
      <c r="G22" s="931"/>
      <c r="H22" s="919"/>
      <c r="I22" s="918"/>
      <c r="J22" s="194"/>
      <c r="K22" s="864"/>
      <c r="L22" s="865" t="s">
        <v>215</v>
      </c>
    </row>
    <row r="23" spans="1:12" ht="32.25" customHeight="1" x14ac:dyDescent="0.3">
      <c r="B23" s="913"/>
      <c r="C23" s="914"/>
      <c r="D23" s="929"/>
      <c r="E23" s="926"/>
      <c r="F23" s="919"/>
      <c r="G23" s="931"/>
      <c r="H23" s="919"/>
      <c r="I23" s="918"/>
      <c r="J23" s="194"/>
      <c r="K23" s="867" t="s">
        <v>216</v>
      </c>
      <c r="L23" s="866"/>
    </row>
    <row r="24" spans="1:12" ht="47.25" customHeight="1" x14ac:dyDescent="0.3">
      <c r="B24" s="913"/>
      <c r="C24" s="914"/>
      <c r="D24" s="929"/>
      <c r="E24" s="926"/>
      <c r="F24" s="919"/>
      <c r="G24" s="931"/>
      <c r="H24" s="919"/>
      <c r="I24" s="918"/>
      <c r="J24" s="194"/>
      <c r="K24" s="868"/>
      <c r="L24" s="69" t="s">
        <v>217</v>
      </c>
    </row>
    <row r="25" spans="1:12" ht="76.5" customHeight="1" x14ac:dyDescent="0.3">
      <c r="B25" s="913"/>
      <c r="C25" s="914"/>
      <c r="D25" s="929"/>
      <c r="E25" s="926"/>
      <c r="F25" s="919"/>
      <c r="G25" s="931"/>
      <c r="H25" s="919"/>
      <c r="I25" s="918"/>
      <c r="J25" s="194"/>
      <c r="K25" s="869" t="s">
        <v>852</v>
      </c>
      <c r="L25" s="870"/>
    </row>
    <row r="26" spans="1:12" ht="35.25" customHeight="1" x14ac:dyDescent="0.3">
      <c r="A26" s="941" t="s">
        <v>218</v>
      </c>
      <c r="B26" s="847" t="s">
        <v>219</v>
      </c>
      <c r="C26" s="848"/>
      <c r="D26" s="849"/>
      <c r="E26" s="916"/>
      <c r="F26" s="917"/>
      <c r="G26" s="930"/>
      <c r="H26" s="917"/>
      <c r="I26" s="916"/>
      <c r="J26" s="205"/>
      <c r="K26" s="907" t="s">
        <v>220</v>
      </c>
      <c r="L26" s="908"/>
    </row>
    <row r="27" spans="1:12" ht="35.25" customHeight="1" x14ac:dyDescent="0.3">
      <c r="A27" s="941"/>
      <c r="B27" s="913"/>
      <c r="C27" s="914"/>
      <c r="D27" s="915"/>
      <c r="E27" s="918"/>
      <c r="F27" s="919"/>
      <c r="G27" s="931"/>
      <c r="H27" s="919"/>
      <c r="I27" s="918"/>
      <c r="J27" s="194"/>
      <c r="K27" s="950"/>
      <c r="L27" s="951"/>
    </row>
    <row r="28" spans="1:12" ht="35.25" customHeight="1" x14ac:dyDescent="0.3">
      <c r="A28" s="941"/>
      <c r="B28" s="913"/>
      <c r="C28" s="914"/>
      <c r="D28" s="915"/>
      <c r="E28" s="918"/>
      <c r="F28" s="919"/>
      <c r="G28" s="931"/>
      <c r="H28" s="919"/>
      <c r="I28" s="918"/>
      <c r="J28" s="194"/>
      <c r="K28" s="950"/>
      <c r="L28" s="951"/>
    </row>
    <row r="29" spans="1:12" ht="35.25" customHeight="1" x14ac:dyDescent="0.3">
      <c r="A29" s="941"/>
      <c r="B29" s="913"/>
      <c r="C29" s="914"/>
      <c r="D29" s="915"/>
      <c r="E29" s="918"/>
      <c r="F29" s="919"/>
      <c r="G29" s="931"/>
      <c r="H29" s="919"/>
      <c r="I29" s="918"/>
      <c r="J29" s="194"/>
      <c r="K29" s="950"/>
      <c r="L29" s="951"/>
    </row>
    <row r="30" spans="1:12" ht="35.25" customHeight="1" x14ac:dyDescent="0.3">
      <c r="A30" s="941"/>
      <c r="B30" s="913"/>
      <c r="C30" s="914"/>
      <c r="D30" s="915"/>
      <c r="E30" s="918"/>
      <c r="F30" s="919"/>
      <c r="G30" s="931"/>
      <c r="H30" s="919"/>
      <c r="I30" s="918"/>
      <c r="J30" s="194"/>
      <c r="K30" s="950"/>
      <c r="L30" s="951"/>
    </row>
    <row r="31" spans="1:12" ht="10.5" customHeight="1" x14ac:dyDescent="0.3">
      <c r="A31" s="941"/>
      <c r="B31" s="913"/>
      <c r="C31" s="914"/>
      <c r="D31" s="915"/>
      <c r="E31" s="918"/>
      <c r="F31" s="919"/>
      <c r="G31" s="931"/>
      <c r="H31" s="919"/>
      <c r="I31" s="918"/>
      <c r="J31" s="194"/>
      <c r="K31" s="950"/>
      <c r="L31" s="951"/>
    </row>
    <row r="32" spans="1:12" ht="36.75" customHeight="1" x14ac:dyDescent="0.3">
      <c r="B32" s="847" t="s">
        <v>221</v>
      </c>
      <c r="C32" s="848"/>
      <c r="D32" s="849"/>
      <c r="E32" s="916"/>
      <c r="F32" s="917"/>
      <c r="G32" s="930"/>
      <c r="H32" s="917"/>
      <c r="I32" s="916"/>
      <c r="J32" s="194"/>
      <c r="K32" s="907" t="s">
        <v>222</v>
      </c>
      <c r="L32" s="908"/>
    </row>
    <row r="33" spans="1:14" ht="36.75" customHeight="1" x14ac:dyDescent="0.3">
      <c r="B33" s="913"/>
      <c r="C33" s="914"/>
      <c r="D33" s="915"/>
      <c r="E33" s="918"/>
      <c r="F33" s="919"/>
      <c r="G33" s="931"/>
      <c r="H33" s="919"/>
      <c r="I33" s="918"/>
      <c r="J33" s="194"/>
      <c r="K33" s="950"/>
      <c r="L33" s="951"/>
    </row>
    <row r="34" spans="1:14" ht="36.75" customHeight="1" x14ac:dyDescent="0.3">
      <c r="B34" s="913"/>
      <c r="C34" s="914"/>
      <c r="D34" s="915"/>
      <c r="E34" s="918"/>
      <c r="F34" s="919"/>
      <c r="G34" s="931"/>
      <c r="H34" s="919"/>
      <c r="I34" s="918"/>
      <c r="J34" s="194"/>
      <c r="K34" s="950"/>
      <c r="L34" s="951"/>
    </row>
    <row r="35" spans="1:14" ht="36.75" customHeight="1" x14ac:dyDescent="0.3">
      <c r="B35" s="913"/>
      <c r="C35" s="914"/>
      <c r="D35" s="915"/>
      <c r="E35" s="918"/>
      <c r="F35" s="919"/>
      <c r="G35" s="931"/>
      <c r="H35" s="919"/>
      <c r="I35" s="918"/>
      <c r="J35" s="194"/>
      <c r="K35" s="950"/>
      <c r="L35" s="951"/>
    </row>
    <row r="36" spans="1:14" ht="9.75" customHeight="1" x14ac:dyDescent="0.3">
      <c r="B36" s="913"/>
      <c r="C36" s="914"/>
      <c r="D36" s="915"/>
      <c r="E36" s="918"/>
      <c r="F36" s="919"/>
      <c r="G36" s="931"/>
      <c r="H36" s="919"/>
      <c r="I36" s="918"/>
      <c r="J36" s="194"/>
      <c r="K36" s="950"/>
      <c r="L36" s="951"/>
    </row>
    <row r="37" spans="1:14" ht="36.75" customHeight="1" x14ac:dyDescent="0.3">
      <c r="B37" s="913"/>
      <c r="C37" s="914"/>
      <c r="D37" s="915"/>
      <c r="E37" s="918"/>
      <c r="F37" s="919"/>
      <c r="G37" s="931"/>
      <c r="H37" s="919"/>
      <c r="I37" s="918"/>
      <c r="J37" s="194"/>
      <c r="K37" s="950"/>
      <c r="L37" s="951"/>
    </row>
    <row r="38" spans="1:14" ht="221.4" customHeight="1" x14ac:dyDescent="0.3">
      <c r="B38" s="891" t="s">
        <v>223</v>
      </c>
      <c r="C38" s="892"/>
      <c r="D38" s="893"/>
      <c r="E38" s="932"/>
      <c r="F38" s="933"/>
      <c r="G38" s="289"/>
      <c r="H38" s="288"/>
      <c r="I38" s="290"/>
      <c r="J38" s="206"/>
      <c r="K38" s="193" t="s">
        <v>866</v>
      </c>
      <c r="L38" s="952" t="s">
        <v>224</v>
      </c>
    </row>
    <row r="39" spans="1:14" ht="54" customHeight="1" x14ac:dyDescent="0.3">
      <c r="B39" s="891" t="s">
        <v>225</v>
      </c>
      <c r="C39" s="892"/>
      <c r="D39" s="893"/>
      <c r="E39" s="932"/>
      <c r="F39" s="933"/>
      <c r="G39" s="290"/>
      <c r="H39" s="274"/>
      <c r="I39" s="291"/>
      <c r="J39" s="206"/>
      <c r="K39" s="142" t="s">
        <v>226</v>
      </c>
      <c r="L39" s="953"/>
    </row>
    <row r="40" spans="1:14" ht="39.75" customHeight="1" x14ac:dyDescent="0.3">
      <c r="B40" s="895" t="s">
        <v>227</v>
      </c>
      <c r="C40" s="896"/>
      <c r="D40" s="897"/>
      <c r="E40" s="934"/>
      <c r="F40" s="935"/>
      <c r="G40" s="290"/>
      <c r="H40" s="292"/>
      <c r="I40" s="291"/>
      <c r="J40" s="206"/>
      <c r="K40" s="897" t="s">
        <v>228</v>
      </c>
      <c r="L40" s="954"/>
    </row>
    <row r="41" spans="1:14" ht="39.75" customHeight="1" x14ac:dyDescent="0.3">
      <c r="B41" s="895" t="s">
        <v>229</v>
      </c>
      <c r="C41" s="896"/>
      <c r="D41" s="897"/>
      <c r="E41" s="934"/>
      <c r="F41" s="935"/>
      <c r="G41" s="290"/>
      <c r="H41" s="292"/>
      <c r="I41" s="291"/>
      <c r="J41" s="206"/>
      <c r="K41" s="897"/>
      <c r="L41" s="954"/>
    </row>
    <row r="42" spans="1:14" ht="85.5" customHeight="1" x14ac:dyDescent="0.3">
      <c r="A42" s="186" t="s">
        <v>230</v>
      </c>
      <c r="B42" s="847" t="s">
        <v>231</v>
      </c>
      <c r="C42" s="848"/>
      <c r="D42" s="849"/>
      <c r="E42" s="916"/>
      <c r="F42" s="917"/>
      <c r="G42" s="444"/>
      <c r="H42" s="443"/>
      <c r="I42" s="442"/>
      <c r="J42" s="207"/>
      <c r="K42" s="461" t="s">
        <v>232</v>
      </c>
      <c r="L42" s="456" t="s">
        <v>233</v>
      </c>
    </row>
    <row r="43" spans="1:14" ht="40.5" customHeight="1" thickBot="1" x14ac:dyDescent="0.35">
      <c r="A43" s="186"/>
      <c r="B43" s="861" t="s">
        <v>869</v>
      </c>
      <c r="C43" s="862"/>
      <c r="D43" s="862"/>
      <c r="E43" s="939"/>
      <c r="F43" s="940"/>
      <c r="G43" s="459"/>
      <c r="H43" s="479"/>
      <c r="I43" s="459"/>
      <c r="J43" s="460"/>
      <c r="K43" s="468" t="s">
        <v>859</v>
      </c>
      <c r="L43" s="91" t="s">
        <v>858</v>
      </c>
    </row>
    <row r="44" spans="1:14" ht="19.5" customHeight="1" thickBot="1" x14ac:dyDescent="0.35">
      <c r="B44" s="976" t="s">
        <v>234</v>
      </c>
      <c r="C44" s="977"/>
      <c r="D44" s="977"/>
      <c r="E44" s="977"/>
      <c r="F44" s="977"/>
      <c r="G44" s="977"/>
      <c r="H44" s="977"/>
      <c r="I44" s="977"/>
      <c r="J44" s="978"/>
      <c r="K44" s="462"/>
      <c r="L44" s="457"/>
    </row>
    <row r="45" spans="1:14" ht="32.25" customHeight="1" thickBot="1" x14ac:dyDescent="0.35">
      <c r="B45" s="98" t="s">
        <v>235</v>
      </c>
      <c r="C45" s="858" t="s">
        <v>139</v>
      </c>
      <c r="D45" s="859"/>
      <c r="E45" s="936"/>
      <c r="F45" s="937"/>
      <c r="G45" s="938"/>
      <c r="H45" s="912"/>
      <c r="I45" s="912"/>
      <c r="J45" s="192"/>
      <c r="K45" s="943" t="s">
        <v>235</v>
      </c>
      <c r="L45" s="944"/>
    </row>
    <row r="46" spans="1:14" ht="29.1" customHeight="1" x14ac:dyDescent="0.3">
      <c r="B46" s="844" t="s">
        <v>236</v>
      </c>
      <c r="C46" s="850" t="s">
        <v>237</v>
      </c>
      <c r="D46" s="262" t="s">
        <v>801</v>
      </c>
      <c r="E46" s="330"/>
      <c r="F46" s="427"/>
      <c r="G46" s="979" t="s">
        <v>876</v>
      </c>
      <c r="H46" s="293"/>
      <c r="I46" s="982" t="s">
        <v>877</v>
      </c>
      <c r="J46" s="191" t="str">
        <f>IF(ISBLANK(H46),"",(H46-E46)/E46)</f>
        <v/>
      </c>
      <c r="K46" s="945" t="s">
        <v>871</v>
      </c>
      <c r="L46" s="946"/>
      <c r="N46" s="107"/>
    </row>
    <row r="47" spans="1:14" ht="29.1" customHeight="1" x14ac:dyDescent="0.3">
      <c r="B47" s="845"/>
      <c r="C47" s="834"/>
      <c r="D47" s="263" t="s">
        <v>238</v>
      </c>
      <c r="E47" s="331"/>
      <c r="F47" s="428"/>
      <c r="G47" s="980"/>
      <c r="H47" s="294"/>
      <c r="I47" s="983"/>
      <c r="J47" s="103" t="str">
        <f t="shared" ref="J47:J68" si="0">IF(ISBLANK(H47),"",(H47-E47)/E47)</f>
        <v/>
      </c>
      <c r="K47" s="945"/>
      <c r="L47" s="946"/>
    </row>
    <row r="48" spans="1:14" ht="29.1" customHeight="1" thickBot="1" x14ac:dyDescent="0.35">
      <c r="B48" s="845"/>
      <c r="C48" s="851"/>
      <c r="D48" s="264" t="s">
        <v>239</v>
      </c>
      <c r="E48" s="332"/>
      <c r="F48" s="428"/>
      <c r="G48" s="980"/>
      <c r="H48" s="295"/>
      <c r="I48" s="983"/>
      <c r="J48" s="104" t="str">
        <f t="shared" si="0"/>
        <v/>
      </c>
      <c r="K48" s="945"/>
      <c r="L48" s="946"/>
    </row>
    <row r="49" spans="1:12" ht="29.1" customHeight="1" x14ac:dyDescent="0.3">
      <c r="A49" s="942" t="s">
        <v>240</v>
      </c>
      <c r="B49" s="845"/>
      <c r="C49" s="854" t="s">
        <v>241</v>
      </c>
      <c r="D49" s="265" t="s">
        <v>801</v>
      </c>
      <c r="E49" s="333"/>
      <c r="F49" s="428"/>
      <c r="G49" s="980"/>
      <c r="H49" s="299"/>
      <c r="I49" s="983"/>
      <c r="J49" s="187" t="str">
        <f t="shared" si="0"/>
        <v/>
      </c>
      <c r="K49" s="945"/>
      <c r="L49" s="946"/>
    </row>
    <row r="50" spans="1:12" ht="29.1" customHeight="1" x14ac:dyDescent="0.3">
      <c r="A50" s="942"/>
      <c r="B50" s="845"/>
      <c r="C50" s="855"/>
      <c r="D50" s="266" t="s">
        <v>238</v>
      </c>
      <c r="E50" s="334"/>
      <c r="F50" s="428"/>
      <c r="G50" s="980"/>
      <c r="H50" s="300"/>
      <c r="I50" s="983"/>
      <c r="J50" s="188" t="str">
        <f t="shared" si="0"/>
        <v/>
      </c>
      <c r="K50" s="945"/>
      <c r="L50" s="946"/>
    </row>
    <row r="51" spans="1:12" ht="29.1" customHeight="1" thickBot="1" x14ac:dyDescent="0.35">
      <c r="A51" s="942"/>
      <c r="B51" s="845"/>
      <c r="C51" s="856"/>
      <c r="D51" s="267" t="s">
        <v>239</v>
      </c>
      <c r="E51" s="335"/>
      <c r="F51" s="428"/>
      <c r="G51" s="980"/>
      <c r="H51" s="301"/>
      <c r="I51" s="983"/>
      <c r="J51" s="208" t="str">
        <f t="shared" si="0"/>
        <v/>
      </c>
      <c r="K51" s="945"/>
      <c r="L51" s="946"/>
    </row>
    <row r="52" spans="1:12" ht="29.1" customHeight="1" x14ac:dyDescent="0.3">
      <c r="B52" s="845"/>
      <c r="C52" s="850" t="s">
        <v>242</v>
      </c>
      <c r="D52" s="156" t="s">
        <v>801</v>
      </c>
      <c r="E52" s="330"/>
      <c r="F52" s="970"/>
      <c r="G52" s="980"/>
      <c r="H52" s="293"/>
      <c r="I52" s="983"/>
      <c r="J52" s="105" t="str">
        <f t="shared" si="0"/>
        <v/>
      </c>
      <c r="K52" s="945"/>
      <c r="L52" s="946"/>
    </row>
    <row r="53" spans="1:12" ht="29.1" customHeight="1" x14ac:dyDescent="0.3">
      <c r="B53" s="845"/>
      <c r="C53" s="834"/>
      <c r="D53" s="157" t="s">
        <v>238</v>
      </c>
      <c r="E53" s="331"/>
      <c r="F53" s="971"/>
      <c r="G53" s="980"/>
      <c r="H53" s="294"/>
      <c r="I53" s="983"/>
      <c r="J53" s="103" t="str">
        <f t="shared" si="0"/>
        <v/>
      </c>
      <c r="K53" s="945"/>
      <c r="L53" s="946"/>
    </row>
    <row r="54" spans="1:12" ht="29.1" customHeight="1" thickBot="1" x14ac:dyDescent="0.35">
      <c r="B54" s="845"/>
      <c r="C54" s="851"/>
      <c r="D54" s="158" t="s">
        <v>239</v>
      </c>
      <c r="E54" s="332"/>
      <c r="F54" s="972"/>
      <c r="G54" s="980"/>
      <c r="H54" s="295"/>
      <c r="I54" s="983"/>
      <c r="J54" s="104" t="str">
        <f t="shared" si="0"/>
        <v/>
      </c>
      <c r="K54" s="945"/>
      <c r="L54" s="946"/>
    </row>
    <row r="55" spans="1:12" ht="29.1" customHeight="1" thickBot="1" x14ac:dyDescent="0.35">
      <c r="B55" s="844" t="s">
        <v>243</v>
      </c>
      <c r="C55" s="840" t="s">
        <v>244</v>
      </c>
      <c r="D55" s="156" t="s">
        <v>801</v>
      </c>
      <c r="E55" s="302"/>
      <c r="F55" s="967"/>
      <c r="G55" s="980"/>
      <c r="H55" s="296"/>
      <c r="I55" s="983"/>
      <c r="J55" s="105" t="str">
        <f t="shared" si="0"/>
        <v/>
      </c>
      <c r="K55" s="945"/>
      <c r="L55" s="946"/>
    </row>
    <row r="56" spans="1:12" ht="29.1" customHeight="1" thickBot="1" x14ac:dyDescent="0.35">
      <c r="B56" s="845"/>
      <c r="C56" s="840"/>
      <c r="D56" s="157" t="s">
        <v>238</v>
      </c>
      <c r="E56" s="303"/>
      <c r="F56" s="968"/>
      <c r="G56" s="980"/>
      <c r="H56" s="297"/>
      <c r="I56" s="983"/>
      <c r="J56" s="103" t="str">
        <f t="shared" si="0"/>
        <v/>
      </c>
      <c r="K56" s="945"/>
      <c r="L56" s="946"/>
    </row>
    <row r="57" spans="1:12" ht="29.1" customHeight="1" thickBot="1" x14ac:dyDescent="0.35">
      <c r="B57" s="845"/>
      <c r="C57" s="850"/>
      <c r="D57" s="159" t="s">
        <v>239</v>
      </c>
      <c r="E57" s="304"/>
      <c r="F57" s="969"/>
      <c r="G57" s="980"/>
      <c r="H57" s="298"/>
      <c r="I57" s="983"/>
      <c r="J57" s="106" t="str">
        <f t="shared" si="0"/>
        <v/>
      </c>
      <c r="K57" s="945"/>
      <c r="L57" s="946"/>
    </row>
    <row r="58" spans="1:12" ht="27.75" customHeight="1" thickBot="1" x14ac:dyDescent="0.35">
      <c r="A58" s="942" t="s">
        <v>240</v>
      </c>
      <c r="B58" s="845"/>
      <c r="C58" s="857" t="s">
        <v>245</v>
      </c>
      <c r="D58" s="181" t="s">
        <v>801</v>
      </c>
      <c r="E58" s="305"/>
      <c r="F58" s="967"/>
      <c r="G58" s="980"/>
      <c r="H58" s="310"/>
      <c r="I58" s="983"/>
      <c r="J58" s="187" t="str">
        <f t="shared" si="0"/>
        <v/>
      </c>
      <c r="K58" s="957" t="s">
        <v>867</v>
      </c>
      <c r="L58" s="958"/>
    </row>
    <row r="59" spans="1:12" ht="30" customHeight="1" thickBot="1" x14ac:dyDescent="0.35">
      <c r="A59" s="942"/>
      <c r="B59" s="845"/>
      <c r="C59" s="857"/>
      <c r="D59" s="182" t="s">
        <v>238</v>
      </c>
      <c r="E59" s="306"/>
      <c r="F59" s="968"/>
      <c r="G59" s="980"/>
      <c r="H59" s="309"/>
      <c r="I59" s="983"/>
      <c r="J59" s="188" t="str">
        <f t="shared" si="0"/>
        <v/>
      </c>
      <c r="K59" s="945" t="s">
        <v>246</v>
      </c>
      <c r="L59" s="946"/>
    </row>
    <row r="60" spans="1:12" ht="27.75" customHeight="1" thickBot="1" x14ac:dyDescent="0.35">
      <c r="A60" s="942"/>
      <c r="B60" s="845"/>
      <c r="C60" s="854"/>
      <c r="D60" s="183" t="s">
        <v>239</v>
      </c>
      <c r="E60" s="307"/>
      <c r="F60" s="968"/>
      <c r="G60" s="981"/>
      <c r="H60" s="308"/>
      <c r="I60" s="984"/>
      <c r="J60" s="189" t="str">
        <f t="shared" si="0"/>
        <v/>
      </c>
      <c r="K60" s="955" t="s">
        <v>224</v>
      </c>
      <c r="L60" s="956"/>
    </row>
    <row r="61" spans="1:12" ht="57" customHeight="1" thickBot="1" x14ac:dyDescent="0.35">
      <c r="A61" s="186" t="s">
        <v>247</v>
      </c>
      <c r="B61" s="846"/>
      <c r="C61" s="920" t="s">
        <v>248</v>
      </c>
      <c r="D61" s="921"/>
      <c r="E61" s="311"/>
      <c r="F61" s="429"/>
      <c r="G61" s="476"/>
      <c r="H61" s="312"/>
      <c r="I61" s="474"/>
      <c r="J61" s="190" t="str">
        <f>IF(ISBLANK(H61),"",(H61-E61)/E61)</f>
        <v/>
      </c>
      <c r="K61" s="957" t="s">
        <v>249</v>
      </c>
      <c r="L61" s="958"/>
    </row>
    <row r="62" spans="1:12" ht="56.1" customHeight="1" thickBot="1" x14ac:dyDescent="0.35">
      <c r="B62" s="845"/>
      <c r="C62" s="852" t="s">
        <v>250</v>
      </c>
      <c r="D62" s="927"/>
      <c r="E62" s="313"/>
      <c r="F62" s="429"/>
      <c r="G62" s="314"/>
      <c r="H62" s="473"/>
      <c r="I62" s="475"/>
      <c r="J62" s="102" t="str">
        <f>IF(ISBLANK(H62),"",(H62-E62)/E62)</f>
        <v/>
      </c>
      <c r="K62" s="945" t="s">
        <v>878</v>
      </c>
      <c r="L62" s="946"/>
    </row>
    <row r="63" spans="1:12" ht="57" customHeight="1" thickBot="1" x14ac:dyDescent="0.35">
      <c r="B63" s="844" t="s">
        <v>251</v>
      </c>
      <c r="C63" s="852" t="s">
        <v>252</v>
      </c>
      <c r="D63" s="853"/>
      <c r="E63" s="317"/>
      <c r="F63" s="964"/>
      <c r="G63" s="316"/>
      <c r="H63" s="315"/>
      <c r="I63" s="316"/>
      <c r="J63" s="209" t="str">
        <f t="shared" si="0"/>
        <v/>
      </c>
      <c r="K63" s="955" t="s">
        <v>253</v>
      </c>
      <c r="L63" s="956"/>
    </row>
    <row r="64" spans="1:12" ht="57" customHeight="1" thickBot="1" x14ac:dyDescent="0.35">
      <c r="B64" s="845"/>
      <c r="C64" s="852" t="s">
        <v>254</v>
      </c>
      <c r="D64" s="853"/>
      <c r="E64" s="317"/>
      <c r="F64" s="965"/>
      <c r="G64" s="316"/>
      <c r="H64" s="315"/>
      <c r="I64" s="316"/>
      <c r="J64" s="209" t="str">
        <f t="shared" si="0"/>
        <v/>
      </c>
      <c r="K64" s="198"/>
      <c r="L64" s="180"/>
    </row>
    <row r="65" spans="1:12" ht="57" customHeight="1" thickBot="1" x14ac:dyDescent="0.35">
      <c r="B65" s="845"/>
      <c r="C65" s="852" t="s">
        <v>255</v>
      </c>
      <c r="D65" s="853"/>
      <c r="E65" s="160">
        <f>E63-E64</f>
        <v>0</v>
      </c>
      <c r="F65" s="965"/>
      <c r="G65" s="474"/>
      <c r="H65" s="318"/>
      <c r="I65" s="474"/>
      <c r="J65" s="209" t="str">
        <f t="shared" si="0"/>
        <v/>
      </c>
      <c r="K65" s="198"/>
      <c r="L65" s="180"/>
    </row>
    <row r="66" spans="1:12" ht="63" customHeight="1" thickBot="1" x14ac:dyDescent="0.35">
      <c r="A66" s="197" t="s">
        <v>240</v>
      </c>
      <c r="B66" s="860"/>
      <c r="C66" s="920" t="s">
        <v>256</v>
      </c>
      <c r="D66" s="921"/>
      <c r="E66" s="421"/>
      <c r="F66" s="966"/>
      <c r="G66" s="474"/>
      <c r="H66" s="319"/>
      <c r="I66" s="474"/>
      <c r="J66" s="190" t="str">
        <f t="shared" si="0"/>
        <v/>
      </c>
      <c r="K66" s="198"/>
      <c r="L66" s="180"/>
    </row>
    <row r="67" spans="1:12" ht="52.5" customHeight="1" thickBot="1" x14ac:dyDescent="0.35">
      <c r="A67" s="197"/>
      <c r="B67" s="832" t="s">
        <v>257</v>
      </c>
      <c r="C67" s="834" t="s">
        <v>258</v>
      </c>
      <c r="D67" s="835"/>
      <c r="E67" s="320"/>
      <c r="F67" s="423"/>
      <c r="G67" s="322"/>
      <c r="H67" s="321"/>
      <c r="I67" s="322"/>
      <c r="J67" s="99" t="str">
        <f t="shared" si="0"/>
        <v/>
      </c>
      <c r="K67" s="959"/>
      <c r="L67" s="960"/>
    </row>
    <row r="68" spans="1:12" ht="45.75" customHeight="1" thickBot="1" x14ac:dyDescent="0.35">
      <c r="A68" s="197"/>
      <c r="B68" s="833"/>
      <c r="C68" s="836" t="s">
        <v>259</v>
      </c>
      <c r="D68" s="837"/>
      <c r="E68" s="325"/>
      <c r="F68" s="424"/>
      <c r="G68" s="323"/>
      <c r="H68" s="324"/>
      <c r="I68" s="323"/>
      <c r="J68" s="100" t="str">
        <f t="shared" si="0"/>
        <v/>
      </c>
      <c r="K68" s="959"/>
      <c r="L68" s="960"/>
    </row>
    <row r="69" spans="1:12" ht="36" customHeight="1" x14ac:dyDescent="0.3">
      <c r="B69" s="838" t="s">
        <v>260</v>
      </c>
      <c r="C69" s="840" t="s">
        <v>261</v>
      </c>
      <c r="D69" s="841"/>
      <c r="E69" s="477"/>
      <c r="F69" s="425"/>
      <c r="G69" s="326"/>
      <c r="H69" s="328"/>
      <c r="I69" s="326"/>
      <c r="J69" s="101" t="str">
        <f>IF(ISBLANK(H69),"",(H69-E70)/E70)</f>
        <v/>
      </c>
      <c r="K69" s="959"/>
      <c r="L69" s="960"/>
    </row>
    <row r="70" spans="1:12" ht="36" customHeight="1" thickBot="1" x14ac:dyDescent="0.35">
      <c r="B70" s="839"/>
      <c r="C70" s="842" t="s">
        <v>262</v>
      </c>
      <c r="D70" s="843"/>
      <c r="E70" s="336"/>
      <c r="F70" s="426"/>
      <c r="G70" s="327"/>
      <c r="H70" s="329"/>
      <c r="I70" s="327"/>
      <c r="J70" s="100" t="str">
        <f>IF(ISBLANK(H70),"",(H70-#REF!)/#REF!)</f>
        <v/>
      </c>
      <c r="K70" s="961"/>
      <c r="L70" s="962"/>
    </row>
    <row r="73" spans="1:12" ht="15.6" x14ac:dyDescent="0.3">
      <c r="B73" s="2"/>
    </row>
    <row r="74" spans="1:12" x14ac:dyDescent="0.3">
      <c r="B74" s="94" t="str">
        <f>"'EEM 9' tab"</f>
        <v>'EEM 9' tab</v>
      </c>
    </row>
    <row r="75" spans="1:12" ht="15.6" x14ac:dyDescent="0.3">
      <c r="B75" s="2"/>
    </row>
    <row r="76" spans="1:12" ht="15.6" x14ac:dyDescent="0.3">
      <c r="B76" s="37" t="str">
        <f>"'PI_POE' tab, if no more EEMs"</f>
        <v>'PI_POE' tab, if no more EEMs</v>
      </c>
    </row>
    <row r="77" spans="1:12" ht="15.6" x14ac:dyDescent="0.3">
      <c r="B77" s="2"/>
    </row>
  </sheetData>
  <sheetProtection algorithmName="SHA-512" hashValue="OUsaFr9zWPtTO6BGlHKf7wQmWUnEy5UJxMeIIyCEWSNFLTYLnMyCeWDK6nS3QM3AEoaRRbwcl6lCTmTMQUDI4A==" saltValue="4HnvlXsuC+kJvtGJsUX8jg==" spinCount="100000" sheet="1" formatColumns="0" formatRows="0"/>
  <mergeCells count="117">
    <mergeCell ref="C66:D66"/>
    <mergeCell ref="B67:B68"/>
    <mergeCell ref="C67:D67"/>
    <mergeCell ref="K67:L70"/>
    <mergeCell ref="C68:D68"/>
    <mergeCell ref="B69:B70"/>
    <mergeCell ref="C69:D69"/>
    <mergeCell ref="C70:D70"/>
    <mergeCell ref="C61:D61"/>
    <mergeCell ref="K61:L61"/>
    <mergeCell ref="C62:D62"/>
    <mergeCell ref="K62:L62"/>
    <mergeCell ref="B63:B66"/>
    <mergeCell ref="C63:D63"/>
    <mergeCell ref="F63:F66"/>
    <mergeCell ref="K63:L63"/>
    <mergeCell ref="C64:D64"/>
    <mergeCell ref="C65:D65"/>
    <mergeCell ref="A49:A51"/>
    <mergeCell ref="C49:C51"/>
    <mergeCell ref="C52:C54"/>
    <mergeCell ref="F52:F54"/>
    <mergeCell ref="B55:B62"/>
    <mergeCell ref="C55:C57"/>
    <mergeCell ref="F55:F57"/>
    <mergeCell ref="A58:A60"/>
    <mergeCell ref="C58:C60"/>
    <mergeCell ref="F58:F60"/>
    <mergeCell ref="K45:L45"/>
    <mergeCell ref="B46:B54"/>
    <mergeCell ref="C46:C48"/>
    <mergeCell ref="G46:G60"/>
    <mergeCell ref="I46:I60"/>
    <mergeCell ref="K46:L57"/>
    <mergeCell ref="K58:L58"/>
    <mergeCell ref="K59:L59"/>
    <mergeCell ref="K60:L60"/>
    <mergeCell ref="B42:D42"/>
    <mergeCell ref="E42:F42"/>
    <mergeCell ref="B43:D43"/>
    <mergeCell ref="E43:F43"/>
    <mergeCell ref="B44:J44"/>
    <mergeCell ref="C45:D45"/>
    <mergeCell ref="E45:G45"/>
    <mergeCell ref="H45:I45"/>
    <mergeCell ref="B38:D38"/>
    <mergeCell ref="E38:F38"/>
    <mergeCell ref="L38:L39"/>
    <mergeCell ref="B39:D39"/>
    <mergeCell ref="E39:F39"/>
    <mergeCell ref="B40:D40"/>
    <mergeCell ref="E40:F40"/>
    <mergeCell ref="K40:L41"/>
    <mergeCell ref="B41:D41"/>
    <mergeCell ref="E41:F41"/>
    <mergeCell ref="B32:D37"/>
    <mergeCell ref="E32:F37"/>
    <mergeCell ref="G32:G37"/>
    <mergeCell ref="H32:H37"/>
    <mergeCell ref="I32:I37"/>
    <mergeCell ref="K32:L37"/>
    <mergeCell ref="K25:L25"/>
    <mergeCell ref="A26:A31"/>
    <mergeCell ref="B26:D31"/>
    <mergeCell ref="E26:F31"/>
    <mergeCell ref="G26:G31"/>
    <mergeCell ref="H26:H31"/>
    <mergeCell ref="I26:I31"/>
    <mergeCell ref="K26:L31"/>
    <mergeCell ref="B21:D25"/>
    <mergeCell ref="E21:F25"/>
    <mergeCell ref="G21:G25"/>
    <mergeCell ref="H21:H25"/>
    <mergeCell ref="I21:I25"/>
    <mergeCell ref="K21:K22"/>
    <mergeCell ref="B20:D20"/>
    <mergeCell ref="B14:D14"/>
    <mergeCell ref="B15:D15"/>
    <mergeCell ref="E15:F19"/>
    <mergeCell ref="G15:G19"/>
    <mergeCell ref="H15:H19"/>
    <mergeCell ref="I15:I19"/>
    <mergeCell ref="L22:L23"/>
    <mergeCell ref="K23:K24"/>
    <mergeCell ref="A13:A19"/>
    <mergeCell ref="B13:D13"/>
    <mergeCell ref="E13:F14"/>
    <mergeCell ref="G13:G14"/>
    <mergeCell ref="H13:H14"/>
    <mergeCell ref="I13:I14"/>
    <mergeCell ref="J13:J14"/>
    <mergeCell ref="K13:L19"/>
    <mergeCell ref="J15:J19"/>
    <mergeCell ref="B16:D16"/>
    <mergeCell ref="B17:D17"/>
    <mergeCell ref="B18:D18"/>
    <mergeCell ref="B19:D19"/>
    <mergeCell ref="B9:D9"/>
    <mergeCell ref="K9:L9"/>
    <mergeCell ref="M9:O9"/>
    <mergeCell ref="B10:D10"/>
    <mergeCell ref="E10:F10"/>
    <mergeCell ref="K10:L11"/>
    <mergeCell ref="B11:D11"/>
    <mergeCell ref="E11:F11"/>
    <mergeCell ref="B12:D12"/>
    <mergeCell ref="K12:L12"/>
    <mergeCell ref="K1:U1"/>
    <mergeCell ref="B3:J3"/>
    <mergeCell ref="B4:D4"/>
    <mergeCell ref="K4:L4"/>
    <mergeCell ref="B5:D5"/>
    <mergeCell ref="K5:L7"/>
    <mergeCell ref="B6:D6"/>
    <mergeCell ref="B7:D7"/>
    <mergeCell ref="B8:D8"/>
    <mergeCell ref="M8:O8"/>
  </mergeCells>
  <conditionalFormatting sqref="B11:D11">
    <cfRule type="expression" dxfId="332" priority="77">
      <formula>$E$10="Yes"</formula>
    </cfRule>
    <cfRule type="expression" dxfId="331" priority="76">
      <formula>$H$10="Yes"</formula>
    </cfRule>
  </conditionalFormatting>
  <conditionalFormatting sqref="B40:D41">
    <cfRule type="expression" dxfId="327" priority="46">
      <formula>OR($E$39="Yes",$H$39="Yes")</formula>
    </cfRule>
  </conditionalFormatting>
  <conditionalFormatting sqref="C61">
    <cfRule type="expression" dxfId="313" priority="79">
      <formula>$D$39="No"</formula>
    </cfRule>
    <cfRule type="expression" dxfId="312" priority="78">
      <formula>$F$39="Yes"</formula>
    </cfRule>
    <cfRule type="expression" dxfId="311" priority="55">
      <formula>OR($E$39="Yes",$H$39="Yes")</formula>
    </cfRule>
  </conditionalFormatting>
  <conditionalFormatting sqref="C61:D61">
    <cfRule type="expression" dxfId="309" priority="26">
      <formula>OR($E$39="Yes",$H$39="Yes")</formula>
    </cfRule>
  </conditionalFormatting>
  <conditionalFormatting sqref="E61:E62">
    <cfRule type="expression" dxfId="300" priority="47">
      <formula>$E$39="Yes"</formula>
    </cfRule>
  </conditionalFormatting>
  <conditionalFormatting sqref="E40:F40">
    <cfRule type="expression" dxfId="297" priority="66">
      <formula>$D$40="Yes"</formula>
    </cfRule>
  </conditionalFormatting>
  <conditionalFormatting sqref="E40:F41">
    <cfRule type="expression" dxfId="296" priority="64">
      <formula>$E$39="Yes"</formula>
    </cfRule>
  </conditionalFormatting>
  <conditionalFormatting sqref="E11:G11">
    <cfRule type="expression" dxfId="295" priority="74">
      <formula>$E$10="Yes"</formula>
    </cfRule>
  </conditionalFormatting>
  <conditionalFormatting sqref="F20:G20">
    <cfRule type="expression" dxfId="291" priority="9">
      <formula>$E$20="No"</formula>
    </cfRule>
  </conditionalFormatting>
  <conditionalFormatting sqref="G38">
    <cfRule type="expression" dxfId="289" priority="69">
      <formula>$E$38="Yes"</formula>
    </cfRule>
  </conditionalFormatting>
  <conditionalFormatting sqref="G39">
    <cfRule type="expression" dxfId="288" priority="63">
      <formula>$E$39="Yes"</formula>
    </cfRule>
  </conditionalFormatting>
  <conditionalFormatting sqref="G61:G62">
    <cfRule type="expression" dxfId="287" priority="56">
      <formula>$E$39="Yes"</formula>
    </cfRule>
  </conditionalFormatting>
  <conditionalFormatting sqref="H11:I11">
    <cfRule type="expression" dxfId="282" priority="75">
      <formula>$H$10="Yes"</formula>
    </cfRule>
  </conditionalFormatting>
  <conditionalFormatting sqref="H61:I62">
    <cfRule type="expression" dxfId="278" priority="54">
      <formula>$H$39="Yes"</formula>
    </cfRule>
  </conditionalFormatting>
  <conditionalFormatting sqref="I20">
    <cfRule type="expression" dxfId="276" priority="8">
      <formula>$H$20="No"</formula>
    </cfRule>
    <cfRule type="expression" dxfId="275" priority="3">
      <formula>$H$20="Yes"</formula>
    </cfRule>
  </conditionalFormatting>
  <conditionalFormatting sqref="I38">
    <cfRule type="expression" dxfId="274" priority="70">
      <formula>$H$38="Yes"</formula>
    </cfRule>
  </conditionalFormatting>
  <conditionalFormatting sqref="I39:I40 G40:H40">
    <cfRule type="expression" dxfId="273" priority="65">
      <formula>$D$40="Yes"</formula>
    </cfRule>
  </conditionalFormatting>
  <conditionalFormatting sqref="I39:I40 H40 G40:G41 H41:I41">
    <cfRule type="expression" dxfId="272" priority="62">
      <formula>$H$39="Yes"</formula>
    </cfRule>
  </conditionalFormatting>
  <conditionalFormatting sqref="J46">
    <cfRule type="expression" dxfId="271" priority="52">
      <formula>$G$44</formula>
    </cfRule>
  </conditionalFormatting>
  <conditionalFormatting sqref="J61:J62">
    <cfRule type="expression" dxfId="269" priority="53">
      <formula>AND($E$39="Yes",$H$39="Yes")</formula>
    </cfRule>
  </conditionalFormatting>
  <conditionalFormatting sqref="K38">
    <cfRule type="expression" dxfId="266" priority="68">
      <formula>OR($H$38="Yes",$E$38="Yes")</formula>
    </cfRule>
  </conditionalFormatting>
  <conditionalFormatting sqref="K39">
    <cfRule type="expression" dxfId="265" priority="67">
      <formula>OR($E$39="Yes",$H$39="Yes")</formula>
    </cfRule>
  </conditionalFormatting>
  <conditionalFormatting sqref="K40:L41">
    <cfRule type="expression" dxfId="258" priority="61">
      <formula>OR($E$39="Yes",$H$39="Yes")</formula>
    </cfRule>
  </conditionalFormatting>
  <conditionalFormatting sqref="M9:O9">
    <cfRule type="expression" dxfId="252" priority="36">
      <formula>AND($E$9&gt;0,$E$9&lt;5)</formula>
    </cfRule>
  </conditionalFormatting>
  <hyperlinks>
    <hyperlink ref="L38" r:id="rId1" display="RACC-FSC_v3.0" xr:uid="{CE6C7EF6-5E17-4085-BAA6-73794F9F1D9F}"/>
    <hyperlink ref="L24" r:id="rId2" display="https://file.ac/41slG_rLPjs/" xr:uid="{868E0700-8B31-4E75-8B3E-B93592683A08}"/>
    <hyperlink ref="L21" r:id="rId3" display="Reference: Resolution E-4818 Table 1.1" xr:uid="{C0D7568C-B267-4D66-9713-48BC327DDDE6}"/>
    <hyperlink ref="L8" r:id="rId4" display="Reference: Resolution E-4818 Table 1.1" xr:uid="{4D2B503A-9980-4196-AA88-9D755F131763}"/>
    <hyperlink ref="L42" r:id="rId5" xr:uid="{411D670E-1755-4179-9184-90368DF076D3}"/>
    <hyperlink ref="B74" location="'EEM 9'!A1" display="'EEM 9'!A1" xr:uid="{5BF61304-A4F4-4589-897B-4852BB535ACC}"/>
    <hyperlink ref="B76" location="PI_POE!A1" display="PI_POE!A1" xr:uid="{19767EDD-2B53-4F5B-8573-A43F10F4D0A6}"/>
    <hyperlink ref="B1" location="'READ ME'!A1" display="Back to READ ME" xr:uid="{5A0E378A-9F69-43C6-BE74-DD7374AB6F3B}"/>
    <hyperlink ref="L22" r:id="rId6" display="https://docs.cpuc.ca.gov/publisheddocs/published/g000/m232/k460/232460214.pdf" xr:uid="{B278EA32-6322-4CF4-BBE6-B1D4AFBF6489}"/>
    <hyperlink ref="K60" r:id="rId7" display="Total System Benefit Technical Guidance (v1.2)" xr:uid="{8DCD18BF-A317-4C7E-B33B-3A115C32FD13}"/>
    <hyperlink ref="K60:L60" r:id="rId8" display="RACC-FSC_v3.0 / Technical Guidance Document(s)" xr:uid="{74A1E0F6-F486-47B9-BCE0-31817C28F44A}"/>
    <hyperlink ref="K63" r:id="rId9" xr:uid="{5AD2E37F-F976-46B1-81EE-D4E6C2DEABE0}"/>
    <hyperlink ref="L43" r:id="rId10" display="Custom Measure Guidance Library" xr:uid="{18A6288F-6706-4493-B2D3-86ECC603B9DC}"/>
    <hyperlink ref="L20" r:id="rId11" display="https://file.ac/41slG_rLPjs/" xr:uid="{F979D986-A77B-4CAE-9573-A2A93D51E3AE}"/>
  </hyperlinks>
  <pageMargins left="0.5" right="0.5" top="0.75" bottom="0.75" header="0.3" footer="0.3"/>
  <pageSetup scale="61" fitToHeight="5" orientation="portrait" r:id="rId12"/>
  <headerFooter>
    <oddHeader>&amp;L&amp;G&amp;CCustomer Project Review (CPR) - &amp;A&amp;R&amp;D</oddHeader>
    <oddFooter>&amp;CPage &amp;P of &amp;N</oddFooter>
  </headerFooter>
  <rowBreaks count="2" manualBreakCount="2">
    <brk id="25" min="1" max="6" man="1"/>
    <brk id="43" min="1" max="6" man="1"/>
  </rowBreaks>
  <legacyDrawingHF r:id="rId13"/>
  <extLst>
    <ext xmlns:x14="http://schemas.microsoft.com/office/spreadsheetml/2009/9/main" uri="{78C0D931-6437-407d-A8EE-F0AAD7539E65}">
      <x14:conditionalFormattings>
        <x14:conditionalFormatting xmlns:xm="http://schemas.microsoft.com/office/excel/2006/main">
          <x14:cfRule type="expression" priority="31" id="{5CD11D0D-7C50-4C9A-98A5-26B6C62F01F1}">
            <xm:f>AND('Customer Information'!$E$37='Data Validation'!$T$1,'Customer Information'!$E$31="No")</xm:f>
            <x14:dxf>
              <font>
                <color rgb="FFFF0000"/>
              </font>
              <fill>
                <patternFill>
                  <bgColor theme="0"/>
                </patternFill>
              </fill>
            </x14:dxf>
          </x14:cfRule>
          <xm:sqref>A1:A1048576</xm:sqref>
        </x14:conditionalFormatting>
        <x14:conditionalFormatting xmlns:xm="http://schemas.microsoft.com/office/excel/2006/main">
          <x14:cfRule type="expression" priority="32" id="{164D67BE-3358-47B7-A164-C24C7289076D}">
            <xm:f>'Customer Information'!$E$37='Data Validation'!$T$1</xm:f>
            <x14:dxf>
              <font>
                <color rgb="FF0070C0"/>
              </font>
            </x14:dxf>
          </x14:cfRule>
          <xm:sqref>B1</xm:sqref>
        </x14:conditionalFormatting>
        <x14:conditionalFormatting xmlns:xm="http://schemas.microsoft.com/office/excel/2006/main">
          <x14:cfRule type="expression" priority="43" id="{D991A2BC-B099-4BCC-8188-05510E04D58D}">
            <xm:f>$E$8='Data Validation'!$C$2</xm:f>
            <x14:dxf>
              <font>
                <color theme="1"/>
              </font>
              <fill>
                <patternFill>
                  <bgColor theme="0"/>
                </patternFill>
              </fill>
            </x14:dxf>
          </x14:cfRule>
          <xm:sqref>B12:D12</xm:sqref>
        </x14:conditionalFormatting>
        <x14:conditionalFormatting xmlns:xm="http://schemas.microsoft.com/office/excel/2006/main">
          <x14:cfRule type="expression" priority="39" id="{A9DFF798-0E6D-4F67-98F6-7EBB30B97B27}">
            <xm:f>AND(OR($E$8='Data Validation'!$C$2,$H$8='Data Validation'!$C$2),'Customer Information'!$D$46&gt;'POE_PI Inputs'!$G$4)</xm:f>
            <x14:dxf>
              <font>
                <color theme="1"/>
              </font>
              <fill>
                <patternFill patternType="none">
                  <bgColor auto="1"/>
                </patternFill>
              </fill>
            </x14:dxf>
          </x14:cfRule>
          <xm:sqref>B13:D14</xm:sqref>
        </x14:conditionalFormatting>
        <x14:conditionalFormatting xmlns:xm="http://schemas.microsoft.com/office/excel/2006/main">
          <x14:cfRule type="expression" priority="40" id="{F0E48DFE-1872-4205-924A-D3AE0027B7EE}">
            <xm:f>AND(OR($E$8='Data Validation'!$C$2,$H$8='Data Validation'!$C$2),'Customer Information'!$D$46&gt;'POE_PI Inputs'!$G$6)</xm:f>
            <x14:dxf>
              <font>
                <color theme="1"/>
              </font>
              <fill>
                <patternFill patternType="none">
                  <bgColor auto="1"/>
                </patternFill>
              </fill>
            </x14:dxf>
          </x14:cfRule>
          <xm:sqref>B15:D19</xm:sqref>
        </x14:conditionalFormatting>
        <x14:conditionalFormatting xmlns:xm="http://schemas.microsoft.com/office/excel/2006/main">
          <x14:cfRule type="expression" priority="34" id="{FEBCB4B6-5F57-4E3C-935D-AAB2EEF28B2B}">
            <xm:f>'Customer Information'!$E$37='Data Validation'!$T$1</xm:f>
            <x14:dxf>
              <font>
                <b val="0"/>
                <i val="0"/>
                <color theme="1"/>
              </font>
              <fill>
                <patternFill>
                  <bgColor theme="0"/>
                </patternFill>
              </fill>
            </x14:dxf>
          </x14:cfRule>
          <xm:sqref>B1:E1 G1:J1 B2:J3</xm:sqref>
        </x14:conditionalFormatting>
        <x14:conditionalFormatting xmlns:xm="http://schemas.microsoft.com/office/excel/2006/main">
          <x14:cfRule type="expression" priority="2" id="{9BDD784E-395E-4F1C-A7C2-A9EDC101BEF9}">
            <xm:f>'Customer Information'!$F$14="Yes"</xm:f>
            <x14:dxf>
              <font>
                <color theme="0" tint="-4.9989318521683403E-2"/>
              </font>
              <fill>
                <patternFill>
                  <bgColor theme="0" tint="-4.9989318521683403E-2"/>
                </patternFill>
              </fill>
            </x14:dxf>
          </x14:cfRule>
          <x14:cfRule type="expression" priority="1" id="{34EA6656-D91B-4355-8268-427AB455BEB7}">
            <xm:f>'Customer Information'!$F$15="Yes"</xm:f>
            <x14:dxf>
              <font>
                <color theme="0" tint="-4.9989318521683403E-2"/>
              </font>
              <fill>
                <patternFill>
                  <bgColor theme="0" tint="-4.9989318521683403E-2"/>
                </patternFill>
              </fill>
            </x14:dxf>
          </x14:cfRule>
          <xm:sqref>B13:I19</xm:sqref>
        </x14:conditionalFormatting>
        <x14:conditionalFormatting xmlns:xm="http://schemas.microsoft.com/office/excel/2006/main">
          <x14:cfRule type="expression" priority="28" id="{3983033E-918F-4434-A730-FFA302735BF0}">
            <xm:f>AND('Customer Information'!$E$31="Yes",'Customer Information'!$E$37='Data Validation'!$T$1)</xm:f>
            <x14:dxf>
              <border>
                <top/>
                <vertical/>
                <horizontal/>
              </border>
            </x14:dxf>
          </x14:cfRule>
          <xm:sqref>B3:J3</xm:sqref>
        </x14:conditionalFormatting>
        <x14:conditionalFormatting xmlns:xm="http://schemas.microsoft.com/office/excel/2006/main">
          <x14:cfRule type="expression" priority="29" id="{A84A605D-3695-407B-960A-F80227D925A4}">
            <xm:f>AND('Customer Information'!$E$37='Data Validation'!$T$1,'Customer Information'!$E$31="Yes")</xm:f>
            <x14:dxf>
              <font>
                <color theme="0" tint="-4.9989318521683403E-2"/>
              </font>
              <fill>
                <patternFill>
                  <bgColor theme="0" tint="-4.9989318521683403E-2"/>
                </patternFill>
              </fill>
              <border>
                <left/>
                <right/>
                <top/>
                <bottom/>
                <vertical/>
                <horizontal/>
              </border>
            </x14:dxf>
          </x14:cfRule>
          <xm:sqref>B44:J68 B4:J42 H1:J3 K1:BJ8 K9:K10 M9:BJ11 K12:BJ19 L20:BJ20 K21:BJ45 B43 E43 G43:J43 K46 M46:BJ70 K58 K59:L60 K63:L66 K67 B69:D69 F69:J69 B70:J275 K71:BJ1048576 H276:J1048576</xm:sqref>
        </x14:conditionalFormatting>
        <x14:conditionalFormatting xmlns:xm="http://schemas.microsoft.com/office/excel/2006/main">
          <x14:cfRule type="expression" priority="80" id="{78EF0DE4-1604-451F-B435-2F1D3C986C41}">
            <xm:f>OR('Customer Information'!$F$14="Yes",'Customer Information'!$F$15="Yes")</xm:f>
            <x14:dxf>
              <font>
                <color theme="0" tint="-4.9989318521683403E-2"/>
              </font>
              <fill>
                <patternFill>
                  <bgColor theme="0" tint="-4.9989318521683403E-2"/>
                </patternFill>
              </fill>
            </x14:dxf>
          </x14:cfRule>
          <x14:cfRule type="expression" priority="81" id="{9FF688C9-C66D-4F2C-B283-749E07DD30F8}">
            <xm:f>'Customer Information'!$E$37='Data Validation'!$T$2</xm:f>
            <x14:dxf>
              <font>
                <color theme="0" tint="-4.9989318521683403E-2"/>
              </font>
              <fill>
                <patternFill>
                  <bgColor theme="0" tint="-4.9989318521683403E-2"/>
                </patternFill>
              </fill>
            </x14:dxf>
          </x14:cfRule>
          <xm:sqref>B13:L19 E20:J20</xm:sqref>
        </x14:conditionalFormatting>
        <x14:conditionalFormatting xmlns:xm="http://schemas.microsoft.com/office/excel/2006/main">
          <x14:cfRule type="expression" priority="71" id="{A38EE936-C1AE-46A4-8014-A12FDB6FD478}">
            <xm:f>OR($E$8='Data Validation'!$C$5,$H$8='Data Validation'!$C$5)</xm:f>
            <x14:dxf>
              <font>
                <color theme="0" tint="-4.9989318521683403E-2"/>
              </font>
              <fill>
                <patternFill patternType="solid">
                  <fgColor theme="0" tint="-4.9989318521683403E-2"/>
                  <bgColor theme="0" tint="-4.9989318521683403E-2"/>
                </patternFill>
              </fill>
            </x14:dxf>
          </x14:cfRule>
          <xm:sqref>B26:L31</xm:sqref>
        </x14:conditionalFormatting>
        <x14:conditionalFormatting xmlns:xm="http://schemas.microsoft.com/office/excel/2006/main">
          <x14:cfRule type="expression" priority="60" id="{E0C8B009-2BF3-4164-8FF5-08C779B512E0}">
            <xm:f>'Customer Information'!$F$68="No"</xm:f>
            <x14:dxf>
              <font>
                <color theme="0" tint="-4.9989318521683403E-2"/>
              </font>
              <fill>
                <patternFill patternType="solid">
                  <fgColor theme="0" tint="-4.9989318521683403E-2"/>
                  <bgColor theme="0" tint="-4.9989318521683403E-2"/>
                </patternFill>
              </fill>
            </x14:dxf>
          </x14:cfRule>
          <xm:sqref>B42:L42 G43:L43 B43 E43</xm:sqref>
        </x14:conditionalFormatting>
        <x14:conditionalFormatting xmlns:xm="http://schemas.microsoft.com/office/excel/2006/main">
          <x14:cfRule type="expression" priority="23" id="{4831B93E-B372-4A09-BB41-F41E3CDB9BCF}">
            <xm:f>$E$8='Data Validation'!$C$2</xm:f>
            <x14:dxf>
              <font>
                <color theme="1"/>
              </font>
              <fill>
                <patternFill>
                  <bgColor theme="3" tint="0.89996032593768116"/>
                </patternFill>
              </fill>
            </x14:dxf>
          </x14:cfRule>
          <x14:cfRule type="expression" priority="17" id="{D5CC5289-EEA0-4356-A4CF-50A93EAE8951}">
            <xm:f>$H$8='Data Validation'!$C$2</xm:f>
            <x14:dxf>
              <font>
                <color theme="1"/>
              </font>
              <fill>
                <patternFill>
                  <bgColor theme="3" tint="0.89996032593768116"/>
                </patternFill>
              </fill>
            </x14:dxf>
          </x14:cfRule>
          <xm:sqref>C49:C51</xm:sqref>
        </x14:conditionalFormatting>
        <x14:conditionalFormatting xmlns:xm="http://schemas.microsoft.com/office/excel/2006/main">
          <x14:cfRule type="expression" priority="15" id="{45BF96F5-B65D-4E9E-A670-4BB010B0C670}">
            <xm:f>$H$8='Data Validation'!$C$2</xm:f>
            <x14:dxf>
              <font>
                <color theme="1"/>
              </font>
              <fill>
                <patternFill>
                  <bgColor theme="3" tint="0.89996032593768116"/>
                </patternFill>
              </fill>
            </x14:dxf>
          </x14:cfRule>
          <x14:cfRule type="expression" priority="22" id="{7D525323-418C-42EB-808B-2978834094D8}">
            <xm:f>$E$8='Data Validation'!$C$2</xm:f>
            <x14:dxf>
              <font>
                <color theme="1"/>
              </font>
              <fill>
                <patternFill>
                  <bgColor theme="3" tint="0.89996032593768116"/>
                </patternFill>
              </fill>
            </x14:dxf>
          </x14:cfRule>
          <xm:sqref>C58:C60</xm:sqref>
        </x14:conditionalFormatting>
        <x14:conditionalFormatting xmlns:xm="http://schemas.microsoft.com/office/excel/2006/main">
          <x14:cfRule type="expression" priority="48" id="{E61BB2E0-99A1-42CC-840F-99B14A985D00}">
            <xm:f>OR($E$8='Data Validation'!$C$2,$H$8='Data Validation'!$C$2)</xm:f>
            <x14:dxf>
              <font>
                <color theme="1"/>
              </font>
              <fill>
                <patternFill>
                  <bgColor theme="3" tint="0.89996032593768116"/>
                </patternFill>
              </fill>
            </x14:dxf>
          </x14:cfRule>
          <xm:sqref>C66</xm:sqref>
        </x14:conditionalFormatting>
        <x14:conditionalFormatting xmlns:xm="http://schemas.microsoft.com/office/excel/2006/main">
          <x14:cfRule type="expression" priority="35" id="{FB44BF2F-0A43-4723-B126-5BB2305AC7B9}">
            <xm:f>AND('Customer Information'!$E$37='Data Validation'!$T$1,'Customer Information'!E$31="Yes")</xm:f>
            <x14:dxf>
              <font>
                <color theme="0" tint="-4.9989318521683403E-2"/>
              </font>
              <fill>
                <patternFill>
                  <bgColor theme="0" tint="-4.9989318521683403E-2"/>
                </patternFill>
              </fill>
              <border>
                <left/>
                <right/>
                <top/>
                <bottom/>
                <vertical/>
                <horizontal/>
              </border>
            </x14:dxf>
          </x14:cfRule>
          <xm:sqref>C1:E1 G1:J1 A1:B19 G2:XFD8 C2:F19 A20:J20 A21:B1048576 C44:F68 G47:J70 V1:XFD1 G9:K10 M9:XFD11 G11:J11 G12:XFD19 L20:XFD20 C21:F42 G21:XFD45 E43 G46:K46 M46:XFD70 K58 K59:L60 K63:L66 K67 C69:D69 F69 C70:F1048576 G71:XFD1048576</xm:sqref>
        </x14:conditionalFormatting>
        <x14:conditionalFormatting xmlns:xm="http://schemas.microsoft.com/office/excel/2006/main">
          <x14:cfRule type="expression" priority="13" id="{1679B657-03F1-47D3-9FB7-2D3BF48EDD71}">
            <xm:f>'Customer Information'!$E$37='Data Validation'!$T$1</xm:f>
            <x14:dxf>
              <font>
                <color theme="0" tint="-4.9989318521683403E-2"/>
              </font>
              <fill>
                <patternFill>
                  <bgColor theme="0" tint="-4.9989318521683403E-2"/>
                </patternFill>
              </fill>
            </x14:dxf>
          </x14:cfRule>
          <xm:sqref>C46:H60</xm:sqref>
        </x14:conditionalFormatting>
        <x14:conditionalFormatting xmlns:xm="http://schemas.microsoft.com/office/excel/2006/main">
          <x14:cfRule type="expression" priority="11" id="{0E0F582C-F837-4096-A308-3B61AFDCB4C9}">
            <xm:f>$E$8='Data Validation'!$C$2</xm:f>
            <x14:dxf>
              <font>
                <color theme="1"/>
              </font>
            </x14:dxf>
          </x14:cfRule>
          <x14:cfRule type="expression" priority="16" id="{AF402C28-643D-4FE0-A179-C342559E79CD}">
            <xm:f>$H$8='Data Validation'!$C$2</xm:f>
            <x14:dxf>
              <font>
                <color theme="1"/>
              </font>
            </x14:dxf>
          </x14:cfRule>
          <xm:sqref>D49:D51</xm:sqref>
        </x14:conditionalFormatting>
        <x14:conditionalFormatting xmlns:xm="http://schemas.microsoft.com/office/excel/2006/main">
          <x14:cfRule type="expression" priority="14" id="{65AE5399-B1D7-4808-86D1-53F6728C1EE8}">
            <xm:f>$H$8='Data Validation'!$C$2</xm:f>
            <x14:dxf>
              <font>
                <color theme="1"/>
              </font>
            </x14:dxf>
          </x14:cfRule>
          <x14:cfRule type="expression" priority="21" id="{120FEA2A-CC14-4370-BE60-8CBA8F850E37}">
            <xm:f>$E$8='Data Validation'!$C$2</xm:f>
            <x14:dxf>
              <font>
                <color theme="1"/>
              </font>
            </x14:dxf>
          </x14:cfRule>
          <xm:sqref>D58:D60</xm:sqref>
        </x14:conditionalFormatting>
        <x14:conditionalFormatting xmlns:xm="http://schemas.microsoft.com/office/excel/2006/main">
          <x14:cfRule type="expression" priority="58" id="{AE159312-6B4D-4C4B-9232-BA047FB72A57}">
            <xm:f>$E$8='Data Validation'!$C$2</xm:f>
            <x14:dxf>
              <font>
                <color theme="1"/>
              </font>
              <fill>
                <patternFill>
                  <bgColor rgb="FFFFF377"/>
                </patternFill>
              </fill>
            </x14:dxf>
          </x14:cfRule>
          <xm:sqref>E49:E51</xm:sqref>
        </x14:conditionalFormatting>
        <x14:conditionalFormatting xmlns:xm="http://schemas.microsoft.com/office/excel/2006/main">
          <x14:cfRule type="expression" priority="20" id="{285D43A4-6074-4837-A268-5E8AB1AADFDB}">
            <xm:f>$E$8='Data Validation'!$C$2</xm:f>
            <x14:dxf>
              <fill>
                <patternFill>
                  <bgColor rgb="FFFFF377"/>
                </patternFill>
              </fill>
            </x14:dxf>
          </x14:cfRule>
          <xm:sqref>E58:E60</xm:sqref>
        </x14:conditionalFormatting>
        <x14:conditionalFormatting xmlns:xm="http://schemas.microsoft.com/office/excel/2006/main">
          <x14:cfRule type="expression" priority="51" id="{346F2DFF-122E-45C4-BE23-E3656C21AC68}">
            <xm:f>$E$8='Data Validation'!$C$2</xm:f>
            <x14:dxf>
              <font>
                <color theme="1"/>
              </font>
              <fill>
                <patternFill>
                  <bgColor rgb="FFFFF377"/>
                </patternFill>
              </fill>
            </x14:dxf>
          </x14:cfRule>
          <xm:sqref>E66</xm:sqref>
        </x14:conditionalFormatting>
        <x14:conditionalFormatting xmlns:xm="http://schemas.microsoft.com/office/excel/2006/main">
          <x14:cfRule type="expression" priority="12" id="{D5C57395-A134-4838-803E-403B8F04BED4}">
            <xm:f>'Customer Information'!$E$37='Data Validation'!$T$1</xm:f>
            <x14:dxf>
              <fill>
                <patternFill>
                  <bgColor theme="0" tint="-4.9989318521683403E-2"/>
                </patternFill>
              </fill>
            </x14:dxf>
          </x14:cfRule>
          <xm:sqref>E69</xm:sqref>
        </x14:conditionalFormatting>
        <x14:conditionalFormatting xmlns:xm="http://schemas.microsoft.com/office/excel/2006/main">
          <x14:cfRule type="expression" priority="73" id="{422F47CC-4632-4454-A1B6-66C7E369852E}">
            <xm:f>$E$8='Data Validation'!$C$2</xm:f>
            <x14:dxf>
              <fill>
                <patternFill>
                  <bgColor rgb="FFFFF377"/>
                </patternFill>
              </fill>
            </x14:dxf>
          </x14:cfRule>
          <xm:sqref>E12:G12</xm:sqref>
        </x14:conditionalFormatting>
        <x14:conditionalFormatting xmlns:xm="http://schemas.microsoft.com/office/excel/2006/main">
          <x14:cfRule type="expression" priority="38" id="{4B5C7746-6D8C-47CF-AF9D-5DFB2685A810}">
            <xm:f>AND($E$8='Data Validation'!$C$2,'Customer Information'!$D$46&gt;'POE_PI Inputs'!$G$4)</xm:f>
            <x14:dxf>
              <font>
                <color theme="1"/>
              </font>
              <fill>
                <patternFill>
                  <bgColor rgb="FFFFF377"/>
                </patternFill>
              </fill>
            </x14:dxf>
          </x14:cfRule>
          <xm:sqref>E13:G14</xm:sqref>
        </x14:conditionalFormatting>
        <x14:conditionalFormatting xmlns:xm="http://schemas.microsoft.com/office/excel/2006/main">
          <x14:cfRule type="expression" priority="42" id="{C5E9DA98-D4C1-44BF-86F1-74DC1076A3F7}">
            <xm:f>AND($E$8='Data Validation'!$C$2,'Customer Information'!$D$46&gt;'POE_PI Inputs'!$G$6)</xm:f>
            <x14:dxf>
              <font>
                <color theme="1"/>
              </font>
              <fill>
                <patternFill>
                  <bgColor rgb="FFFFF377"/>
                </patternFill>
              </fill>
            </x14:dxf>
          </x14:cfRule>
          <xm:sqref>E15:G20</xm:sqref>
        </x14:conditionalFormatting>
        <x14:conditionalFormatting xmlns:xm="http://schemas.microsoft.com/office/excel/2006/main">
          <x14:cfRule type="expression" priority="27" id="{0B214F01-06E3-4B1F-879E-D38A4626E484}">
            <xm:f>'Customer Information'!$E$31&lt;&gt;"Yes"</xm:f>
            <x14:dxf>
              <font>
                <color theme="0"/>
              </font>
              <fill>
                <patternFill>
                  <fgColor theme="0"/>
                </patternFill>
              </fill>
            </x14:dxf>
          </x14:cfRule>
          <xm:sqref>G1</xm:sqref>
        </x14:conditionalFormatting>
        <x14:conditionalFormatting xmlns:xm="http://schemas.microsoft.com/office/excel/2006/main">
          <x14:cfRule type="expression" priority="10" id="{3CA117BC-A477-4A72-AE78-5E76A52B1565}">
            <xm:f>AND($E$8='Data Validation'!$C$2,'Customer Information'!$D$46&gt;'POE_PI Inputs'!$G$6)</xm:f>
            <x14:dxf>
              <font>
                <color theme="1"/>
              </font>
              <fill>
                <patternFill>
                  <bgColor rgb="FFFFF377"/>
                </patternFill>
              </fill>
            </x14:dxf>
          </x14:cfRule>
          <xm:sqref>H20</xm:sqref>
        </x14:conditionalFormatting>
        <x14:conditionalFormatting xmlns:xm="http://schemas.microsoft.com/office/excel/2006/main">
          <x14:cfRule type="expression" priority="19" id="{5BF50808-71B7-4884-BEAD-F53943168A19}">
            <xm:f>$H$8='Data Validation'!$C$2</xm:f>
            <x14:dxf>
              <font>
                <color theme="1"/>
              </font>
              <fill>
                <patternFill>
                  <bgColor rgb="FFFFF377"/>
                </patternFill>
              </fill>
            </x14:dxf>
          </x14:cfRule>
          <xm:sqref>H49:H51</xm:sqref>
        </x14:conditionalFormatting>
        <x14:conditionalFormatting xmlns:xm="http://schemas.microsoft.com/office/excel/2006/main">
          <x14:cfRule type="expression" priority="18" id="{10D8EEA2-1639-40F0-9814-BADEEE1F3FCE}">
            <xm:f>$H$8='Data Validation'!$C$2</xm:f>
            <x14:dxf>
              <font>
                <color theme="1"/>
              </font>
              <fill>
                <patternFill>
                  <bgColor rgb="FFFFF377"/>
                </patternFill>
              </fill>
            </x14:dxf>
          </x14:cfRule>
          <xm:sqref>H58:H60</xm:sqref>
        </x14:conditionalFormatting>
        <x14:conditionalFormatting xmlns:xm="http://schemas.microsoft.com/office/excel/2006/main">
          <x14:cfRule type="expression" priority="50" id="{E1494A3C-618A-4C74-A3BD-F93CF5B3D1DE}">
            <xm:f>$H$8='Data Validation'!$C$2</xm:f>
            <x14:dxf>
              <font>
                <color theme="1"/>
              </font>
              <fill>
                <patternFill>
                  <bgColor rgb="FFFFF377"/>
                </patternFill>
              </fill>
            </x14:dxf>
          </x14:cfRule>
          <xm:sqref>H66</xm:sqref>
        </x14:conditionalFormatting>
        <x14:conditionalFormatting xmlns:xm="http://schemas.microsoft.com/office/excel/2006/main">
          <x14:cfRule type="expression" priority="72" id="{62A9F8DD-C0EE-4E6F-A518-519A42A0F3B6}">
            <xm:f>$H$8='Data Validation'!$C$2</xm:f>
            <x14:dxf>
              <font>
                <color theme="1"/>
              </font>
              <fill>
                <patternFill>
                  <bgColor rgb="FFFFF377"/>
                </patternFill>
              </fill>
            </x14:dxf>
          </x14:cfRule>
          <xm:sqref>H12:I12</xm:sqref>
        </x14:conditionalFormatting>
        <x14:conditionalFormatting xmlns:xm="http://schemas.microsoft.com/office/excel/2006/main">
          <x14:cfRule type="expression" priority="37" id="{54905DD2-56DD-4FD8-BD18-87112925BD05}">
            <xm:f>AND($H$8='Data Validation'!$C$2,'Customer Information'!$D$46&gt;'POE_PI Inputs'!$G$4)</xm:f>
            <x14:dxf>
              <fill>
                <patternFill>
                  <bgColor rgb="FFFFF377"/>
                </patternFill>
              </fill>
            </x14:dxf>
          </x14:cfRule>
          <xm:sqref>H13:I14</xm:sqref>
        </x14:conditionalFormatting>
        <x14:conditionalFormatting xmlns:xm="http://schemas.microsoft.com/office/excel/2006/main">
          <x14:cfRule type="expression" priority="41" id="{BE3E1303-2300-4064-B87D-83B8CEED2577}">
            <xm:f>AND($H$8='Data Validation'!$C$2,'Customer Information'!$D$46&gt;'POE_PI Inputs'!$G$6)</xm:f>
            <x14:dxf>
              <fill>
                <patternFill>
                  <bgColor rgb="FFFFF377"/>
                </patternFill>
              </fill>
            </x14:dxf>
          </x14:cfRule>
          <xm:sqref>H15:I20</xm:sqref>
        </x14:conditionalFormatting>
        <x14:conditionalFormatting xmlns:xm="http://schemas.microsoft.com/office/excel/2006/main">
          <x14:cfRule type="expression" priority="30" id="{AB46D9B8-238C-48B5-83F3-CEBB851EF8B4}">
            <xm:f>AND('Customer Information'!$E$37='Data Validation'!$T$1,'Customer Information'!$E$31="Yes")</xm:f>
            <x14:dxf>
              <font>
                <color theme="0" tint="-4.9989318521683403E-2"/>
              </font>
              <fill>
                <patternFill>
                  <bgColor theme="0" tint="-4.9989318521683403E-2"/>
                </patternFill>
              </fill>
              <border>
                <left/>
                <right/>
                <top/>
                <bottom/>
                <vertical/>
                <horizontal/>
              </border>
            </x14:dxf>
          </x14:cfRule>
          <xm:sqref>H47:J59</xm:sqref>
        </x14:conditionalFormatting>
        <x14:conditionalFormatting xmlns:xm="http://schemas.microsoft.com/office/excel/2006/main">
          <x14:cfRule type="expression" priority="57" id="{FB894AE4-785E-4DD0-B03C-95800CEC2C63}">
            <xm:f>AND($E$8='Data Validation'!$C$2,$H$8='Data Validation'!$C$2)</xm:f>
            <x14:dxf>
              <font>
                <color theme="1"/>
              </font>
              <fill>
                <patternFill>
                  <bgColor theme="0"/>
                </patternFill>
              </fill>
            </x14:dxf>
          </x14:cfRule>
          <xm:sqref>J49:J51 J58:J62</xm:sqref>
        </x14:conditionalFormatting>
        <x14:conditionalFormatting xmlns:xm="http://schemas.microsoft.com/office/excel/2006/main">
          <x14:cfRule type="expression" priority="49" id="{39CF80E2-2A99-4678-9B5B-00E89D886460}">
            <xm:f>AND($E$8='Data Validation'!$C$2,$H$8='Data Validation'!$C$2)</xm:f>
            <x14:dxf>
              <font>
                <color theme="1"/>
              </font>
              <fill>
                <patternFill>
                  <bgColor theme="0"/>
                </patternFill>
              </fill>
            </x14:dxf>
          </x14:cfRule>
          <xm:sqref>J66</xm:sqref>
        </x14:conditionalFormatting>
        <x14:conditionalFormatting xmlns:xm="http://schemas.microsoft.com/office/excel/2006/main">
          <x14:cfRule type="expression" priority="7" id="{42F1CC8E-2B71-44B5-A27B-B1904529A98F}">
            <xm:f>'Customer Information'!$E$37='Data Validation'!$T$1</xm:f>
            <x14:dxf>
              <font>
                <color theme="0" tint="-4.9989318521683403E-2"/>
              </font>
              <fill>
                <patternFill>
                  <bgColor theme="0" tint="-4.9989318521683403E-2"/>
                </patternFill>
              </fill>
            </x14:dxf>
          </x14:cfRule>
          <xm:sqref>K20</xm:sqref>
        </x14:conditionalFormatting>
        <x14:conditionalFormatting xmlns:xm="http://schemas.microsoft.com/office/excel/2006/main">
          <x14:cfRule type="expression" priority="25" id="{57C748B0-BC1A-4989-ADFF-2FFAFC35CEDB}">
            <xm:f>AND('Customer Information'!$E$37='Data Validation'!$T$1,'Customer Information'!O$31="Yes")</xm:f>
            <x14:dxf>
              <font>
                <color theme="0" tint="-4.9989318521683403E-2"/>
              </font>
              <fill>
                <patternFill>
                  <bgColor theme="0" tint="-4.9989318521683403E-2"/>
                </patternFill>
              </fill>
              <border>
                <left/>
                <right/>
                <top/>
                <bottom/>
                <vertical/>
                <horizontal/>
              </border>
            </x14:dxf>
          </x14:cfRule>
          <x14:cfRule type="expression" priority="24" id="{466FA164-A832-435C-AB37-4D09397F6F14}">
            <xm:f>AND('Customer Information'!$E$37='Data Validation'!$T$1,'Customer Information'!$E$31="Yes")</xm:f>
            <x14:dxf>
              <font>
                <color theme="0" tint="-4.9989318521683403E-2"/>
              </font>
              <fill>
                <patternFill>
                  <bgColor theme="0" tint="-4.9989318521683403E-2"/>
                </patternFill>
              </fill>
              <border>
                <left/>
                <right/>
                <top/>
                <bottom/>
                <vertical/>
                <horizontal/>
              </border>
            </x14:dxf>
          </x14:cfRule>
          <xm:sqref>K61:K62</xm:sqref>
        </x14:conditionalFormatting>
        <x14:conditionalFormatting xmlns:xm="http://schemas.microsoft.com/office/excel/2006/main">
          <x14:cfRule type="expression" priority="4" id="{C47CFDCF-E49F-427D-9E72-3155605C5A23}">
            <xm:f>'Customer Information'!$E$37='Data Validation'!$T$1</xm:f>
            <x14:dxf>
              <border>
                <vertical/>
                <horizontal/>
              </border>
            </x14:dxf>
          </x14:cfRule>
          <xm:sqref>K10:L11</xm:sqref>
        </x14:conditionalFormatting>
        <x14:conditionalFormatting xmlns:xm="http://schemas.microsoft.com/office/excel/2006/main">
          <x14:cfRule type="expression" priority="44" id="{6C210B3B-D125-4C9C-B82B-90614C0245E2}">
            <xm:f>$E$8='Data Validation'!$C$2</xm:f>
            <x14:dxf>
              <font>
                <color theme="1"/>
              </font>
              <fill>
                <patternFill>
                  <bgColor theme="0"/>
                </patternFill>
              </fill>
            </x14:dxf>
          </x14:cfRule>
          <xm:sqref>K12:L12</xm:sqref>
        </x14:conditionalFormatting>
        <x14:conditionalFormatting xmlns:xm="http://schemas.microsoft.com/office/excel/2006/main">
          <x14:cfRule type="expression" priority="82" id="{8EC771ED-D7A9-44EA-938F-335DE5C6FD86}">
            <xm:f>'Customer Information'!$E$37='Data Validation'!$T$1</xm:f>
            <x14:dxf>
              <font>
                <color theme="0" tint="-4.9989318521683403E-2"/>
              </font>
              <fill>
                <patternFill>
                  <bgColor theme="0" tint="-4.9989318521683403E-2"/>
                </patternFill>
              </fill>
            </x14:dxf>
          </x14:cfRule>
          <x14:cfRule type="expression" priority="83" id="{81107DC4-804E-49F4-89F4-D562373641A1}">
            <xm:f>AND(OR($E$8='Data Validation'!$C$2,$H$8='Data Validation'!$C$2),'Customer Information'!$D$46&gt;'POE_PI Inputs'!$G$4)</xm:f>
            <x14:dxf>
              <font>
                <color theme="1"/>
              </font>
              <fill>
                <patternFill>
                  <bgColor theme="0"/>
                </patternFill>
              </fill>
            </x14:dxf>
          </x14:cfRule>
          <xm:sqref>K13:L19</xm:sqref>
        </x14:conditionalFormatting>
        <x14:conditionalFormatting xmlns:xm="http://schemas.microsoft.com/office/excel/2006/main">
          <x14:cfRule type="expression" priority="33" id="{92ECED31-455F-4CF5-8FF5-82E34E56E1EF}">
            <xm:f>AND('Customer Information'!$E$37='Data Validation'!$T$1, 'Customer Information'!$E$31=”Yes”)</xm:f>
            <x14:dxf>
              <font>
                <color theme="0" tint="-4.9989318521683403E-2"/>
              </font>
              <fill>
                <patternFill patternType="solid">
                  <fgColor theme="0" tint="-4.9989318521683403E-2"/>
                  <bgColor theme="0" tint="-4.9989318521683403E-2"/>
                </patternFill>
              </fill>
            </x14:dxf>
          </x14:cfRule>
          <xm:sqref>K1:U1</xm:sqref>
        </x14:conditionalFormatting>
        <x14:conditionalFormatting xmlns:xm="http://schemas.microsoft.com/office/excel/2006/main">
          <x14:cfRule type="expression" priority="6" id="{4CBAE335-1EB1-49CE-909C-1786BFA13033}">
            <xm:f>'Customer Information'!$E$37='Data Validation'!$T$1</xm:f>
            <x14:dxf>
              <font>
                <color theme="0" tint="-4.9989318521683403E-2"/>
              </font>
              <fill>
                <patternFill>
                  <bgColor theme="0" tint="-4.9989318521683403E-2"/>
                </patternFill>
              </fill>
            </x14:dxf>
          </x14:cfRule>
          <xm:sqref>L24</xm:sqref>
        </x14:conditionalFormatting>
        <x14:conditionalFormatting xmlns:xm="http://schemas.microsoft.com/office/excel/2006/main">
          <x14:cfRule type="expression" priority="59" id="{58BCABE2-DB3C-412A-9599-9520ED3C0A81}">
            <xm:f>'Customer Information'!$F$68="No"</xm:f>
            <x14:dxf>
              <font>
                <color theme="1"/>
              </font>
            </x14:dxf>
          </x14:cfRule>
          <xm:sqref>L42:L43</xm:sqref>
        </x14:conditionalFormatting>
        <x14:conditionalFormatting xmlns:xm="http://schemas.microsoft.com/office/excel/2006/main">
          <x14:cfRule type="expression" priority="5" id="{AE626D54-2F1C-4F71-B7D1-BE2E7AB2BD42}">
            <xm:f>'Customer Information'!$E$37='Data Validation'!$T$1</xm:f>
            <x14:dxf>
              <font>
                <color theme="0" tint="-4.9989318521683403E-2"/>
              </font>
              <fill>
                <patternFill>
                  <bgColor theme="0" tint="-4.9989318521683403E-2"/>
                </patternFill>
              </fill>
            </x14:dxf>
          </x14:cfRule>
          <xm:sqref>L43</xm:sqref>
        </x14:conditionalFormatting>
        <x14:conditionalFormatting xmlns:xm="http://schemas.microsoft.com/office/excel/2006/main">
          <x14:cfRule type="expression" priority="45" id="{61264840-83A3-4C3C-9D27-735BD46EC471}">
            <xm:f>OR($E$8='Data Validation'!$C$2,$H$8='Data Validation'!$C$2)</xm:f>
            <x14:dxf>
              <fill>
                <patternFill>
                  <bgColor rgb="FFFFFF00"/>
                </patternFill>
              </fill>
            </x14:dxf>
          </x14:cfRule>
          <xm:sqref>M8</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D0B02C12-C95D-41CB-B3C9-B33B78BF8C5E}">
          <x14:formula1>
            <xm:f>'Data Validation'!$R$1:$R$158</xm:f>
          </x14:formula1>
          <xm:sqref>E40:F40 H40</xm:sqref>
        </x14:dataValidation>
        <x14:dataValidation type="list" allowBlank="1" showInputMessage="1" showErrorMessage="1" xr:uid="{AF51B5C7-E675-49AA-B236-530BCFC3A5BB}">
          <x14:formula1>
            <xm:f>'Data Validation'!$R$2:$R$158</xm:f>
          </x14:formula1>
          <xm:sqref>E41:F41 H41</xm:sqref>
        </x14:dataValidation>
        <x14:dataValidation type="list" allowBlank="1" showInputMessage="1" showErrorMessage="1" xr:uid="{E6F855D5-8268-4C52-891C-2FCBF43041E8}">
          <x14:formula1>
            <xm:f>'Data Validation'!$C$2:$C$9</xm:f>
          </x14:formula1>
          <xm:sqref>E8 H8</xm:sqref>
        </x14:dataValidation>
        <x14:dataValidation type="list" allowBlank="1" showInputMessage="1" showErrorMessage="1" xr:uid="{65F10856-4CCD-49E0-B665-295790CCFA17}">
          <x14:formula1>
            <xm:f>'Data Validation'!$A$1:$A$2</xm:f>
          </x14:formula1>
          <xm:sqref>E10 H10 E38:E39 H38:H39 E43 H43 E20 H20</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74E1C-5784-4897-A7A4-08795D9B0E83}">
  <sheetPr>
    <pageSetUpPr autoPageBreaks="0"/>
  </sheetPr>
  <dimension ref="A1:U77"/>
  <sheetViews>
    <sheetView showGridLines="0" zoomScaleNormal="100" zoomScaleSheetLayoutView="55" workbookViewId="0">
      <pane xSplit="1" ySplit="4" topLeftCell="B5" activePane="bottomRight" state="frozen"/>
      <selection pane="topRight"/>
      <selection pane="bottomLeft"/>
      <selection pane="bottomRight" activeCell="Q9" sqref="Q9"/>
    </sheetView>
  </sheetViews>
  <sheetFormatPr defaultColWidth="9.33203125" defaultRowHeight="14.4" outlineLevelCol="1" x14ac:dyDescent="0.3"/>
  <cols>
    <col min="1" max="1" width="17.6640625" style="210" customWidth="1"/>
    <col min="2" max="2" width="21.6640625" style="5" customWidth="1"/>
    <col min="3" max="3" width="15.33203125" style="5" customWidth="1"/>
    <col min="4" max="4" width="13.6640625" style="5" customWidth="1"/>
    <col min="5" max="5" width="37.6640625" style="5" customWidth="1"/>
    <col min="6" max="6" width="37.33203125" style="5" customWidth="1"/>
    <col min="7" max="7" width="28.33203125" style="5" customWidth="1"/>
    <col min="8" max="8" width="32.44140625" style="5" hidden="1" customWidth="1" outlineLevel="1"/>
    <col min="9" max="9" width="23.44140625" style="5" hidden="1" customWidth="1" outlineLevel="1"/>
    <col min="10" max="10" width="19" style="5" hidden="1" customWidth="1" outlineLevel="1"/>
    <col min="11" max="11" width="74.33203125" style="5" customWidth="1" collapsed="1"/>
    <col min="12" max="12" width="23.33203125" style="5" customWidth="1"/>
    <col min="13" max="13" width="9.33203125" style="5"/>
    <col min="14" max="14" width="10.33203125" style="5" customWidth="1"/>
    <col min="15" max="16384" width="9.33203125" style="5"/>
  </cols>
  <sheetData>
    <row r="1" spans="1:21" ht="15.6" x14ac:dyDescent="0.3">
      <c r="B1" s="93" t="s">
        <v>35</v>
      </c>
      <c r="G1" s="93"/>
      <c r="K1" s="749" t="s">
        <v>180</v>
      </c>
      <c r="L1" s="749"/>
      <c r="M1" s="749"/>
      <c r="N1" s="749"/>
      <c r="O1" s="749"/>
      <c r="P1" s="749"/>
      <c r="Q1" s="749"/>
      <c r="R1" s="749"/>
      <c r="S1" s="749"/>
      <c r="T1" s="749"/>
      <c r="U1" s="749"/>
    </row>
    <row r="2" spans="1:21" ht="9" customHeight="1" thickBot="1" x14ac:dyDescent="0.35"/>
    <row r="3" spans="1:21" ht="18.600000000000001" thickBot="1" x14ac:dyDescent="0.35">
      <c r="B3" s="973" t="str">
        <f>IF(AND('Customer Information'!E37='Data Validation'!T1,'Customer Information'!E31="Yes",'Customer Information'!E35="Yes"),"This worksheet is not applicable to your project.  Please continue to the 'Supporting Files' tab next.","EEM 9")</f>
        <v>EEM 9</v>
      </c>
      <c r="C3" s="974"/>
      <c r="D3" s="974"/>
      <c r="E3" s="974"/>
      <c r="F3" s="974"/>
      <c r="G3" s="974"/>
      <c r="H3" s="974"/>
      <c r="I3" s="974"/>
      <c r="J3" s="975"/>
      <c r="K3" s="137"/>
      <c r="L3" s="138"/>
    </row>
    <row r="4" spans="1:21" ht="41.25" customHeight="1" thickBot="1" x14ac:dyDescent="0.35">
      <c r="B4" s="570" t="s">
        <v>181</v>
      </c>
      <c r="C4" s="571"/>
      <c r="D4" s="572"/>
      <c r="E4" s="441" t="s">
        <v>182</v>
      </c>
      <c r="F4" s="458" t="s">
        <v>183</v>
      </c>
      <c r="G4" s="441" t="s">
        <v>150</v>
      </c>
      <c r="H4" s="458" t="s">
        <v>184</v>
      </c>
      <c r="I4" s="458" t="s">
        <v>185</v>
      </c>
      <c r="J4" s="458" t="s">
        <v>186</v>
      </c>
      <c r="K4" s="571" t="s">
        <v>37</v>
      </c>
      <c r="L4" s="572"/>
    </row>
    <row r="5" spans="1:21" ht="42" customHeight="1" x14ac:dyDescent="0.3">
      <c r="B5" s="947" t="s">
        <v>187</v>
      </c>
      <c r="C5" s="948"/>
      <c r="D5" s="949"/>
      <c r="E5" s="268"/>
      <c r="F5" s="143"/>
      <c r="G5" s="144"/>
      <c r="H5" s="278"/>
      <c r="I5" s="148"/>
      <c r="J5" s="200"/>
      <c r="K5" s="950" t="s">
        <v>270</v>
      </c>
      <c r="L5" s="951"/>
    </row>
    <row r="6" spans="1:21" ht="42" customHeight="1" x14ac:dyDescent="0.3">
      <c r="B6" s="891" t="s">
        <v>189</v>
      </c>
      <c r="C6" s="892"/>
      <c r="D6" s="893"/>
      <c r="E6" s="269"/>
      <c r="F6" s="143"/>
      <c r="G6" s="144"/>
      <c r="H6" s="277"/>
      <c r="I6" s="148"/>
      <c r="J6" s="200"/>
      <c r="K6" s="950"/>
      <c r="L6" s="951"/>
    </row>
    <row r="7" spans="1:21" ht="57.75" customHeight="1" x14ac:dyDescent="0.3">
      <c r="B7" s="891" t="s">
        <v>190</v>
      </c>
      <c r="C7" s="892"/>
      <c r="D7" s="893"/>
      <c r="E7" s="269"/>
      <c r="F7" s="145"/>
      <c r="G7" s="146"/>
      <c r="H7" s="277"/>
      <c r="I7" s="147"/>
      <c r="J7" s="200"/>
      <c r="K7" s="909"/>
      <c r="L7" s="910"/>
    </row>
    <row r="8" spans="1:21" ht="57" customHeight="1" x14ac:dyDescent="0.3">
      <c r="B8" s="891" t="s">
        <v>191</v>
      </c>
      <c r="C8" s="892"/>
      <c r="D8" s="893"/>
      <c r="E8" s="270"/>
      <c r="F8" s="272"/>
      <c r="G8" s="273"/>
      <c r="H8" s="276"/>
      <c r="I8" s="275"/>
      <c r="J8" s="201"/>
      <c r="K8" s="97" t="s">
        <v>192</v>
      </c>
      <c r="L8" s="35" t="s">
        <v>193</v>
      </c>
      <c r="M8" s="963" t="str">
        <f>IF(OR(E8='Data Validation'!C2,H8='Data Validation'!C2),"*Please include an affidavit in the supporting file tab verifying this as true.","")</f>
        <v/>
      </c>
      <c r="N8" s="963"/>
      <c r="O8" s="963"/>
      <c r="P8" s="8"/>
    </row>
    <row r="9" spans="1:21" ht="42" customHeight="1" x14ac:dyDescent="0.3">
      <c r="B9" s="891" t="s">
        <v>194</v>
      </c>
      <c r="C9" s="892"/>
      <c r="D9" s="893"/>
      <c r="E9" s="271"/>
      <c r="F9" s="422"/>
      <c r="G9" s="248"/>
      <c r="H9" s="274"/>
      <c r="I9" s="269"/>
      <c r="J9" s="200"/>
      <c r="K9" s="869" t="s">
        <v>195</v>
      </c>
      <c r="L9" s="870"/>
      <c r="M9" s="563" t="s">
        <v>196</v>
      </c>
      <c r="N9" s="563"/>
      <c r="O9" s="563"/>
    </row>
    <row r="10" spans="1:21" ht="36.75" customHeight="1" x14ac:dyDescent="0.3">
      <c r="A10" s="186" t="s">
        <v>197</v>
      </c>
      <c r="B10" s="891" t="s">
        <v>198</v>
      </c>
      <c r="C10" s="892"/>
      <c r="D10" s="893"/>
      <c r="E10" s="894"/>
      <c r="F10" s="894"/>
      <c r="G10" s="279"/>
      <c r="H10" s="280"/>
      <c r="I10" s="281"/>
      <c r="J10" s="202"/>
      <c r="K10" s="907" t="s">
        <v>802</v>
      </c>
      <c r="L10" s="908"/>
      <c r="M10" s="115"/>
      <c r="N10" s="115"/>
      <c r="O10" s="115"/>
    </row>
    <row r="11" spans="1:21" ht="54.75" customHeight="1" x14ac:dyDescent="0.3">
      <c r="B11" s="886" t="s">
        <v>199</v>
      </c>
      <c r="C11" s="887"/>
      <c r="D11" s="888"/>
      <c r="E11" s="889"/>
      <c r="F11" s="890"/>
      <c r="G11" s="284"/>
      <c r="H11" s="283"/>
      <c r="I11" s="282"/>
      <c r="J11" s="203"/>
      <c r="K11" s="909"/>
      <c r="L11" s="910"/>
    </row>
    <row r="12" spans="1:21" ht="37.5" customHeight="1" x14ac:dyDescent="0.3">
      <c r="A12" s="186" t="s">
        <v>200</v>
      </c>
      <c r="B12" s="895" t="s">
        <v>201</v>
      </c>
      <c r="C12" s="896"/>
      <c r="D12" s="897"/>
      <c r="E12" s="478"/>
      <c r="F12" s="285"/>
      <c r="G12" s="285"/>
      <c r="H12" s="286"/>
      <c r="I12" s="287"/>
      <c r="J12" s="204"/>
      <c r="K12" s="896" t="s">
        <v>202</v>
      </c>
      <c r="L12" s="898"/>
    </row>
    <row r="13" spans="1:21" ht="35.1" customHeight="1" x14ac:dyDescent="0.3">
      <c r="A13" s="941" t="s">
        <v>203</v>
      </c>
      <c r="B13" s="922" t="s">
        <v>204</v>
      </c>
      <c r="C13" s="887"/>
      <c r="D13" s="888"/>
      <c r="E13" s="902"/>
      <c r="F13" s="872"/>
      <c r="G13" s="875"/>
      <c r="H13" s="878"/>
      <c r="I13" s="880"/>
      <c r="J13" s="884"/>
      <c r="K13" s="887" t="s">
        <v>205</v>
      </c>
      <c r="L13" s="899"/>
    </row>
    <row r="14" spans="1:21" ht="26.1" customHeight="1" x14ac:dyDescent="0.3">
      <c r="A14" s="941"/>
      <c r="B14" s="614" t="s">
        <v>206</v>
      </c>
      <c r="C14" s="900"/>
      <c r="D14" s="901"/>
      <c r="E14" s="903"/>
      <c r="F14" s="904"/>
      <c r="G14" s="877"/>
      <c r="H14" s="882"/>
      <c r="I14" s="883"/>
      <c r="J14" s="885"/>
      <c r="K14" s="900"/>
      <c r="L14" s="615"/>
    </row>
    <row r="15" spans="1:21" ht="33.6" customHeight="1" x14ac:dyDescent="0.3">
      <c r="A15" s="941"/>
      <c r="B15" s="905" t="s">
        <v>207</v>
      </c>
      <c r="C15" s="906"/>
      <c r="D15" s="906"/>
      <c r="E15" s="871"/>
      <c r="F15" s="872"/>
      <c r="G15" s="875"/>
      <c r="H15" s="878"/>
      <c r="I15" s="880"/>
      <c r="J15" s="884"/>
      <c r="K15" s="900"/>
      <c r="L15" s="615"/>
    </row>
    <row r="16" spans="1:21" ht="17.100000000000001" customHeight="1" x14ac:dyDescent="0.3">
      <c r="A16" s="941"/>
      <c r="B16" s="923" t="s">
        <v>208</v>
      </c>
      <c r="C16" s="924"/>
      <c r="D16" s="924"/>
      <c r="E16" s="873"/>
      <c r="F16" s="874"/>
      <c r="G16" s="876"/>
      <c r="H16" s="879"/>
      <c r="I16" s="881"/>
      <c r="J16" s="911"/>
      <c r="K16" s="900"/>
      <c r="L16" s="615"/>
    </row>
    <row r="17" spans="1:12" ht="14.7" customHeight="1" x14ac:dyDescent="0.3">
      <c r="A17" s="941"/>
      <c r="B17" s="923" t="s">
        <v>209</v>
      </c>
      <c r="C17" s="924"/>
      <c r="D17" s="924"/>
      <c r="E17" s="873"/>
      <c r="F17" s="874"/>
      <c r="G17" s="876"/>
      <c r="H17" s="879"/>
      <c r="I17" s="881"/>
      <c r="J17" s="911"/>
      <c r="K17" s="900"/>
      <c r="L17" s="615"/>
    </row>
    <row r="18" spans="1:12" ht="36" customHeight="1" x14ac:dyDescent="0.3">
      <c r="A18" s="941"/>
      <c r="B18" s="923" t="s">
        <v>210</v>
      </c>
      <c r="C18" s="924"/>
      <c r="D18" s="924"/>
      <c r="E18" s="873"/>
      <c r="F18" s="874"/>
      <c r="G18" s="876"/>
      <c r="H18" s="879"/>
      <c r="I18" s="881"/>
      <c r="J18" s="911"/>
      <c r="K18" s="900"/>
      <c r="L18" s="615"/>
    </row>
    <row r="19" spans="1:12" ht="29.7" customHeight="1" x14ac:dyDescent="0.3">
      <c r="A19" s="941"/>
      <c r="B19" s="923" t="s">
        <v>211</v>
      </c>
      <c r="C19" s="924"/>
      <c r="D19" s="924"/>
      <c r="E19" s="873"/>
      <c r="F19" s="874"/>
      <c r="G19" s="876"/>
      <c r="H19" s="879"/>
      <c r="I19" s="881"/>
      <c r="J19" s="911"/>
      <c r="K19" s="900"/>
      <c r="L19" s="615"/>
    </row>
    <row r="20" spans="1:12" ht="114.75" customHeight="1" x14ac:dyDescent="0.3">
      <c r="A20" s="186"/>
      <c r="B20" s="891" t="s">
        <v>863</v>
      </c>
      <c r="C20" s="892"/>
      <c r="D20" s="893"/>
      <c r="E20" s="470"/>
      <c r="F20" s="471"/>
      <c r="G20" s="471"/>
      <c r="H20" s="470"/>
      <c r="I20" s="472"/>
      <c r="J20" s="469"/>
      <c r="K20" s="467" t="s">
        <v>865</v>
      </c>
      <c r="L20" s="69" t="s">
        <v>864</v>
      </c>
    </row>
    <row r="21" spans="1:12" ht="52.35" customHeight="1" x14ac:dyDescent="0.3">
      <c r="B21" s="847" t="s">
        <v>212</v>
      </c>
      <c r="C21" s="848"/>
      <c r="D21" s="928"/>
      <c r="E21" s="925"/>
      <c r="F21" s="917"/>
      <c r="G21" s="930"/>
      <c r="H21" s="917"/>
      <c r="I21" s="916"/>
      <c r="J21" s="205"/>
      <c r="K21" s="863" t="s">
        <v>213</v>
      </c>
      <c r="L21" s="69" t="s">
        <v>214</v>
      </c>
    </row>
    <row r="22" spans="1:12" ht="29.25" customHeight="1" x14ac:dyDescent="0.3">
      <c r="B22" s="913"/>
      <c r="C22" s="914"/>
      <c r="D22" s="929"/>
      <c r="E22" s="926"/>
      <c r="F22" s="919"/>
      <c r="G22" s="931"/>
      <c r="H22" s="919"/>
      <c r="I22" s="918"/>
      <c r="J22" s="194"/>
      <c r="K22" s="864"/>
      <c r="L22" s="865" t="s">
        <v>215</v>
      </c>
    </row>
    <row r="23" spans="1:12" ht="32.25" customHeight="1" x14ac:dyDescent="0.3">
      <c r="B23" s="913"/>
      <c r="C23" s="914"/>
      <c r="D23" s="929"/>
      <c r="E23" s="926"/>
      <c r="F23" s="919"/>
      <c r="G23" s="931"/>
      <c r="H23" s="919"/>
      <c r="I23" s="918"/>
      <c r="J23" s="194"/>
      <c r="K23" s="867" t="s">
        <v>216</v>
      </c>
      <c r="L23" s="866"/>
    </row>
    <row r="24" spans="1:12" ht="47.25" customHeight="1" x14ac:dyDescent="0.3">
      <c r="B24" s="913"/>
      <c r="C24" s="914"/>
      <c r="D24" s="929"/>
      <c r="E24" s="926"/>
      <c r="F24" s="919"/>
      <c r="G24" s="931"/>
      <c r="H24" s="919"/>
      <c r="I24" s="918"/>
      <c r="J24" s="194"/>
      <c r="K24" s="868"/>
      <c r="L24" s="69" t="s">
        <v>217</v>
      </c>
    </row>
    <row r="25" spans="1:12" ht="76.5" customHeight="1" x14ac:dyDescent="0.3">
      <c r="B25" s="913"/>
      <c r="C25" s="914"/>
      <c r="D25" s="929"/>
      <c r="E25" s="926"/>
      <c r="F25" s="919"/>
      <c r="G25" s="931"/>
      <c r="H25" s="919"/>
      <c r="I25" s="918"/>
      <c r="J25" s="194"/>
      <c r="K25" s="869" t="s">
        <v>852</v>
      </c>
      <c r="L25" s="870"/>
    </row>
    <row r="26" spans="1:12" ht="35.25" customHeight="1" x14ac:dyDescent="0.3">
      <c r="A26" s="941" t="s">
        <v>218</v>
      </c>
      <c r="B26" s="847" t="s">
        <v>219</v>
      </c>
      <c r="C26" s="848"/>
      <c r="D26" s="849"/>
      <c r="E26" s="916"/>
      <c r="F26" s="917"/>
      <c r="G26" s="930"/>
      <c r="H26" s="917"/>
      <c r="I26" s="916"/>
      <c r="J26" s="205"/>
      <c r="K26" s="907" t="s">
        <v>220</v>
      </c>
      <c r="L26" s="908"/>
    </row>
    <row r="27" spans="1:12" ht="35.25" customHeight="1" x14ac:dyDescent="0.3">
      <c r="A27" s="941"/>
      <c r="B27" s="913"/>
      <c r="C27" s="914"/>
      <c r="D27" s="915"/>
      <c r="E27" s="918"/>
      <c r="F27" s="919"/>
      <c r="G27" s="931"/>
      <c r="H27" s="919"/>
      <c r="I27" s="918"/>
      <c r="J27" s="194"/>
      <c r="K27" s="950"/>
      <c r="L27" s="951"/>
    </row>
    <row r="28" spans="1:12" ht="35.25" customHeight="1" x14ac:dyDescent="0.3">
      <c r="A28" s="941"/>
      <c r="B28" s="913"/>
      <c r="C28" s="914"/>
      <c r="D28" s="915"/>
      <c r="E28" s="918"/>
      <c r="F28" s="919"/>
      <c r="G28" s="931"/>
      <c r="H28" s="919"/>
      <c r="I28" s="918"/>
      <c r="J28" s="194"/>
      <c r="K28" s="950"/>
      <c r="L28" s="951"/>
    </row>
    <row r="29" spans="1:12" ht="35.25" customHeight="1" x14ac:dyDescent="0.3">
      <c r="A29" s="941"/>
      <c r="B29" s="913"/>
      <c r="C29" s="914"/>
      <c r="D29" s="915"/>
      <c r="E29" s="918"/>
      <c r="F29" s="919"/>
      <c r="G29" s="931"/>
      <c r="H29" s="919"/>
      <c r="I29" s="918"/>
      <c r="J29" s="194"/>
      <c r="K29" s="950"/>
      <c r="L29" s="951"/>
    </row>
    <row r="30" spans="1:12" ht="35.25" customHeight="1" x14ac:dyDescent="0.3">
      <c r="A30" s="941"/>
      <c r="B30" s="913"/>
      <c r="C30" s="914"/>
      <c r="D30" s="915"/>
      <c r="E30" s="918"/>
      <c r="F30" s="919"/>
      <c r="G30" s="931"/>
      <c r="H30" s="919"/>
      <c r="I30" s="918"/>
      <c r="J30" s="194"/>
      <c r="K30" s="950"/>
      <c r="L30" s="951"/>
    </row>
    <row r="31" spans="1:12" ht="10.5" customHeight="1" x14ac:dyDescent="0.3">
      <c r="A31" s="941"/>
      <c r="B31" s="913"/>
      <c r="C31" s="914"/>
      <c r="D31" s="915"/>
      <c r="E31" s="918"/>
      <c r="F31" s="919"/>
      <c r="G31" s="931"/>
      <c r="H31" s="919"/>
      <c r="I31" s="918"/>
      <c r="J31" s="194"/>
      <c r="K31" s="950"/>
      <c r="L31" s="951"/>
    </row>
    <row r="32" spans="1:12" ht="36.75" customHeight="1" x14ac:dyDescent="0.3">
      <c r="B32" s="847" t="s">
        <v>221</v>
      </c>
      <c r="C32" s="848"/>
      <c r="D32" s="849"/>
      <c r="E32" s="916"/>
      <c r="F32" s="917"/>
      <c r="G32" s="930"/>
      <c r="H32" s="917"/>
      <c r="I32" s="916"/>
      <c r="J32" s="194"/>
      <c r="K32" s="907" t="s">
        <v>222</v>
      </c>
      <c r="L32" s="908"/>
    </row>
    <row r="33" spans="1:14" ht="36.75" customHeight="1" x14ac:dyDescent="0.3">
      <c r="B33" s="913"/>
      <c r="C33" s="914"/>
      <c r="D33" s="915"/>
      <c r="E33" s="918"/>
      <c r="F33" s="919"/>
      <c r="G33" s="931"/>
      <c r="H33" s="919"/>
      <c r="I33" s="918"/>
      <c r="J33" s="194"/>
      <c r="K33" s="950"/>
      <c r="L33" s="951"/>
    </row>
    <row r="34" spans="1:14" ht="36.75" customHeight="1" x14ac:dyDescent="0.3">
      <c r="B34" s="913"/>
      <c r="C34" s="914"/>
      <c r="D34" s="915"/>
      <c r="E34" s="918"/>
      <c r="F34" s="919"/>
      <c r="G34" s="931"/>
      <c r="H34" s="919"/>
      <c r="I34" s="918"/>
      <c r="J34" s="194"/>
      <c r="K34" s="950"/>
      <c r="L34" s="951"/>
    </row>
    <row r="35" spans="1:14" ht="36.75" customHeight="1" x14ac:dyDescent="0.3">
      <c r="B35" s="913"/>
      <c r="C35" s="914"/>
      <c r="D35" s="915"/>
      <c r="E35" s="918"/>
      <c r="F35" s="919"/>
      <c r="G35" s="931"/>
      <c r="H35" s="919"/>
      <c r="I35" s="918"/>
      <c r="J35" s="194"/>
      <c r="K35" s="950"/>
      <c r="L35" s="951"/>
    </row>
    <row r="36" spans="1:14" ht="9.75" customHeight="1" x14ac:dyDescent="0.3">
      <c r="B36" s="913"/>
      <c r="C36" s="914"/>
      <c r="D36" s="915"/>
      <c r="E36" s="918"/>
      <c r="F36" s="919"/>
      <c r="G36" s="931"/>
      <c r="H36" s="919"/>
      <c r="I36" s="918"/>
      <c r="J36" s="194"/>
      <c r="K36" s="950"/>
      <c r="L36" s="951"/>
    </row>
    <row r="37" spans="1:14" ht="36.75" customHeight="1" x14ac:dyDescent="0.3">
      <c r="B37" s="913"/>
      <c r="C37" s="914"/>
      <c r="D37" s="915"/>
      <c r="E37" s="918"/>
      <c r="F37" s="919"/>
      <c r="G37" s="931"/>
      <c r="H37" s="919"/>
      <c r="I37" s="918"/>
      <c r="J37" s="194"/>
      <c r="K37" s="950"/>
      <c r="L37" s="951"/>
    </row>
    <row r="38" spans="1:14" ht="221.4" customHeight="1" x14ac:dyDescent="0.3">
      <c r="B38" s="891" t="s">
        <v>223</v>
      </c>
      <c r="C38" s="892"/>
      <c r="D38" s="893"/>
      <c r="E38" s="932"/>
      <c r="F38" s="933"/>
      <c r="G38" s="289"/>
      <c r="H38" s="288"/>
      <c r="I38" s="290"/>
      <c r="J38" s="206"/>
      <c r="K38" s="193" t="s">
        <v>866</v>
      </c>
      <c r="L38" s="952" t="s">
        <v>224</v>
      </c>
    </row>
    <row r="39" spans="1:14" ht="54" customHeight="1" x14ac:dyDescent="0.3">
      <c r="B39" s="891" t="s">
        <v>225</v>
      </c>
      <c r="C39" s="892"/>
      <c r="D39" s="893"/>
      <c r="E39" s="932"/>
      <c r="F39" s="933"/>
      <c r="G39" s="290"/>
      <c r="H39" s="274"/>
      <c r="I39" s="291"/>
      <c r="J39" s="206"/>
      <c r="K39" s="142" t="s">
        <v>226</v>
      </c>
      <c r="L39" s="953"/>
    </row>
    <row r="40" spans="1:14" ht="39.75" customHeight="1" x14ac:dyDescent="0.3">
      <c r="B40" s="895" t="s">
        <v>227</v>
      </c>
      <c r="C40" s="896"/>
      <c r="D40" s="897"/>
      <c r="E40" s="934"/>
      <c r="F40" s="935"/>
      <c r="G40" s="290"/>
      <c r="H40" s="292"/>
      <c r="I40" s="291"/>
      <c r="J40" s="206"/>
      <c r="K40" s="897" t="s">
        <v>228</v>
      </c>
      <c r="L40" s="954"/>
    </row>
    <row r="41" spans="1:14" ht="39.75" customHeight="1" x14ac:dyDescent="0.3">
      <c r="B41" s="895" t="s">
        <v>229</v>
      </c>
      <c r="C41" s="896"/>
      <c r="D41" s="897"/>
      <c r="E41" s="934"/>
      <c r="F41" s="935"/>
      <c r="G41" s="290"/>
      <c r="H41" s="292"/>
      <c r="I41" s="291"/>
      <c r="J41" s="206"/>
      <c r="K41" s="897"/>
      <c r="L41" s="954"/>
    </row>
    <row r="42" spans="1:14" ht="85.5" customHeight="1" x14ac:dyDescent="0.3">
      <c r="A42" s="186" t="s">
        <v>230</v>
      </c>
      <c r="B42" s="847" t="s">
        <v>231</v>
      </c>
      <c r="C42" s="848"/>
      <c r="D42" s="849"/>
      <c r="E42" s="916"/>
      <c r="F42" s="917"/>
      <c r="G42" s="444"/>
      <c r="H42" s="443"/>
      <c r="I42" s="442"/>
      <c r="J42" s="207"/>
      <c r="K42" s="461" t="s">
        <v>232</v>
      </c>
      <c r="L42" s="456" t="s">
        <v>233</v>
      </c>
    </row>
    <row r="43" spans="1:14" ht="40.5" customHeight="1" thickBot="1" x14ac:dyDescent="0.35">
      <c r="A43" s="186"/>
      <c r="B43" s="861" t="s">
        <v>869</v>
      </c>
      <c r="C43" s="862"/>
      <c r="D43" s="862"/>
      <c r="E43" s="939"/>
      <c r="F43" s="940"/>
      <c r="G43" s="459"/>
      <c r="H43" s="479"/>
      <c r="I43" s="459"/>
      <c r="J43" s="460"/>
      <c r="K43" s="468" t="s">
        <v>859</v>
      </c>
      <c r="L43" s="91" t="s">
        <v>858</v>
      </c>
    </row>
    <row r="44" spans="1:14" ht="19.5" customHeight="1" thickBot="1" x14ac:dyDescent="0.35">
      <c r="B44" s="976" t="s">
        <v>234</v>
      </c>
      <c r="C44" s="977"/>
      <c r="D44" s="977"/>
      <c r="E44" s="977"/>
      <c r="F44" s="977"/>
      <c r="G44" s="977"/>
      <c r="H44" s="977"/>
      <c r="I44" s="977"/>
      <c r="J44" s="978"/>
      <c r="K44" s="462"/>
      <c r="L44" s="457"/>
    </row>
    <row r="45" spans="1:14" ht="32.25" customHeight="1" thickBot="1" x14ac:dyDescent="0.35">
      <c r="B45" s="98" t="s">
        <v>235</v>
      </c>
      <c r="C45" s="858" t="s">
        <v>139</v>
      </c>
      <c r="D45" s="859"/>
      <c r="E45" s="936"/>
      <c r="F45" s="937"/>
      <c r="G45" s="938"/>
      <c r="H45" s="912"/>
      <c r="I45" s="912"/>
      <c r="J45" s="192"/>
      <c r="K45" s="943" t="s">
        <v>235</v>
      </c>
      <c r="L45" s="944"/>
    </row>
    <row r="46" spans="1:14" ht="29.1" customHeight="1" x14ac:dyDescent="0.3">
      <c r="B46" s="844" t="s">
        <v>236</v>
      </c>
      <c r="C46" s="850" t="s">
        <v>237</v>
      </c>
      <c r="D46" s="262" t="s">
        <v>801</v>
      </c>
      <c r="E46" s="330"/>
      <c r="F46" s="427"/>
      <c r="G46" s="979" t="s">
        <v>876</v>
      </c>
      <c r="H46" s="293"/>
      <c r="I46" s="982" t="s">
        <v>877</v>
      </c>
      <c r="J46" s="191" t="str">
        <f>IF(ISBLANK(H46),"",(H46-E46)/E46)</f>
        <v/>
      </c>
      <c r="K46" s="945" t="s">
        <v>871</v>
      </c>
      <c r="L46" s="946"/>
      <c r="N46" s="107"/>
    </row>
    <row r="47" spans="1:14" ht="29.1" customHeight="1" x14ac:dyDescent="0.3">
      <c r="B47" s="845"/>
      <c r="C47" s="834"/>
      <c r="D47" s="263" t="s">
        <v>238</v>
      </c>
      <c r="E47" s="331"/>
      <c r="F47" s="428"/>
      <c r="G47" s="980"/>
      <c r="H47" s="294"/>
      <c r="I47" s="983"/>
      <c r="J47" s="103" t="str">
        <f t="shared" ref="J47:J68" si="0">IF(ISBLANK(H47),"",(H47-E47)/E47)</f>
        <v/>
      </c>
      <c r="K47" s="945"/>
      <c r="L47" s="946"/>
    </row>
    <row r="48" spans="1:14" ht="29.1" customHeight="1" thickBot="1" x14ac:dyDescent="0.35">
      <c r="B48" s="845"/>
      <c r="C48" s="851"/>
      <c r="D48" s="264" t="s">
        <v>239</v>
      </c>
      <c r="E48" s="332"/>
      <c r="F48" s="428"/>
      <c r="G48" s="980"/>
      <c r="H48" s="295"/>
      <c r="I48" s="983"/>
      <c r="J48" s="104" t="str">
        <f t="shared" si="0"/>
        <v/>
      </c>
      <c r="K48" s="945"/>
      <c r="L48" s="946"/>
    </row>
    <row r="49" spans="1:12" ht="29.1" customHeight="1" x14ac:dyDescent="0.3">
      <c r="A49" s="942" t="s">
        <v>240</v>
      </c>
      <c r="B49" s="845"/>
      <c r="C49" s="854" t="s">
        <v>241</v>
      </c>
      <c r="D49" s="265" t="s">
        <v>801</v>
      </c>
      <c r="E49" s="333"/>
      <c r="F49" s="428"/>
      <c r="G49" s="980"/>
      <c r="H49" s="299"/>
      <c r="I49" s="983"/>
      <c r="J49" s="187" t="str">
        <f t="shared" si="0"/>
        <v/>
      </c>
      <c r="K49" s="945"/>
      <c r="L49" s="946"/>
    </row>
    <row r="50" spans="1:12" ht="29.1" customHeight="1" x14ac:dyDescent="0.3">
      <c r="A50" s="942"/>
      <c r="B50" s="845"/>
      <c r="C50" s="855"/>
      <c r="D50" s="266" t="s">
        <v>238</v>
      </c>
      <c r="E50" s="334"/>
      <c r="F50" s="428"/>
      <c r="G50" s="980"/>
      <c r="H50" s="300"/>
      <c r="I50" s="983"/>
      <c r="J50" s="188" t="str">
        <f t="shared" si="0"/>
        <v/>
      </c>
      <c r="K50" s="945"/>
      <c r="L50" s="946"/>
    </row>
    <row r="51" spans="1:12" ht="29.1" customHeight="1" thickBot="1" x14ac:dyDescent="0.35">
      <c r="A51" s="942"/>
      <c r="B51" s="845"/>
      <c r="C51" s="856"/>
      <c r="D51" s="267" t="s">
        <v>239</v>
      </c>
      <c r="E51" s="335"/>
      <c r="F51" s="428"/>
      <c r="G51" s="980"/>
      <c r="H51" s="301"/>
      <c r="I51" s="983"/>
      <c r="J51" s="208" t="str">
        <f t="shared" si="0"/>
        <v/>
      </c>
      <c r="K51" s="945"/>
      <c r="L51" s="946"/>
    </row>
    <row r="52" spans="1:12" ht="29.1" customHeight="1" x14ac:dyDescent="0.3">
      <c r="B52" s="845"/>
      <c r="C52" s="850" t="s">
        <v>242</v>
      </c>
      <c r="D52" s="156" t="s">
        <v>801</v>
      </c>
      <c r="E52" s="330"/>
      <c r="F52" s="970"/>
      <c r="G52" s="980"/>
      <c r="H52" s="293"/>
      <c r="I52" s="983"/>
      <c r="J52" s="105" t="str">
        <f t="shared" si="0"/>
        <v/>
      </c>
      <c r="K52" s="945"/>
      <c r="L52" s="946"/>
    </row>
    <row r="53" spans="1:12" ht="29.1" customHeight="1" x14ac:dyDescent="0.3">
      <c r="B53" s="845"/>
      <c r="C53" s="834"/>
      <c r="D53" s="157" t="s">
        <v>238</v>
      </c>
      <c r="E53" s="331"/>
      <c r="F53" s="971"/>
      <c r="G53" s="980"/>
      <c r="H53" s="294"/>
      <c r="I53" s="983"/>
      <c r="J53" s="103" t="str">
        <f t="shared" si="0"/>
        <v/>
      </c>
      <c r="K53" s="945"/>
      <c r="L53" s="946"/>
    </row>
    <row r="54" spans="1:12" ht="29.1" customHeight="1" thickBot="1" x14ac:dyDescent="0.35">
      <c r="B54" s="845"/>
      <c r="C54" s="851"/>
      <c r="D54" s="158" t="s">
        <v>239</v>
      </c>
      <c r="E54" s="332"/>
      <c r="F54" s="972"/>
      <c r="G54" s="980"/>
      <c r="H54" s="295"/>
      <c r="I54" s="983"/>
      <c r="J54" s="104" t="str">
        <f t="shared" si="0"/>
        <v/>
      </c>
      <c r="K54" s="945"/>
      <c r="L54" s="946"/>
    </row>
    <row r="55" spans="1:12" ht="29.1" customHeight="1" thickBot="1" x14ac:dyDescent="0.35">
      <c r="B55" s="844" t="s">
        <v>243</v>
      </c>
      <c r="C55" s="840" t="s">
        <v>244</v>
      </c>
      <c r="D55" s="156" t="s">
        <v>801</v>
      </c>
      <c r="E55" s="302"/>
      <c r="F55" s="967"/>
      <c r="G55" s="980"/>
      <c r="H55" s="296"/>
      <c r="I55" s="983"/>
      <c r="J55" s="105" t="str">
        <f t="shared" si="0"/>
        <v/>
      </c>
      <c r="K55" s="945"/>
      <c r="L55" s="946"/>
    </row>
    <row r="56" spans="1:12" ht="29.1" customHeight="1" thickBot="1" x14ac:dyDescent="0.35">
      <c r="B56" s="845"/>
      <c r="C56" s="840"/>
      <c r="D56" s="157" t="s">
        <v>238</v>
      </c>
      <c r="E56" s="303"/>
      <c r="F56" s="968"/>
      <c r="G56" s="980"/>
      <c r="H56" s="297"/>
      <c r="I56" s="983"/>
      <c r="J56" s="103" t="str">
        <f t="shared" si="0"/>
        <v/>
      </c>
      <c r="K56" s="945"/>
      <c r="L56" s="946"/>
    </row>
    <row r="57" spans="1:12" ht="29.1" customHeight="1" thickBot="1" x14ac:dyDescent="0.35">
      <c r="B57" s="845"/>
      <c r="C57" s="850"/>
      <c r="D57" s="159" t="s">
        <v>239</v>
      </c>
      <c r="E57" s="304"/>
      <c r="F57" s="969"/>
      <c r="G57" s="980"/>
      <c r="H57" s="298"/>
      <c r="I57" s="983"/>
      <c r="J57" s="106" t="str">
        <f t="shared" si="0"/>
        <v/>
      </c>
      <c r="K57" s="945"/>
      <c r="L57" s="946"/>
    </row>
    <row r="58" spans="1:12" ht="27.75" customHeight="1" thickBot="1" x14ac:dyDescent="0.35">
      <c r="A58" s="942" t="s">
        <v>240</v>
      </c>
      <c r="B58" s="845"/>
      <c r="C58" s="857" t="s">
        <v>245</v>
      </c>
      <c r="D58" s="181" t="s">
        <v>801</v>
      </c>
      <c r="E58" s="305"/>
      <c r="F58" s="967"/>
      <c r="G58" s="980"/>
      <c r="H58" s="310"/>
      <c r="I58" s="983"/>
      <c r="J58" s="187" t="str">
        <f t="shared" si="0"/>
        <v/>
      </c>
      <c r="K58" s="957" t="s">
        <v>867</v>
      </c>
      <c r="L58" s="958"/>
    </row>
    <row r="59" spans="1:12" ht="30" customHeight="1" thickBot="1" x14ac:dyDescent="0.35">
      <c r="A59" s="942"/>
      <c r="B59" s="845"/>
      <c r="C59" s="857"/>
      <c r="D59" s="182" t="s">
        <v>238</v>
      </c>
      <c r="E59" s="306"/>
      <c r="F59" s="968"/>
      <c r="G59" s="980"/>
      <c r="H59" s="309"/>
      <c r="I59" s="983"/>
      <c r="J59" s="188" t="str">
        <f t="shared" si="0"/>
        <v/>
      </c>
      <c r="K59" s="945" t="s">
        <v>246</v>
      </c>
      <c r="L59" s="946"/>
    </row>
    <row r="60" spans="1:12" ht="27.75" customHeight="1" thickBot="1" x14ac:dyDescent="0.35">
      <c r="A60" s="942"/>
      <c r="B60" s="845"/>
      <c r="C60" s="854"/>
      <c r="D60" s="183" t="s">
        <v>239</v>
      </c>
      <c r="E60" s="307"/>
      <c r="F60" s="968"/>
      <c r="G60" s="981"/>
      <c r="H60" s="308"/>
      <c r="I60" s="984"/>
      <c r="J60" s="189" t="str">
        <f t="shared" si="0"/>
        <v/>
      </c>
      <c r="K60" s="955" t="s">
        <v>224</v>
      </c>
      <c r="L60" s="956"/>
    </row>
    <row r="61" spans="1:12" ht="57" customHeight="1" thickBot="1" x14ac:dyDescent="0.35">
      <c r="A61" s="186" t="s">
        <v>247</v>
      </c>
      <c r="B61" s="846"/>
      <c r="C61" s="920" t="s">
        <v>248</v>
      </c>
      <c r="D61" s="921"/>
      <c r="E61" s="311"/>
      <c r="F61" s="429"/>
      <c r="G61" s="476"/>
      <c r="H61" s="312"/>
      <c r="I61" s="474"/>
      <c r="J61" s="190" t="str">
        <f>IF(ISBLANK(H61),"",(H61-E61)/E61)</f>
        <v/>
      </c>
      <c r="K61" s="957" t="s">
        <v>249</v>
      </c>
      <c r="L61" s="958"/>
    </row>
    <row r="62" spans="1:12" ht="56.1" customHeight="1" thickBot="1" x14ac:dyDescent="0.35">
      <c r="B62" s="845"/>
      <c r="C62" s="852" t="s">
        <v>250</v>
      </c>
      <c r="D62" s="927"/>
      <c r="E62" s="313"/>
      <c r="F62" s="429"/>
      <c r="G62" s="314"/>
      <c r="H62" s="473"/>
      <c r="I62" s="475"/>
      <c r="J62" s="102" t="str">
        <f>IF(ISBLANK(H62),"",(H62-E62)/E62)</f>
        <v/>
      </c>
      <c r="K62" s="945" t="s">
        <v>878</v>
      </c>
      <c r="L62" s="946"/>
    </row>
    <row r="63" spans="1:12" ht="57" customHeight="1" thickBot="1" x14ac:dyDescent="0.35">
      <c r="B63" s="844" t="s">
        <v>251</v>
      </c>
      <c r="C63" s="852" t="s">
        <v>252</v>
      </c>
      <c r="D63" s="853"/>
      <c r="E63" s="317"/>
      <c r="F63" s="964"/>
      <c r="G63" s="316"/>
      <c r="H63" s="315"/>
      <c r="I63" s="316"/>
      <c r="J63" s="209" t="str">
        <f t="shared" si="0"/>
        <v/>
      </c>
      <c r="K63" s="955" t="s">
        <v>253</v>
      </c>
      <c r="L63" s="956"/>
    </row>
    <row r="64" spans="1:12" ht="57" customHeight="1" thickBot="1" x14ac:dyDescent="0.35">
      <c r="B64" s="845"/>
      <c r="C64" s="852" t="s">
        <v>254</v>
      </c>
      <c r="D64" s="853"/>
      <c r="E64" s="317"/>
      <c r="F64" s="965"/>
      <c r="G64" s="316"/>
      <c r="H64" s="315"/>
      <c r="I64" s="316"/>
      <c r="J64" s="209" t="str">
        <f t="shared" si="0"/>
        <v/>
      </c>
      <c r="K64" s="198"/>
      <c r="L64" s="180"/>
    </row>
    <row r="65" spans="1:12" ht="57" customHeight="1" thickBot="1" x14ac:dyDescent="0.35">
      <c r="B65" s="845"/>
      <c r="C65" s="852" t="s">
        <v>255</v>
      </c>
      <c r="D65" s="853"/>
      <c r="E65" s="160">
        <f>E63-E64</f>
        <v>0</v>
      </c>
      <c r="F65" s="965"/>
      <c r="G65" s="474"/>
      <c r="H65" s="318"/>
      <c r="I65" s="474"/>
      <c r="J65" s="209" t="str">
        <f t="shared" si="0"/>
        <v/>
      </c>
      <c r="K65" s="198"/>
      <c r="L65" s="180"/>
    </row>
    <row r="66" spans="1:12" ht="63" customHeight="1" thickBot="1" x14ac:dyDescent="0.35">
      <c r="A66" s="197" t="s">
        <v>240</v>
      </c>
      <c r="B66" s="860"/>
      <c r="C66" s="920" t="s">
        <v>256</v>
      </c>
      <c r="D66" s="921"/>
      <c r="E66" s="421"/>
      <c r="F66" s="966"/>
      <c r="G66" s="474"/>
      <c r="H66" s="319"/>
      <c r="I66" s="474"/>
      <c r="J66" s="190" t="str">
        <f t="shared" si="0"/>
        <v/>
      </c>
      <c r="K66" s="198"/>
      <c r="L66" s="180"/>
    </row>
    <row r="67" spans="1:12" ht="52.5" customHeight="1" thickBot="1" x14ac:dyDescent="0.35">
      <c r="A67" s="197"/>
      <c r="B67" s="832" t="s">
        <v>257</v>
      </c>
      <c r="C67" s="834" t="s">
        <v>258</v>
      </c>
      <c r="D67" s="835"/>
      <c r="E67" s="320"/>
      <c r="F67" s="423"/>
      <c r="G67" s="322"/>
      <c r="H67" s="321"/>
      <c r="I67" s="322"/>
      <c r="J67" s="99" t="str">
        <f t="shared" si="0"/>
        <v/>
      </c>
      <c r="K67" s="959"/>
      <c r="L67" s="960"/>
    </row>
    <row r="68" spans="1:12" ht="45.75" customHeight="1" thickBot="1" x14ac:dyDescent="0.35">
      <c r="A68" s="197"/>
      <c r="B68" s="833"/>
      <c r="C68" s="836" t="s">
        <v>259</v>
      </c>
      <c r="D68" s="837"/>
      <c r="E68" s="325"/>
      <c r="F68" s="424"/>
      <c r="G68" s="323"/>
      <c r="H68" s="324"/>
      <c r="I68" s="323"/>
      <c r="J68" s="100" t="str">
        <f t="shared" si="0"/>
        <v/>
      </c>
      <c r="K68" s="959"/>
      <c r="L68" s="960"/>
    </row>
    <row r="69" spans="1:12" ht="36" customHeight="1" x14ac:dyDescent="0.3">
      <c r="B69" s="838" t="s">
        <v>260</v>
      </c>
      <c r="C69" s="840" t="s">
        <v>261</v>
      </c>
      <c r="D69" s="841"/>
      <c r="E69" s="477"/>
      <c r="F69" s="425"/>
      <c r="G69" s="326"/>
      <c r="H69" s="328"/>
      <c r="I69" s="326"/>
      <c r="J69" s="101" t="str">
        <f>IF(ISBLANK(H69),"",(H69-E70)/E70)</f>
        <v/>
      </c>
      <c r="K69" s="959"/>
      <c r="L69" s="960"/>
    </row>
    <row r="70" spans="1:12" ht="36" customHeight="1" thickBot="1" x14ac:dyDescent="0.35">
      <c r="B70" s="839"/>
      <c r="C70" s="842" t="s">
        <v>262</v>
      </c>
      <c r="D70" s="843"/>
      <c r="E70" s="336"/>
      <c r="F70" s="426"/>
      <c r="G70" s="327"/>
      <c r="H70" s="329"/>
      <c r="I70" s="327"/>
      <c r="J70" s="100" t="str">
        <f>IF(ISBLANK(H70),"",(H70-#REF!)/#REF!)</f>
        <v/>
      </c>
      <c r="K70" s="961"/>
      <c r="L70" s="962"/>
    </row>
    <row r="73" spans="1:12" ht="15.6" x14ac:dyDescent="0.3">
      <c r="B73" s="2"/>
    </row>
    <row r="74" spans="1:12" x14ac:dyDescent="0.3">
      <c r="B74" s="94" t="str">
        <f>"'EEM 10' tab"</f>
        <v>'EEM 10' tab</v>
      </c>
    </row>
    <row r="75" spans="1:12" ht="15.6" x14ac:dyDescent="0.3">
      <c r="B75" s="2"/>
    </row>
    <row r="76" spans="1:12" ht="15.6" x14ac:dyDescent="0.3">
      <c r="B76" s="37" t="str">
        <f>"'PI_POE' tab, if no more EEMs"</f>
        <v>'PI_POE' tab, if no more EEMs</v>
      </c>
    </row>
    <row r="77" spans="1:12" ht="15.6" x14ac:dyDescent="0.3">
      <c r="B77" s="2"/>
    </row>
  </sheetData>
  <sheetProtection algorithmName="SHA-512" hashValue="suwNcv5ScwPeY/MB3VSHME1Vqo7Ozf0AsQHmT+4iaY44JUrs+wWLITX6M/s/Ui8LXSttcjUH4V/6tr68vZjAaQ==" saltValue="0d0Ogw25gE+zyoS0QJQWkg==" spinCount="100000" sheet="1" formatColumns="0" formatRows="0"/>
  <mergeCells count="117">
    <mergeCell ref="C66:D66"/>
    <mergeCell ref="B67:B68"/>
    <mergeCell ref="C67:D67"/>
    <mergeCell ref="K67:L70"/>
    <mergeCell ref="C68:D68"/>
    <mergeCell ref="B69:B70"/>
    <mergeCell ref="C69:D69"/>
    <mergeCell ref="C70:D70"/>
    <mergeCell ref="C61:D61"/>
    <mergeCell ref="K61:L61"/>
    <mergeCell ref="C62:D62"/>
    <mergeCell ref="K62:L62"/>
    <mergeCell ref="B63:B66"/>
    <mergeCell ref="C63:D63"/>
    <mergeCell ref="F63:F66"/>
    <mergeCell ref="K63:L63"/>
    <mergeCell ref="C64:D64"/>
    <mergeCell ref="C65:D65"/>
    <mergeCell ref="A49:A51"/>
    <mergeCell ref="C49:C51"/>
    <mergeCell ref="C52:C54"/>
    <mergeCell ref="F52:F54"/>
    <mergeCell ref="B55:B62"/>
    <mergeCell ref="C55:C57"/>
    <mergeCell ref="F55:F57"/>
    <mergeCell ref="A58:A60"/>
    <mergeCell ref="C58:C60"/>
    <mergeCell ref="F58:F60"/>
    <mergeCell ref="K45:L45"/>
    <mergeCell ref="B46:B54"/>
    <mergeCell ref="C46:C48"/>
    <mergeCell ref="G46:G60"/>
    <mergeCell ref="I46:I60"/>
    <mergeCell ref="K46:L57"/>
    <mergeCell ref="K58:L58"/>
    <mergeCell ref="K59:L59"/>
    <mergeCell ref="K60:L60"/>
    <mergeCell ref="B42:D42"/>
    <mergeCell ref="E42:F42"/>
    <mergeCell ref="B43:D43"/>
    <mergeCell ref="E43:F43"/>
    <mergeCell ref="B44:J44"/>
    <mergeCell ref="C45:D45"/>
    <mergeCell ref="E45:G45"/>
    <mergeCell ref="H45:I45"/>
    <mergeCell ref="B38:D38"/>
    <mergeCell ref="E38:F38"/>
    <mergeCell ref="L38:L39"/>
    <mergeCell ref="B39:D39"/>
    <mergeCell ref="E39:F39"/>
    <mergeCell ref="B40:D40"/>
    <mergeCell ref="E40:F40"/>
    <mergeCell ref="K40:L41"/>
    <mergeCell ref="B41:D41"/>
    <mergeCell ref="E41:F41"/>
    <mergeCell ref="B32:D37"/>
    <mergeCell ref="E32:F37"/>
    <mergeCell ref="G32:G37"/>
    <mergeCell ref="H32:H37"/>
    <mergeCell ref="I32:I37"/>
    <mergeCell ref="K32:L37"/>
    <mergeCell ref="K25:L25"/>
    <mergeCell ref="A26:A31"/>
    <mergeCell ref="B26:D31"/>
    <mergeCell ref="E26:F31"/>
    <mergeCell ref="G26:G31"/>
    <mergeCell ref="H26:H31"/>
    <mergeCell ref="I26:I31"/>
    <mergeCell ref="K26:L31"/>
    <mergeCell ref="B21:D25"/>
    <mergeCell ref="E21:F25"/>
    <mergeCell ref="G21:G25"/>
    <mergeCell ref="H21:H25"/>
    <mergeCell ref="I21:I25"/>
    <mergeCell ref="K21:K22"/>
    <mergeCell ref="B20:D20"/>
    <mergeCell ref="B14:D14"/>
    <mergeCell ref="B15:D15"/>
    <mergeCell ref="E15:F19"/>
    <mergeCell ref="G15:G19"/>
    <mergeCell ref="H15:H19"/>
    <mergeCell ref="I15:I19"/>
    <mergeCell ref="L22:L23"/>
    <mergeCell ref="K23:K24"/>
    <mergeCell ref="A13:A19"/>
    <mergeCell ref="B13:D13"/>
    <mergeCell ref="E13:F14"/>
    <mergeCell ref="G13:G14"/>
    <mergeCell ref="H13:H14"/>
    <mergeCell ref="I13:I14"/>
    <mergeCell ref="J13:J14"/>
    <mergeCell ref="K13:L19"/>
    <mergeCell ref="J15:J19"/>
    <mergeCell ref="B16:D16"/>
    <mergeCell ref="B17:D17"/>
    <mergeCell ref="B18:D18"/>
    <mergeCell ref="B19:D19"/>
    <mergeCell ref="B9:D9"/>
    <mergeCell ref="K9:L9"/>
    <mergeCell ref="M9:O9"/>
    <mergeCell ref="B10:D10"/>
    <mergeCell ref="E10:F10"/>
    <mergeCell ref="K10:L11"/>
    <mergeCell ref="B11:D11"/>
    <mergeCell ref="E11:F11"/>
    <mergeCell ref="B12:D12"/>
    <mergeCell ref="K12:L12"/>
    <mergeCell ref="K1:U1"/>
    <mergeCell ref="B3:J3"/>
    <mergeCell ref="B4:D4"/>
    <mergeCell ref="K4:L4"/>
    <mergeCell ref="B5:D5"/>
    <mergeCell ref="K5:L7"/>
    <mergeCell ref="B6:D6"/>
    <mergeCell ref="B7:D7"/>
    <mergeCell ref="B8:D8"/>
    <mergeCell ref="M8:O8"/>
  </mergeCells>
  <conditionalFormatting sqref="B11:D11">
    <cfRule type="expression" dxfId="249" priority="77">
      <formula>$E$10="Yes"</formula>
    </cfRule>
    <cfRule type="expression" dxfId="248" priority="76">
      <formula>$H$10="Yes"</formula>
    </cfRule>
  </conditionalFormatting>
  <conditionalFormatting sqref="B40:D41">
    <cfRule type="expression" dxfId="244" priority="46">
      <formula>OR($E$39="Yes",$H$39="Yes")</formula>
    </cfRule>
  </conditionalFormatting>
  <conditionalFormatting sqref="C61">
    <cfRule type="expression" dxfId="230" priority="79">
      <formula>$D$39="No"</formula>
    </cfRule>
    <cfRule type="expression" dxfId="229" priority="78">
      <formula>$F$39="Yes"</formula>
    </cfRule>
    <cfRule type="expression" dxfId="228" priority="55">
      <formula>OR($E$39="Yes",$H$39="Yes")</formula>
    </cfRule>
  </conditionalFormatting>
  <conditionalFormatting sqref="C61:D61">
    <cfRule type="expression" dxfId="226" priority="26">
      <formula>OR($E$39="Yes",$H$39="Yes")</formula>
    </cfRule>
  </conditionalFormatting>
  <conditionalFormatting sqref="E61:E62">
    <cfRule type="expression" dxfId="217" priority="47">
      <formula>$E$39="Yes"</formula>
    </cfRule>
  </conditionalFormatting>
  <conditionalFormatting sqref="E40:F40">
    <cfRule type="expression" dxfId="214" priority="66">
      <formula>$D$40="Yes"</formula>
    </cfRule>
  </conditionalFormatting>
  <conditionalFormatting sqref="E40:F41">
    <cfRule type="expression" dxfId="213" priority="64">
      <formula>$E$39="Yes"</formula>
    </cfRule>
  </conditionalFormatting>
  <conditionalFormatting sqref="E11:G11">
    <cfRule type="expression" dxfId="212" priority="74">
      <formula>$E$10="Yes"</formula>
    </cfRule>
  </conditionalFormatting>
  <conditionalFormatting sqref="F20:G20">
    <cfRule type="expression" dxfId="208" priority="9">
      <formula>$E$20="No"</formula>
    </cfRule>
  </conditionalFormatting>
  <conditionalFormatting sqref="G38">
    <cfRule type="expression" dxfId="206" priority="69">
      <formula>$E$38="Yes"</formula>
    </cfRule>
  </conditionalFormatting>
  <conditionalFormatting sqref="G39">
    <cfRule type="expression" dxfId="205" priority="63">
      <formula>$E$39="Yes"</formula>
    </cfRule>
  </conditionalFormatting>
  <conditionalFormatting sqref="G61:G62">
    <cfRule type="expression" dxfId="204" priority="56">
      <formula>$E$39="Yes"</formula>
    </cfRule>
  </conditionalFormatting>
  <conditionalFormatting sqref="H11:I11">
    <cfRule type="expression" dxfId="199" priority="75">
      <formula>$H$10="Yes"</formula>
    </cfRule>
  </conditionalFormatting>
  <conditionalFormatting sqref="H61:I62">
    <cfRule type="expression" dxfId="195" priority="54">
      <formula>$H$39="Yes"</formula>
    </cfRule>
  </conditionalFormatting>
  <conditionalFormatting sqref="I20">
    <cfRule type="expression" dxfId="193" priority="8">
      <formula>$H$20="No"</formula>
    </cfRule>
    <cfRule type="expression" dxfId="192" priority="3">
      <formula>$H$20="Yes"</formula>
    </cfRule>
  </conditionalFormatting>
  <conditionalFormatting sqref="I38">
    <cfRule type="expression" dxfId="191" priority="70">
      <formula>$H$38="Yes"</formula>
    </cfRule>
  </conditionalFormatting>
  <conditionalFormatting sqref="I39:I40 G40:H40">
    <cfRule type="expression" dxfId="190" priority="65">
      <formula>$D$40="Yes"</formula>
    </cfRule>
  </conditionalFormatting>
  <conditionalFormatting sqref="I39:I40 H40 G40:G41 H41:I41">
    <cfRule type="expression" dxfId="189" priority="62">
      <formula>$H$39="Yes"</formula>
    </cfRule>
  </conditionalFormatting>
  <conditionalFormatting sqref="J46">
    <cfRule type="expression" dxfId="188" priority="52">
      <formula>$G$44</formula>
    </cfRule>
  </conditionalFormatting>
  <conditionalFormatting sqref="J61:J62">
    <cfRule type="expression" dxfId="186" priority="53">
      <formula>AND($E$39="Yes",$H$39="Yes")</formula>
    </cfRule>
  </conditionalFormatting>
  <conditionalFormatting sqref="K38">
    <cfRule type="expression" dxfId="183" priority="68">
      <formula>OR($H$38="Yes",$E$38="Yes")</formula>
    </cfRule>
  </conditionalFormatting>
  <conditionalFormatting sqref="K39">
    <cfRule type="expression" dxfId="182" priority="67">
      <formula>OR($E$39="Yes",$H$39="Yes")</formula>
    </cfRule>
  </conditionalFormatting>
  <conditionalFormatting sqref="K40:L41">
    <cfRule type="expression" dxfId="175" priority="61">
      <formula>OR($E$39="Yes",$H$39="Yes")</formula>
    </cfRule>
  </conditionalFormatting>
  <conditionalFormatting sqref="M9:O9">
    <cfRule type="expression" dxfId="169" priority="36">
      <formula>AND($E$9&gt;0,$E$9&lt;5)</formula>
    </cfRule>
  </conditionalFormatting>
  <hyperlinks>
    <hyperlink ref="L38" r:id="rId1" display="RACC-FSC_v3.0" xr:uid="{5D2F190D-5E7D-4742-B688-0D383B12DCCE}"/>
    <hyperlink ref="L24" r:id="rId2" display="https://file.ac/41slG_rLPjs/" xr:uid="{DFD69D89-CA4C-44A4-A4E8-4949B954E643}"/>
    <hyperlink ref="L21" r:id="rId3" display="Reference: Resolution E-4818 Table 1.1" xr:uid="{FD373364-8A7A-4842-AA23-C392995BDD1E}"/>
    <hyperlink ref="L8" r:id="rId4" display="Reference: Resolution E-4818 Table 1.1" xr:uid="{7EAC5C25-BDFC-492B-9AF5-5DF6C0F1A4D1}"/>
    <hyperlink ref="L42" r:id="rId5" xr:uid="{CCA534B1-D024-432C-A3BE-D0C7753469B9}"/>
    <hyperlink ref="B74" location="'EEM 10'!A1" display="'EEM 10'!A1" xr:uid="{35EB2915-B698-4237-85FE-70AD2604440D}"/>
    <hyperlink ref="B76" location="PI_POE!A1" display="PI_POE!A1" xr:uid="{6F1B5153-3612-4A94-A8A7-160E3DE5B3C1}"/>
    <hyperlink ref="B1" location="'READ ME'!A1" display="Back to READ ME" xr:uid="{AB252E04-476C-4A78-9E98-1C3ECE582403}"/>
    <hyperlink ref="L22" r:id="rId6" display="https://docs.cpuc.ca.gov/publisheddocs/published/g000/m232/k460/232460214.pdf" xr:uid="{147069AD-5C19-4F48-A852-AC0B80347814}"/>
    <hyperlink ref="K60" r:id="rId7" display="Total System Benefit Technical Guidance (v1.2)" xr:uid="{6DBE821D-8A46-4FDB-A4CB-0B7169615F45}"/>
    <hyperlink ref="K60:L60" r:id="rId8" display="RACC-FSC_v3.0 / Technical Guidance Document(s)" xr:uid="{F64ED5D8-78B2-4693-B8CF-2D0DD021BC84}"/>
    <hyperlink ref="K63" r:id="rId9" xr:uid="{09C3B956-3C1E-4E50-9C7D-2C833EB04C55}"/>
    <hyperlink ref="L43" r:id="rId10" display="Custom Measure Guidance Library" xr:uid="{76195088-6E98-46D7-B560-B5164049E887}"/>
    <hyperlink ref="L20" r:id="rId11" display="https://file.ac/41slG_rLPjs/" xr:uid="{7D97A569-03F2-44B4-B340-76B9A0FBEDF7}"/>
  </hyperlinks>
  <pageMargins left="0.5" right="0.5" top="0.75" bottom="0.75" header="0.3" footer="0.3"/>
  <pageSetup scale="61" fitToHeight="5" orientation="portrait" r:id="rId12"/>
  <headerFooter>
    <oddHeader>&amp;L&amp;G&amp;CCustomer Project Review (CPR) - &amp;A&amp;R&amp;D</oddHeader>
    <oddFooter>&amp;CPage &amp;P of &amp;N</oddFooter>
  </headerFooter>
  <rowBreaks count="2" manualBreakCount="2">
    <brk id="25" min="1" max="6" man="1"/>
    <brk id="43" min="1" max="6" man="1"/>
  </rowBreaks>
  <legacyDrawingHF r:id="rId13"/>
  <extLst>
    <ext xmlns:x14="http://schemas.microsoft.com/office/spreadsheetml/2009/9/main" uri="{78C0D931-6437-407d-A8EE-F0AAD7539E65}">
      <x14:conditionalFormattings>
        <x14:conditionalFormatting xmlns:xm="http://schemas.microsoft.com/office/excel/2006/main">
          <x14:cfRule type="expression" priority="31" id="{075D5FF5-F3DF-451D-8E6C-BFE5B36D8CAE}">
            <xm:f>AND('Customer Information'!$E$37='Data Validation'!$T$1,'Customer Information'!$E$31="No")</xm:f>
            <x14:dxf>
              <font>
                <color rgb="FFFF0000"/>
              </font>
              <fill>
                <patternFill>
                  <bgColor theme="0"/>
                </patternFill>
              </fill>
            </x14:dxf>
          </x14:cfRule>
          <xm:sqref>A1:A1048576</xm:sqref>
        </x14:conditionalFormatting>
        <x14:conditionalFormatting xmlns:xm="http://schemas.microsoft.com/office/excel/2006/main">
          <x14:cfRule type="expression" priority="32" id="{F500C941-F7A5-4B0D-98A9-E6FCD458C8FB}">
            <xm:f>'Customer Information'!$E$37='Data Validation'!$T$1</xm:f>
            <x14:dxf>
              <font>
                <color rgb="FF0070C0"/>
              </font>
            </x14:dxf>
          </x14:cfRule>
          <xm:sqref>B1</xm:sqref>
        </x14:conditionalFormatting>
        <x14:conditionalFormatting xmlns:xm="http://schemas.microsoft.com/office/excel/2006/main">
          <x14:cfRule type="expression" priority="43" id="{CFAA8B10-DC33-4CD8-A172-9C726E557172}">
            <xm:f>$E$8='Data Validation'!$C$2</xm:f>
            <x14:dxf>
              <font>
                <color theme="1"/>
              </font>
              <fill>
                <patternFill>
                  <bgColor theme="0"/>
                </patternFill>
              </fill>
            </x14:dxf>
          </x14:cfRule>
          <xm:sqref>B12:D12</xm:sqref>
        </x14:conditionalFormatting>
        <x14:conditionalFormatting xmlns:xm="http://schemas.microsoft.com/office/excel/2006/main">
          <x14:cfRule type="expression" priority="39" id="{D60883B1-57FC-49AC-8DFF-1C842E7C5E26}">
            <xm:f>AND(OR($E$8='Data Validation'!$C$2,$H$8='Data Validation'!$C$2),'Customer Information'!$D$46&gt;'POE_PI Inputs'!$G$4)</xm:f>
            <x14:dxf>
              <font>
                <color theme="1"/>
              </font>
              <fill>
                <patternFill patternType="none">
                  <bgColor auto="1"/>
                </patternFill>
              </fill>
            </x14:dxf>
          </x14:cfRule>
          <xm:sqref>B13:D14</xm:sqref>
        </x14:conditionalFormatting>
        <x14:conditionalFormatting xmlns:xm="http://schemas.microsoft.com/office/excel/2006/main">
          <x14:cfRule type="expression" priority="40" id="{8145D51F-4B96-4912-8E00-667A1D9C6A15}">
            <xm:f>AND(OR($E$8='Data Validation'!$C$2,$H$8='Data Validation'!$C$2),'Customer Information'!$D$46&gt;'POE_PI Inputs'!$G$6)</xm:f>
            <x14:dxf>
              <font>
                <color theme="1"/>
              </font>
              <fill>
                <patternFill patternType="none">
                  <bgColor auto="1"/>
                </patternFill>
              </fill>
            </x14:dxf>
          </x14:cfRule>
          <xm:sqref>B15:D19</xm:sqref>
        </x14:conditionalFormatting>
        <x14:conditionalFormatting xmlns:xm="http://schemas.microsoft.com/office/excel/2006/main">
          <x14:cfRule type="expression" priority="34" id="{6420865C-F9E3-40EE-BA1B-19B7784BB2CC}">
            <xm:f>'Customer Information'!$E$37='Data Validation'!$T$1</xm:f>
            <x14:dxf>
              <font>
                <b val="0"/>
                <i val="0"/>
                <color theme="1"/>
              </font>
              <fill>
                <patternFill>
                  <bgColor theme="0"/>
                </patternFill>
              </fill>
            </x14:dxf>
          </x14:cfRule>
          <xm:sqref>B1:E1 G1:J1 B2:J3</xm:sqref>
        </x14:conditionalFormatting>
        <x14:conditionalFormatting xmlns:xm="http://schemas.microsoft.com/office/excel/2006/main">
          <x14:cfRule type="expression" priority="2" id="{36BA4435-7F3F-45AE-B211-4E5370DA71A2}">
            <xm:f>'Customer Information'!$F$14="Yes"</xm:f>
            <x14:dxf>
              <font>
                <color theme="0" tint="-4.9989318521683403E-2"/>
              </font>
              <fill>
                <patternFill>
                  <bgColor theme="0" tint="-4.9989318521683403E-2"/>
                </patternFill>
              </fill>
            </x14:dxf>
          </x14:cfRule>
          <x14:cfRule type="expression" priority="1" id="{D712056F-368D-4BA4-9DE4-816DC196EC79}">
            <xm:f>'Customer Information'!$F$15="Yes"</xm:f>
            <x14:dxf>
              <font>
                <color theme="0" tint="-4.9989318521683403E-2"/>
              </font>
              <fill>
                <patternFill>
                  <bgColor theme="0" tint="-4.9989318521683403E-2"/>
                </patternFill>
              </fill>
            </x14:dxf>
          </x14:cfRule>
          <xm:sqref>B13:I19</xm:sqref>
        </x14:conditionalFormatting>
        <x14:conditionalFormatting xmlns:xm="http://schemas.microsoft.com/office/excel/2006/main">
          <x14:cfRule type="expression" priority="28" id="{35B50EE6-D8EA-403C-9347-B3E1A35BF09D}">
            <xm:f>AND('Customer Information'!$E$31="Yes",'Customer Information'!$E$37='Data Validation'!$T$1)</xm:f>
            <x14:dxf>
              <border>
                <top/>
                <vertical/>
                <horizontal/>
              </border>
            </x14:dxf>
          </x14:cfRule>
          <xm:sqref>B3:J3</xm:sqref>
        </x14:conditionalFormatting>
        <x14:conditionalFormatting xmlns:xm="http://schemas.microsoft.com/office/excel/2006/main">
          <x14:cfRule type="expression" priority="29" id="{1C899B89-B5AF-4BA2-9384-3968A94CEFA4}">
            <xm:f>AND('Customer Information'!$E$37='Data Validation'!$T$1,'Customer Information'!$E$31="Yes")</xm:f>
            <x14:dxf>
              <font>
                <color theme="0" tint="-4.9989318521683403E-2"/>
              </font>
              <fill>
                <patternFill>
                  <bgColor theme="0" tint="-4.9989318521683403E-2"/>
                </patternFill>
              </fill>
              <border>
                <left/>
                <right/>
                <top/>
                <bottom/>
                <vertical/>
                <horizontal/>
              </border>
            </x14:dxf>
          </x14:cfRule>
          <xm:sqref>B44:J68 B4:J42 H1:J3 K1:BJ8 K9:K10 M9:BJ11 K12:BJ19 L20:BJ20 K21:BJ45 B43 E43 G43:J43 K46 M46:BJ70 K58 K59:L60 K63:L66 K67 B69:D69 F69:J69 B70:J275 K71:BJ1048576 H276:J1048576</xm:sqref>
        </x14:conditionalFormatting>
        <x14:conditionalFormatting xmlns:xm="http://schemas.microsoft.com/office/excel/2006/main">
          <x14:cfRule type="expression" priority="80" id="{E10AE01D-A49E-4827-88B0-6D9BC6A5225A}">
            <xm:f>OR('Customer Information'!$F$14="Yes",'Customer Information'!$F$15="Yes")</xm:f>
            <x14:dxf>
              <font>
                <color theme="0" tint="-4.9989318521683403E-2"/>
              </font>
              <fill>
                <patternFill>
                  <bgColor theme="0" tint="-4.9989318521683403E-2"/>
                </patternFill>
              </fill>
            </x14:dxf>
          </x14:cfRule>
          <x14:cfRule type="expression" priority="81" id="{88B5C2B1-4340-43C0-95A5-D4340F59B625}">
            <xm:f>'Customer Information'!$E$37='Data Validation'!$T$2</xm:f>
            <x14:dxf>
              <font>
                <color theme="0" tint="-4.9989318521683403E-2"/>
              </font>
              <fill>
                <patternFill>
                  <bgColor theme="0" tint="-4.9989318521683403E-2"/>
                </patternFill>
              </fill>
            </x14:dxf>
          </x14:cfRule>
          <xm:sqref>B13:L19 E20:J20</xm:sqref>
        </x14:conditionalFormatting>
        <x14:conditionalFormatting xmlns:xm="http://schemas.microsoft.com/office/excel/2006/main">
          <x14:cfRule type="expression" priority="71" id="{D36541CB-B3F3-4322-8473-969D6A200C3A}">
            <xm:f>OR($E$8='Data Validation'!$C$5,$H$8='Data Validation'!$C$5)</xm:f>
            <x14:dxf>
              <font>
                <color theme="0" tint="-4.9989318521683403E-2"/>
              </font>
              <fill>
                <patternFill patternType="solid">
                  <fgColor theme="0" tint="-4.9989318521683403E-2"/>
                  <bgColor theme="0" tint="-4.9989318521683403E-2"/>
                </patternFill>
              </fill>
            </x14:dxf>
          </x14:cfRule>
          <xm:sqref>B26:L31</xm:sqref>
        </x14:conditionalFormatting>
        <x14:conditionalFormatting xmlns:xm="http://schemas.microsoft.com/office/excel/2006/main">
          <x14:cfRule type="expression" priority="60" id="{A3A00DEC-F6E1-45E4-BE98-9800C5DAFA6E}">
            <xm:f>'Customer Information'!$F$68="No"</xm:f>
            <x14:dxf>
              <font>
                <color theme="0" tint="-4.9989318521683403E-2"/>
              </font>
              <fill>
                <patternFill patternType="solid">
                  <fgColor theme="0" tint="-4.9989318521683403E-2"/>
                  <bgColor theme="0" tint="-4.9989318521683403E-2"/>
                </patternFill>
              </fill>
            </x14:dxf>
          </x14:cfRule>
          <xm:sqref>B42:L42 G43:L43 B43 E43</xm:sqref>
        </x14:conditionalFormatting>
        <x14:conditionalFormatting xmlns:xm="http://schemas.microsoft.com/office/excel/2006/main">
          <x14:cfRule type="expression" priority="23" id="{158BE507-B782-4211-A839-3AEE10988C0E}">
            <xm:f>$E$8='Data Validation'!$C$2</xm:f>
            <x14:dxf>
              <font>
                <color theme="1"/>
              </font>
              <fill>
                <patternFill>
                  <bgColor theme="3" tint="0.89996032593768116"/>
                </patternFill>
              </fill>
            </x14:dxf>
          </x14:cfRule>
          <x14:cfRule type="expression" priority="17" id="{F96C5537-7FC0-4FC9-80D9-86329A8B39FD}">
            <xm:f>$H$8='Data Validation'!$C$2</xm:f>
            <x14:dxf>
              <font>
                <color theme="1"/>
              </font>
              <fill>
                <patternFill>
                  <bgColor theme="3" tint="0.89996032593768116"/>
                </patternFill>
              </fill>
            </x14:dxf>
          </x14:cfRule>
          <xm:sqref>C49:C51</xm:sqref>
        </x14:conditionalFormatting>
        <x14:conditionalFormatting xmlns:xm="http://schemas.microsoft.com/office/excel/2006/main">
          <x14:cfRule type="expression" priority="15" id="{2105F730-E40A-447E-B825-48E023050310}">
            <xm:f>$H$8='Data Validation'!$C$2</xm:f>
            <x14:dxf>
              <font>
                <color theme="1"/>
              </font>
              <fill>
                <patternFill>
                  <bgColor theme="3" tint="0.89996032593768116"/>
                </patternFill>
              </fill>
            </x14:dxf>
          </x14:cfRule>
          <x14:cfRule type="expression" priority="22" id="{2275C3AF-1B18-4CB8-B210-69131A3CDC8F}">
            <xm:f>$E$8='Data Validation'!$C$2</xm:f>
            <x14:dxf>
              <font>
                <color theme="1"/>
              </font>
              <fill>
                <patternFill>
                  <bgColor theme="3" tint="0.89996032593768116"/>
                </patternFill>
              </fill>
            </x14:dxf>
          </x14:cfRule>
          <xm:sqref>C58:C60</xm:sqref>
        </x14:conditionalFormatting>
        <x14:conditionalFormatting xmlns:xm="http://schemas.microsoft.com/office/excel/2006/main">
          <x14:cfRule type="expression" priority="48" id="{536AB941-4440-44D9-9A26-FAA7D60799EB}">
            <xm:f>OR($E$8='Data Validation'!$C$2,$H$8='Data Validation'!$C$2)</xm:f>
            <x14:dxf>
              <font>
                <color theme="1"/>
              </font>
              <fill>
                <patternFill>
                  <bgColor theme="3" tint="0.89996032593768116"/>
                </patternFill>
              </fill>
            </x14:dxf>
          </x14:cfRule>
          <xm:sqref>C66</xm:sqref>
        </x14:conditionalFormatting>
        <x14:conditionalFormatting xmlns:xm="http://schemas.microsoft.com/office/excel/2006/main">
          <x14:cfRule type="expression" priority="35" id="{990C9594-B411-4BFD-A619-66233E003F57}">
            <xm:f>AND('Customer Information'!$E$37='Data Validation'!$T$1,'Customer Information'!E$31="Yes")</xm:f>
            <x14:dxf>
              <font>
                <color theme="0" tint="-4.9989318521683403E-2"/>
              </font>
              <fill>
                <patternFill>
                  <bgColor theme="0" tint="-4.9989318521683403E-2"/>
                </patternFill>
              </fill>
              <border>
                <left/>
                <right/>
                <top/>
                <bottom/>
                <vertical/>
                <horizontal/>
              </border>
            </x14:dxf>
          </x14:cfRule>
          <xm:sqref>C1:E1 G1:J1 A1:B19 G2:XFD8 C2:F19 A20:J20 A21:B1048576 C44:F68 G47:J70 V1:XFD1 G9:K10 M9:XFD11 G11:J11 G12:XFD19 L20:XFD20 C21:F42 G21:XFD45 E43 G46:K46 M46:XFD70 K58 K59:L60 K63:L66 K67 C69:D69 F69 C70:F1048576 G71:XFD1048576</xm:sqref>
        </x14:conditionalFormatting>
        <x14:conditionalFormatting xmlns:xm="http://schemas.microsoft.com/office/excel/2006/main">
          <x14:cfRule type="expression" priority="13" id="{6852ACAD-9B28-4154-9007-6FEA52C5FF65}">
            <xm:f>'Customer Information'!$E$37='Data Validation'!$T$1</xm:f>
            <x14:dxf>
              <font>
                <color theme="0" tint="-4.9989318521683403E-2"/>
              </font>
              <fill>
                <patternFill>
                  <bgColor theme="0" tint="-4.9989318521683403E-2"/>
                </patternFill>
              </fill>
            </x14:dxf>
          </x14:cfRule>
          <xm:sqref>C46:H60</xm:sqref>
        </x14:conditionalFormatting>
        <x14:conditionalFormatting xmlns:xm="http://schemas.microsoft.com/office/excel/2006/main">
          <x14:cfRule type="expression" priority="11" id="{D7D4EE4C-FC7C-4770-9D99-8A6D5C1D47AB}">
            <xm:f>$E$8='Data Validation'!$C$2</xm:f>
            <x14:dxf>
              <font>
                <color theme="1"/>
              </font>
            </x14:dxf>
          </x14:cfRule>
          <x14:cfRule type="expression" priority="16" id="{E6AED141-45CF-421A-8A0B-17A2380E35D0}">
            <xm:f>$H$8='Data Validation'!$C$2</xm:f>
            <x14:dxf>
              <font>
                <color theme="1"/>
              </font>
            </x14:dxf>
          </x14:cfRule>
          <xm:sqref>D49:D51</xm:sqref>
        </x14:conditionalFormatting>
        <x14:conditionalFormatting xmlns:xm="http://schemas.microsoft.com/office/excel/2006/main">
          <x14:cfRule type="expression" priority="14" id="{3599C482-3315-495D-9431-E25B203A9032}">
            <xm:f>$H$8='Data Validation'!$C$2</xm:f>
            <x14:dxf>
              <font>
                <color theme="1"/>
              </font>
            </x14:dxf>
          </x14:cfRule>
          <x14:cfRule type="expression" priority="21" id="{0793A353-1F21-4239-B1E0-D9C8BF83CAD3}">
            <xm:f>$E$8='Data Validation'!$C$2</xm:f>
            <x14:dxf>
              <font>
                <color theme="1"/>
              </font>
            </x14:dxf>
          </x14:cfRule>
          <xm:sqref>D58:D60</xm:sqref>
        </x14:conditionalFormatting>
        <x14:conditionalFormatting xmlns:xm="http://schemas.microsoft.com/office/excel/2006/main">
          <x14:cfRule type="expression" priority="58" id="{C9D0EA5E-81E3-4718-AC7A-3C1C27F80293}">
            <xm:f>$E$8='Data Validation'!$C$2</xm:f>
            <x14:dxf>
              <font>
                <color theme="1"/>
              </font>
              <fill>
                <patternFill>
                  <bgColor rgb="FFFFF377"/>
                </patternFill>
              </fill>
            </x14:dxf>
          </x14:cfRule>
          <xm:sqref>E49:E51</xm:sqref>
        </x14:conditionalFormatting>
        <x14:conditionalFormatting xmlns:xm="http://schemas.microsoft.com/office/excel/2006/main">
          <x14:cfRule type="expression" priority="20" id="{49B53527-5632-4F32-9A15-1DB36A5D7DE9}">
            <xm:f>$E$8='Data Validation'!$C$2</xm:f>
            <x14:dxf>
              <fill>
                <patternFill>
                  <bgColor rgb="FFFFF377"/>
                </patternFill>
              </fill>
            </x14:dxf>
          </x14:cfRule>
          <xm:sqref>E58:E60</xm:sqref>
        </x14:conditionalFormatting>
        <x14:conditionalFormatting xmlns:xm="http://schemas.microsoft.com/office/excel/2006/main">
          <x14:cfRule type="expression" priority="51" id="{BA9BAEEB-9F22-4968-9614-7550C434023F}">
            <xm:f>$E$8='Data Validation'!$C$2</xm:f>
            <x14:dxf>
              <font>
                <color theme="1"/>
              </font>
              <fill>
                <patternFill>
                  <bgColor rgb="FFFFF377"/>
                </patternFill>
              </fill>
            </x14:dxf>
          </x14:cfRule>
          <xm:sqref>E66</xm:sqref>
        </x14:conditionalFormatting>
        <x14:conditionalFormatting xmlns:xm="http://schemas.microsoft.com/office/excel/2006/main">
          <x14:cfRule type="expression" priority="12" id="{1BF9A82A-5CE9-4F3F-B7BA-0ED94365F79D}">
            <xm:f>'Customer Information'!$E$37='Data Validation'!$T$1</xm:f>
            <x14:dxf>
              <fill>
                <patternFill>
                  <bgColor theme="0" tint="-4.9989318521683403E-2"/>
                </patternFill>
              </fill>
            </x14:dxf>
          </x14:cfRule>
          <xm:sqref>E69</xm:sqref>
        </x14:conditionalFormatting>
        <x14:conditionalFormatting xmlns:xm="http://schemas.microsoft.com/office/excel/2006/main">
          <x14:cfRule type="expression" priority="73" id="{E8440C89-4B21-43D2-8680-FAA9B709F803}">
            <xm:f>$E$8='Data Validation'!$C$2</xm:f>
            <x14:dxf>
              <fill>
                <patternFill>
                  <bgColor rgb="FFFFF377"/>
                </patternFill>
              </fill>
            </x14:dxf>
          </x14:cfRule>
          <xm:sqref>E12:G12</xm:sqref>
        </x14:conditionalFormatting>
        <x14:conditionalFormatting xmlns:xm="http://schemas.microsoft.com/office/excel/2006/main">
          <x14:cfRule type="expression" priority="38" id="{4462AF03-DC0C-413B-98F9-95D170D2CF78}">
            <xm:f>AND($E$8='Data Validation'!$C$2,'Customer Information'!$D$46&gt;'POE_PI Inputs'!$G$4)</xm:f>
            <x14:dxf>
              <font>
                <color theme="1"/>
              </font>
              <fill>
                <patternFill>
                  <bgColor rgb="FFFFF377"/>
                </patternFill>
              </fill>
            </x14:dxf>
          </x14:cfRule>
          <xm:sqref>E13:G14</xm:sqref>
        </x14:conditionalFormatting>
        <x14:conditionalFormatting xmlns:xm="http://schemas.microsoft.com/office/excel/2006/main">
          <x14:cfRule type="expression" priority="42" id="{CCE121A3-C3C1-49CE-8C48-74562163DC12}">
            <xm:f>AND($E$8='Data Validation'!$C$2,'Customer Information'!$D$46&gt;'POE_PI Inputs'!$G$6)</xm:f>
            <x14:dxf>
              <font>
                <color theme="1"/>
              </font>
              <fill>
                <patternFill>
                  <bgColor rgb="FFFFF377"/>
                </patternFill>
              </fill>
            </x14:dxf>
          </x14:cfRule>
          <xm:sqref>E15:G20</xm:sqref>
        </x14:conditionalFormatting>
        <x14:conditionalFormatting xmlns:xm="http://schemas.microsoft.com/office/excel/2006/main">
          <x14:cfRule type="expression" priority="27" id="{34C4ADB0-7888-4D0F-BE04-A67DFDDE6316}">
            <xm:f>'Customer Information'!$E$31&lt;&gt;"Yes"</xm:f>
            <x14:dxf>
              <font>
                <color theme="0"/>
              </font>
              <fill>
                <patternFill>
                  <fgColor theme="0"/>
                </patternFill>
              </fill>
            </x14:dxf>
          </x14:cfRule>
          <xm:sqref>G1</xm:sqref>
        </x14:conditionalFormatting>
        <x14:conditionalFormatting xmlns:xm="http://schemas.microsoft.com/office/excel/2006/main">
          <x14:cfRule type="expression" priority="10" id="{63EB9898-7E7F-4789-B65A-D85040AFF549}">
            <xm:f>AND($E$8='Data Validation'!$C$2,'Customer Information'!$D$46&gt;'POE_PI Inputs'!$G$6)</xm:f>
            <x14:dxf>
              <font>
                <color theme="1"/>
              </font>
              <fill>
                <patternFill>
                  <bgColor rgb="FFFFF377"/>
                </patternFill>
              </fill>
            </x14:dxf>
          </x14:cfRule>
          <xm:sqref>H20</xm:sqref>
        </x14:conditionalFormatting>
        <x14:conditionalFormatting xmlns:xm="http://schemas.microsoft.com/office/excel/2006/main">
          <x14:cfRule type="expression" priority="19" id="{BC76993D-F44B-487A-A0B2-F4B1AB79CFFB}">
            <xm:f>$H$8='Data Validation'!$C$2</xm:f>
            <x14:dxf>
              <font>
                <color theme="1"/>
              </font>
              <fill>
                <patternFill>
                  <bgColor rgb="FFFFF377"/>
                </patternFill>
              </fill>
            </x14:dxf>
          </x14:cfRule>
          <xm:sqref>H49:H51</xm:sqref>
        </x14:conditionalFormatting>
        <x14:conditionalFormatting xmlns:xm="http://schemas.microsoft.com/office/excel/2006/main">
          <x14:cfRule type="expression" priority="18" id="{9056BF28-71BF-4412-B05F-FF7F797B1976}">
            <xm:f>$H$8='Data Validation'!$C$2</xm:f>
            <x14:dxf>
              <font>
                <color theme="1"/>
              </font>
              <fill>
                <patternFill>
                  <bgColor rgb="FFFFF377"/>
                </patternFill>
              </fill>
            </x14:dxf>
          </x14:cfRule>
          <xm:sqref>H58:H60</xm:sqref>
        </x14:conditionalFormatting>
        <x14:conditionalFormatting xmlns:xm="http://schemas.microsoft.com/office/excel/2006/main">
          <x14:cfRule type="expression" priority="50" id="{9C72A190-4CA3-4E4E-A662-A838F8C43BBF}">
            <xm:f>$H$8='Data Validation'!$C$2</xm:f>
            <x14:dxf>
              <font>
                <color theme="1"/>
              </font>
              <fill>
                <patternFill>
                  <bgColor rgb="FFFFF377"/>
                </patternFill>
              </fill>
            </x14:dxf>
          </x14:cfRule>
          <xm:sqref>H66</xm:sqref>
        </x14:conditionalFormatting>
        <x14:conditionalFormatting xmlns:xm="http://schemas.microsoft.com/office/excel/2006/main">
          <x14:cfRule type="expression" priority="72" id="{9DD896E3-57FF-428D-B9D5-0A895F1F06A9}">
            <xm:f>$H$8='Data Validation'!$C$2</xm:f>
            <x14:dxf>
              <font>
                <color theme="1"/>
              </font>
              <fill>
                <patternFill>
                  <bgColor rgb="FFFFF377"/>
                </patternFill>
              </fill>
            </x14:dxf>
          </x14:cfRule>
          <xm:sqref>H12:I12</xm:sqref>
        </x14:conditionalFormatting>
        <x14:conditionalFormatting xmlns:xm="http://schemas.microsoft.com/office/excel/2006/main">
          <x14:cfRule type="expression" priority="37" id="{5442DF27-E34B-48C0-8F85-C1984178E7E4}">
            <xm:f>AND($H$8='Data Validation'!$C$2,'Customer Information'!$D$46&gt;'POE_PI Inputs'!$G$4)</xm:f>
            <x14:dxf>
              <fill>
                <patternFill>
                  <bgColor rgb="FFFFF377"/>
                </patternFill>
              </fill>
            </x14:dxf>
          </x14:cfRule>
          <xm:sqref>H13:I14</xm:sqref>
        </x14:conditionalFormatting>
        <x14:conditionalFormatting xmlns:xm="http://schemas.microsoft.com/office/excel/2006/main">
          <x14:cfRule type="expression" priority="41" id="{98AB829F-868B-4A1E-B028-18F4CCCE3808}">
            <xm:f>AND($H$8='Data Validation'!$C$2,'Customer Information'!$D$46&gt;'POE_PI Inputs'!$G$6)</xm:f>
            <x14:dxf>
              <fill>
                <patternFill>
                  <bgColor rgb="FFFFF377"/>
                </patternFill>
              </fill>
            </x14:dxf>
          </x14:cfRule>
          <xm:sqref>H15:I20</xm:sqref>
        </x14:conditionalFormatting>
        <x14:conditionalFormatting xmlns:xm="http://schemas.microsoft.com/office/excel/2006/main">
          <x14:cfRule type="expression" priority="30" id="{9CBA00DC-8F24-4AFF-BB75-8C12F84039EC}">
            <xm:f>AND('Customer Information'!$E$37='Data Validation'!$T$1,'Customer Information'!$E$31="Yes")</xm:f>
            <x14:dxf>
              <font>
                <color theme="0" tint="-4.9989318521683403E-2"/>
              </font>
              <fill>
                <patternFill>
                  <bgColor theme="0" tint="-4.9989318521683403E-2"/>
                </patternFill>
              </fill>
              <border>
                <left/>
                <right/>
                <top/>
                <bottom/>
                <vertical/>
                <horizontal/>
              </border>
            </x14:dxf>
          </x14:cfRule>
          <xm:sqref>H47:J59</xm:sqref>
        </x14:conditionalFormatting>
        <x14:conditionalFormatting xmlns:xm="http://schemas.microsoft.com/office/excel/2006/main">
          <x14:cfRule type="expression" priority="57" id="{986A4B54-4A21-4CEA-A029-AAD15F4C0391}">
            <xm:f>AND($E$8='Data Validation'!$C$2,$H$8='Data Validation'!$C$2)</xm:f>
            <x14:dxf>
              <font>
                <color theme="1"/>
              </font>
              <fill>
                <patternFill>
                  <bgColor theme="0"/>
                </patternFill>
              </fill>
            </x14:dxf>
          </x14:cfRule>
          <xm:sqref>J49:J51 J58:J62</xm:sqref>
        </x14:conditionalFormatting>
        <x14:conditionalFormatting xmlns:xm="http://schemas.microsoft.com/office/excel/2006/main">
          <x14:cfRule type="expression" priority="49" id="{8C05E26E-03D9-4DE4-83F4-99F2083D2DF6}">
            <xm:f>AND($E$8='Data Validation'!$C$2,$H$8='Data Validation'!$C$2)</xm:f>
            <x14:dxf>
              <font>
                <color theme="1"/>
              </font>
              <fill>
                <patternFill>
                  <bgColor theme="0"/>
                </patternFill>
              </fill>
            </x14:dxf>
          </x14:cfRule>
          <xm:sqref>J66</xm:sqref>
        </x14:conditionalFormatting>
        <x14:conditionalFormatting xmlns:xm="http://schemas.microsoft.com/office/excel/2006/main">
          <x14:cfRule type="expression" priority="7" id="{5CD1CDDB-6C4B-4E43-BBC5-C7FA3FE4AC1B}">
            <xm:f>'Customer Information'!$E$37='Data Validation'!$T$1</xm:f>
            <x14:dxf>
              <font>
                <color theme="0" tint="-4.9989318521683403E-2"/>
              </font>
              <fill>
                <patternFill>
                  <bgColor theme="0" tint="-4.9989318521683403E-2"/>
                </patternFill>
              </fill>
            </x14:dxf>
          </x14:cfRule>
          <xm:sqref>K20</xm:sqref>
        </x14:conditionalFormatting>
        <x14:conditionalFormatting xmlns:xm="http://schemas.microsoft.com/office/excel/2006/main">
          <x14:cfRule type="expression" priority="25" id="{2AC70201-C114-4C1A-9DDB-954A84A84A5C}">
            <xm:f>AND('Customer Information'!$E$37='Data Validation'!$T$1,'Customer Information'!O$31="Yes")</xm:f>
            <x14:dxf>
              <font>
                <color theme="0" tint="-4.9989318521683403E-2"/>
              </font>
              <fill>
                <patternFill>
                  <bgColor theme="0" tint="-4.9989318521683403E-2"/>
                </patternFill>
              </fill>
              <border>
                <left/>
                <right/>
                <top/>
                <bottom/>
                <vertical/>
                <horizontal/>
              </border>
            </x14:dxf>
          </x14:cfRule>
          <x14:cfRule type="expression" priority="24" id="{969C9214-DE6C-4CD5-BA24-3A26B6933BBD}">
            <xm:f>AND('Customer Information'!$E$37='Data Validation'!$T$1,'Customer Information'!$E$31="Yes")</xm:f>
            <x14:dxf>
              <font>
                <color theme="0" tint="-4.9989318521683403E-2"/>
              </font>
              <fill>
                <patternFill>
                  <bgColor theme="0" tint="-4.9989318521683403E-2"/>
                </patternFill>
              </fill>
              <border>
                <left/>
                <right/>
                <top/>
                <bottom/>
                <vertical/>
                <horizontal/>
              </border>
            </x14:dxf>
          </x14:cfRule>
          <xm:sqref>K61:K62</xm:sqref>
        </x14:conditionalFormatting>
        <x14:conditionalFormatting xmlns:xm="http://schemas.microsoft.com/office/excel/2006/main">
          <x14:cfRule type="expression" priority="4" id="{49359A4A-F68E-405C-8880-6AE213F72525}">
            <xm:f>'Customer Information'!$E$37='Data Validation'!$T$1</xm:f>
            <x14:dxf>
              <border>
                <vertical/>
                <horizontal/>
              </border>
            </x14:dxf>
          </x14:cfRule>
          <xm:sqref>K10:L11</xm:sqref>
        </x14:conditionalFormatting>
        <x14:conditionalFormatting xmlns:xm="http://schemas.microsoft.com/office/excel/2006/main">
          <x14:cfRule type="expression" priority="44" id="{FB8C3AE8-5B62-4FE6-9329-DC77462C1268}">
            <xm:f>$E$8='Data Validation'!$C$2</xm:f>
            <x14:dxf>
              <font>
                <color theme="1"/>
              </font>
              <fill>
                <patternFill>
                  <bgColor theme="0"/>
                </patternFill>
              </fill>
            </x14:dxf>
          </x14:cfRule>
          <xm:sqref>K12:L12</xm:sqref>
        </x14:conditionalFormatting>
        <x14:conditionalFormatting xmlns:xm="http://schemas.microsoft.com/office/excel/2006/main">
          <x14:cfRule type="expression" priority="82" id="{438313E7-358B-453C-8293-846828F79167}">
            <xm:f>'Customer Information'!$E$37='Data Validation'!$T$1</xm:f>
            <x14:dxf>
              <font>
                <color theme="0" tint="-4.9989318521683403E-2"/>
              </font>
              <fill>
                <patternFill>
                  <bgColor theme="0" tint="-4.9989318521683403E-2"/>
                </patternFill>
              </fill>
            </x14:dxf>
          </x14:cfRule>
          <x14:cfRule type="expression" priority="83" id="{B6F0D3B5-6AD3-4027-AE1B-C15DC86AB920}">
            <xm:f>AND(OR($E$8='Data Validation'!$C$2,$H$8='Data Validation'!$C$2),'Customer Information'!$D$46&gt;'POE_PI Inputs'!$G$4)</xm:f>
            <x14:dxf>
              <font>
                <color theme="1"/>
              </font>
              <fill>
                <patternFill>
                  <bgColor theme="0"/>
                </patternFill>
              </fill>
            </x14:dxf>
          </x14:cfRule>
          <xm:sqref>K13:L19</xm:sqref>
        </x14:conditionalFormatting>
        <x14:conditionalFormatting xmlns:xm="http://schemas.microsoft.com/office/excel/2006/main">
          <x14:cfRule type="expression" priority="33" id="{D4FD9295-A756-44E3-8924-0D30299B6B0E}">
            <xm:f>AND('Customer Information'!$E$37='Data Validation'!$T$1, 'Customer Information'!$E$31=”Yes”)</xm:f>
            <x14:dxf>
              <font>
                <color theme="0" tint="-4.9989318521683403E-2"/>
              </font>
              <fill>
                <patternFill patternType="solid">
                  <fgColor theme="0" tint="-4.9989318521683403E-2"/>
                  <bgColor theme="0" tint="-4.9989318521683403E-2"/>
                </patternFill>
              </fill>
            </x14:dxf>
          </x14:cfRule>
          <xm:sqref>K1:U1</xm:sqref>
        </x14:conditionalFormatting>
        <x14:conditionalFormatting xmlns:xm="http://schemas.microsoft.com/office/excel/2006/main">
          <x14:cfRule type="expression" priority="6" id="{83073173-CCC9-4C40-B2AA-80E0B0FE8FC7}">
            <xm:f>'Customer Information'!$E$37='Data Validation'!$T$1</xm:f>
            <x14:dxf>
              <font>
                <color theme="0" tint="-4.9989318521683403E-2"/>
              </font>
              <fill>
                <patternFill>
                  <bgColor theme="0" tint="-4.9989318521683403E-2"/>
                </patternFill>
              </fill>
            </x14:dxf>
          </x14:cfRule>
          <xm:sqref>L24</xm:sqref>
        </x14:conditionalFormatting>
        <x14:conditionalFormatting xmlns:xm="http://schemas.microsoft.com/office/excel/2006/main">
          <x14:cfRule type="expression" priority="59" id="{3505D006-0296-49BB-8890-DC08E02DB121}">
            <xm:f>'Customer Information'!$F$68="No"</xm:f>
            <x14:dxf>
              <font>
                <color theme="1"/>
              </font>
            </x14:dxf>
          </x14:cfRule>
          <xm:sqref>L42:L43</xm:sqref>
        </x14:conditionalFormatting>
        <x14:conditionalFormatting xmlns:xm="http://schemas.microsoft.com/office/excel/2006/main">
          <x14:cfRule type="expression" priority="5" id="{3D2911EB-4018-4F8F-821E-3C502313D790}">
            <xm:f>'Customer Information'!$E$37='Data Validation'!$T$1</xm:f>
            <x14:dxf>
              <font>
                <color theme="0" tint="-4.9989318521683403E-2"/>
              </font>
              <fill>
                <patternFill>
                  <bgColor theme="0" tint="-4.9989318521683403E-2"/>
                </patternFill>
              </fill>
            </x14:dxf>
          </x14:cfRule>
          <xm:sqref>L43</xm:sqref>
        </x14:conditionalFormatting>
        <x14:conditionalFormatting xmlns:xm="http://schemas.microsoft.com/office/excel/2006/main">
          <x14:cfRule type="expression" priority="45" id="{67E1F6B1-3980-4C18-92F3-3A7728D1E5A8}">
            <xm:f>OR($E$8='Data Validation'!$C$2,$H$8='Data Validation'!$C$2)</xm:f>
            <x14:dxf>
              <fill>
                <patternFill>
                  <bgColor rgb="FFFFFF00"/>
                </patternFill>
              </fill>
            </x14:dxf>
          </x14:cfRule>
          <xm:sqref>M8</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5E419682-AFCF-4E19-AEBC-6B5F5CA881D7}">
          <x14:formula1>
            <xm:f>'Data Validation'!$A$1:$A$2</xm:f>
          </x14:formula1>
          <xm:sqref>E10 H10 E38:E39 H38:H39 E43 H43 E20 H20</xm:sqref>
        </x14:dataValidation>
        <x14:dataValidation type="list" allowBlank="1" showInputMessage="1" showErrorMessage="1" xr:uid="{10CE1273-0E3D-4037-ADD7-A3CB15CB5939}">
          <x14:formula1>
            <xm:f>'Data Validation'!$C$2:$C$9</xm:f>
          </x14:formula1>
          <xm:sqref>E8 H8</xm:sqref>
        </x14:dataValidation>
        <x14:dataValidation type="list" allowBlank="1" showInputMessage="1" showErrorMessage="1" xr:uid="{AE078EC1-E6C6-49B3-99BE-4B8F79DA9768}">
          <x14:formula1>
            <xm:f>'Data Validation'!$R$2:$R$158</xm:f>
          </x14:formula1>
          <xm:sqref>E41:F41 H41</xm:sqref>
        </x14:dataValidation>
        <x14:dataValidation type="list" allowBlank="1" showInputMessage="1" showErrorMessage="1" xr:uid="{58634F57-656F-449F-920A-41A8D9D28EAB}">
          <x14:formula1>
            <xm:f>'Data Validation'!$R$1:$R$158</xm:f>
          </x14:formula1>
          <xm:sqref>E40:F40 H40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B3D89-52F9-42FB-B019-E0E0032579FE}">
  <sheetPr>
    <pageSetUpPr autoPageBreaks="0"/>
  </sheetPr>
  <dimension ref="A1:U75"/>
  <sheetViews>
    <sheetView showGridLines="0" zoomScaleNormal="100" zoomScaleSheetLayoutView="55" workbookViewId="0">
      <pane xSplit="1" ySplit="4" topLeftCell="B5" activePane="bottomRight" state="frozen"/>
      <selection pane="topRight"/>
      <selection pane="bottomLeft"/>
      <selection pane="bottomRight" activeCell="E82" sqref="E82"/>
    </sheetView>
  </sheetViews>
  <sheetFormatPr defaultColWidth="9.33203125" defaultRowHeight="14.4" outlineLevelCol="1" x14ac:dyDescent="0.3"/>
  <cols>
    <col min="1" max="1" width="17.6640625" style="210" customWidth="1"/>
    <col min="2" max="2" width="21.6640625" style="5" customWidth="1"/>
    <col min="3" max="3" width="15.33203125" style="5" customWidth="1"/>
    <col min="4" max="4" width="13.6640625" style="5" customWidth="1"/>
    <col min="5" max="5" width="37.6640625" style="5" customWidth="1"/>
    <col min="6" max="6" width="37.33203125" style="5" customWidth="1"/>
    <col min="7" max="7" width="28.33203125" style="5" customWidth="1"/>
    <col min="8" max="8" width="32.44140625" style="5" hidden="1" customWidth="1" outlineLevel="1"/>
    <col min="9" max="9" width="23.44140625" style="5" hidden="1" customWidth="1" outlineLevel="1"/>
    <col min="10" max="10" width="19" style="5" hidden="1" customWidth="1" outlineLevel="1"/>
    <col min="11" max="11" width="74.33203125" style="5" customWidth="1" collapsed="1"/>
    <col min="12" max="12" width="23.33203125" style="5" customWidth="1"/>
    <col min="13" max="13" width="9.33203125" style="5"/>
    <col min="14" max="14" width="10.33203125" style="5" customWidth="1"/>
    <col min="15" max="16384" width="9.33203125" style="5"/>
  </cols>
  <sheetData>
    <row r="1" spans="1:21" ht="15.6" x14ac:dyDescent="0.3">
      <c r="B1" s="93" t="s">
        <v>35</v>
      </c>
      <c r="G1" s="93"/>
      <c r="K1" s="749" t="s">
        <v>180</v>
      </c>
      <c r="L1" s="749"/>
      <c r="M1" s="749"/>
      <c r="N1" s="749"/>
      <c r="O1" s="749"/>
      <c r="P1" s="749"/>
      <c r="Q1" s="749"/>
      <c r="R1" s="749"/>
      <c r="S1" s="749"/>
      <c r="T1" s="749"/>
      <c r="U1" s="749"/>
    </row>
    <row r="2" spans="1:21" ht="9" customHeight="1" thickBot="1" x14ac:dyDescent="0.35"/>
    <row r="3" spans="1:21" ht="18.600000000000001" thickBot="1" x14ac:dyDescent="0.35">
      <c r="B3" s="973" t="str">
        <f>IF(AND('Customer Information'!E37='Data Validation'!T1,'Customer Information'!E31="Yes",'Customer Information'!E35="Yes"),"This worksheet is not applicable to your project.  Please continue to the 'Supporting Files' tab next.","EEM 10")</f>
        <v>EEM 10</v>
      </c>
      <c r="C3" s="974"/>
      <c r="D3" s="974"/>
      <c r="E3" s="974"/>
      <c r="F3" s="974"/>
      <c r="G3" s="974"/>
      <c r="H3" s="974"/>
      <c r="I3" s="974"/>
      <c r="J3" s="975"/>
      <c r="K3" s="137"/>
      <c r="L3" s="138"/>
    </row>
    <row r="4" spans="1:21" ht="41.25" customHeight="1" thickBot="1" x14ac:dyDescent="0.35">
      <c r="B4" s="570" t="s">
        <v>181</v>
      </c>
      <c r="C4" s="571"/>
      <c r="D4" s="572"/>
      <c r="E4" s="441" t="s">
        <v>182</v>
      </c>
      <c r="F4" s="458" t="s">
        <v>183</v>
      </c>
      <c r="G4" s="441" t="s">
        <v>150</v>
      </c>
      <c r="H4" s="458" t="s">
        <v>184</v>
      </c>
      <c r="I4" s="458" t="s">
        <v>185</v>
      </c>
      <c r="J4" s="458" t="s">
        <v>186</v>
      </c>
      <c r="K4" s="571" t="s">
        <v>37</v>
      </c>
      <c r="L4" s="572"/>
    </row>
    <row r="5" spans="1:21" ht="42" customHeight="1" x14ac:dyDescent="0.3">
      <c r="B5" s="947" t="s">
        <v>187</v>
      </c>
      <c r="C5" s="948"/>
      <c r="D5" s="949"/>
      <c r="E5" s="268"/>
      <c r="F5" s="143"/>
      <c r="G5" s="144"/>
      <c r="H5" s="278"/>
      <c r="I5" s="148"/>
      <c r="J5" s="200"/>
      <c r="K5" s="950" t="s">
        <v>271</v>
      </c>
      <c r="L5" s="951"/>
    </row>
    <row r="6" spans="1:21" ht="42" customHeight="1" x14ac:dyDescent="0.3">
      <c r="B6" s="891" t="s">
        <v>189</v>
      </c>
      <c r="C6" s="892"/>
      <c r="D6" s="893"/>
      <c r="E6" s="269"/>
      <c r="F6" s="143"/>
      <c r="G6" s="144"/>
      <c r="H6" s="277"/>
      <c r="I6" s="148"/>
      <c r="J6" s="200"/>
      <c r="K6" s="950"/>
      <c r="L6" s="951"/>
    </row>
    <row r="7" spans="1:21" ht="57.75" customHeight="1" x14ac:dyDescent="0.3">
      <c r="B7" s="891" t="s">
        <v>190</v>
      </c>
      <c r="C7" s="892"/>
      <c r="D7" s="893"/>
      <c r="E7" s="269"/>
      <c r="F7" s="145"/>
      <c r="G7" s="146"/>
      <c r="H7" s="277"/>
      <c r="I7" s="147"/>
      <c r="J7" s="200"/>
      <c r="K7" s="909"/>
      <c r="L7" s="910"/>
    </row>
    <row r="8" spans="1:21" ht="57" customHeight="1" x14ac:dyDescent="0.3">
      <c r="B8" s="891" t="s">
        <v>191</v>
      </c>
      <c r="C8" s="892"/>
      <c r="D8" s="893"/>
      <c r="E8" s="270"/>
      <c r="F8" s="272"/>
      <c r="G8" s="273"/>
      <c r="H8" s="276"/>
      <c r="I8" s="275"/>
      <c r="J8" s="201"/>
      <c r="K8" s="97" t="s">
        <v>192</v>
      </c>
      <c r="L8" s="35" t="s">
        <v>193</v>
      </c>
      <c r="M8" s="963" t="str">
        <f>IF(OR(E8='Data Validation'!C2,H8='Data Validation'!C2),"*Please include an affidavit in the supporting file tab verifying this as true.","")</f>
        <v/>
      </c>
      <c r="N8" s="963"/>
      <c r="O8" s="963"/>
      <c r="P8" s="8"/>
    </row>
    <row r="9" spans="1:21" ht="42" customHeight="1" x14ac:dyDescent="0.3">
      <c r="B9" s="891" t="s">
        <v>194</v>
      </c>
      <c r="C9" s="892"/>
      <c r="D9" s="893"/>
      <c r="E9" s="271"/>
      <c r="F9" s="422"/>
      <c r="G9" s="248"/>
      <c r="H9" s="274"/>
      <c r="I9" s="269"/>
      <c r="J9" s="200"/>
      <c r="K9" s="869" t="s">
        <v>195</v>
      </c>
      <c r="L9" s="870"/>
      <c r="M9" s="563" t="s">
        <v>196</v>
      </c>
      <c r="N9" s="563"/>
      <c r="O9" s="563"/>
    </row>
    <row r="10" spans="1:21" ht="36.75" customHeight="1" x14ac:dyDescent="0.3">
      <c r="A10" s="186" t="s">
        <v>197</v>
      </c>
      <c r="B10" s="891" t="s">
        <v>198</v>
      </c>
      <c r="C10" s="892"/>
      <c r="D10" s="893"/>
      <c r="E10" s="894"/>
      <c r="F10" s="894"/>
      <c r="G10" s="279"/>
      <c r="H10" s="280"/>
      <c r="I10" s="281"/>
      <c r="J10" s="202"/>
      <c r="K10" s="907" t="s">
        <v>802</v>
      </c>
      <c r="L10" s="908"/>
      <c r="M10" s="115"/>
      <c r="N10" s="115"/>
      <c r="O10" s="115"/>
    </row>
    <row r="11" spans="1:21" ht="54.75" customHeight="1" x14ac:dyDescent="0.3">
      <c r="B11" s="886" t="s">
        <v>199</v>
      </c>
      <c r="C11" s="887"/>
      <c r="D11" s="888"/>
      <c r="E11" s="889"/>
      <c r="F11" s="890"/>
      <c r="G11" s="284"/>
      <c r="H11" s="283"/>
      <c r="I11" s="282"/>
      <c r="J11" s="203"/>
      <c r="K11" s="909"/>
      <c r="L11" s="910"/>
    </row>
    <row r="12" spans="1:21" ht="37.5" customHeight="1" x14ac:dyDescent="0.3">
      <c r="A12" s="186" t="s">
        <v>200</v>
      </c>
      <c r="B12" s="895" t="s">
        <v>201</v>
      </c>
      <c r="C12" s="896"/>
      <c r="D12" s="897"/>
      <c r="E12" s="478"/>
      <c r="F12" s="285"/>
      <c r="G12" s="285"/>
      <c r="H12" s="286"/>
      <c r="I12" s="287"/>
      <c r="J12" s="204"/>
      <c r="K12" s="896" t="s">
        <v>202</v>
      </c>
      <c r="L12" s="898"/>
    </row>
    <row r="13" spans="1:21" ht="35.1" customHeight="1" x14ac:dyDescent="0.3">
      <c r="A13" s="941" t="s">
        <v>203</v>
      </c>
      <c r="B13" s="922" t="s">
        <v>204</v>
      </c>
      <c r="C13" s="887"/>
      <c r="D13" s="888"/>
      <c r="E13" s="902"/>
      <c r="F13" s="872"/>
      <c r="G13" s="875"/>
      <c r="H13" s="878"/>
      <c r="I13" s="880"/>
      <c r="J13" s="884"/>
      <c r="K13" s="887" t="s">
        <v>205</v>
      </c>
      <c r="L13" s="899"/>
    </row>
    <row r="14" spans="1:21" ht="26.1" customHeight="1" x14ac:dyDescent="0.3">
      <c r="A14" s="941"/>
      <c r="B14" s="614" t="s">
        <v>206</v>
      </c>
      <c r="C14" s="900"/>
      <c r="D14" s="901"/>
      <c r="E14" s="903"/>
      <c r="F14" s="904"/>
      <c r="G14" s="877"/>
      <c r="H14" s="882"/>
      <c r="I14" s="883"/>
      <c r="J14" s="885"/>
      <c r="K14" s="900"/>
      <c r="L14" s="615"/>
    </row>
    <row r="15" spans="1:21" ht="33.6" customHeight="1" x14ac:dyDescent="0.3">
      <c r="A15" s="941"/>
      <c r="B15" s="905" t="s">
        <v>207</v>
      </c>
      <c r="C15" s="906"/>
      <c r="D15" s="906"/>
      <c r="E15" s="871"/>
      <c r="F15" s="872"/>
      <c r="G15" s="875"/>
      <c r="H15" s="878"/>
      <c r="I15" s="880"/>
      <c r="J15" s="884"/>
      <c r="K15" s="900"/>
      <c r="L15" s="615"/>
    </row>
    <row r="16" spans="1:21" ht="17.100000000000001" customHeight="1" x14ac:dyDescent="0.3">
      <c r="A16" s="941"/>
      <c r="B16" s="923" t="s">
        <v>208</v>
      </c>
      <c r="C16" s="924"/>
      <c r="D16" s="924"/>
      <c r="E16" s="873"/>
      <c r="F16" s="874"/>
      <c r="G16" s="876"/>
      <c r="H16" s="879"/>
      <c r="I16" s="881"/>
      <c r="J16" s="911"/>
      <c r="K16" s="900"/>
      <c r="L16" s="615"/>
    </row>
    <row r="17" spans="1:12" ht="14.7" customHeight="1" x14ac:dyDescent="0.3">
      <c r="A17" s="941"/>
      <c r="B17" s="923" t="s">
        <v>209</v>
      </c>
      <c r="C17" s="924"/>
      <c r="D17" s="924"/>
      <c r="E17" s="873"/>
      <c r="F17" s="874"/>
      <c r="G17" s="876"/>
      <c r="H17" s="879"/>
      <c r="I17" s="881"/>
      <c r="J17" s="911"/>
      <c r="K17" s="900"/>
      <c r="L17" s="615"/>
    </row>
    <row r="18" spans="1:12" ht="36" customHeight="1" x14ac:dyDescent="0.3">
      <c r="A18" s="941"/>
      <c r="B18" s="923" t="s">
        <v>210</v>
      </c>
      <c r="C18" s="924"/>
      <c r="D18" s="924"/>
      <c r="E18" s="873"/>
      <c r="F18" s="874"/>
      <c r="G18" s="876"/>
      <c r="H18" s="879"/>
      <c r="I18" s="881"/>
      <c r="J18" s="911"/>
      <c r="K18" s="900"/>
      <c r="L18" s="615"/>
    </row>
    <row r="19" spans="1:12" ht="29.7" customHeight="1" x14ac:dyDescent="0.3">
      <c r="A19" s="941"/>
      <c r="B19" s="923" t="s">
        <v>211</v>
      </c>
      <c r="C19" s="924"/>
      <c r="D19" s="924"/>
      <c r="E19" s="873"/>
      <c r="F19" s="874"/>
      <c r="G19" s="876"/>
      <c r="H19" s="879"/>
      <c r="I19" s="881"/>
      <c r="J19" s="911"/>
      <c r="K19" s="900"/>
      <c r="L19" s="615"/>
    </row>
    <row r="20" spans="1:12" ht="114.75" customHeight="1" x14ac:dyDescent="0.3">
      <c r="A20" s="186"/>
      <c r="B20" s="891" t="s">
        <v>863</v>
      </c>
      <c r="C20" s="892"/>
      <c r="D20" s="893"/>
      <c r="E20" s="470"/>
      <c r="F20" s="471"/>
      <c r="G20" s="471"/>
      <c r="H20" s="470"/>
      <c r="I20" s="472"/>
      <c r="J20" s="469"/>
      <c r="K20" s="467" t="s">
        <v>865</v>
      </c>
      <c r="L20" s="69" t="s">
        <v>864</v>
      </c>
    </row>
    <row r="21" spans="1:12" ht="52.35" customHeight="1" x14ac:dyDescent="0.3">
      <c r="B21" s="847" t="s">
        <v>212</v>
      </c>
      <c r="C21" s="848"/>
      <c r="D21" s="928"/>
      <c r="E21" s="925"/>
      <c r="F21" s="917"/>
      <c r="G21" s="930"/>
      <c r="H21" s="917"/>
      <c r="I21" s="916"/>
      <c r="J21" s="205"/>
      <c r="K21" s="863" t="s">
        <v>213</v>
      </c>
      <c r="L21" s="69" t="s">
        <v>214</v>
      </c>
    </row>
    <row r="22" spans="1:12" ht="29.25" customHeight="1" x14ac:dyDescent="0.3">
      <c r="B22" s="913"/>
      <c r="C22" s="914"/>
      <c r="D22" s="929"/>
      <c r="E22" s="926"/>
      <c r="F22" s="919"/>
      <c r="G22" s="931"/>
      <c r="H22" s="919"/>
      <c r="I22" s="918"/>
      <c r="J22" s="194"/>
      <c r="K22" s="864"/>
      <c r="L22" s="865" t="s">
        <v>215</v>
      </c>
    </row>
    <row r="23" spans="1:12" ht="32.25" customHeight="1" x14ac:dyDescent="0.3">
      <c r="B23" s="913"/>
      <c r="C23" s="914"/>
      <c r="D23" s="929"/>
      <c r="E23" s="926"/>
      <c r="F23" s="919"/>
      <c r="G23" s="931"/>
      <c r="H23" s="919"/>
      <c r="I23" s="918"/>
      <c r="J23" s="194"/>
      <c r="K23" s="867" t="s">
        <v>216</v>
      </c>
      <c r="L23" s="866"/>
    </row>
    <row r="24" spans="1:12" ht="47.25" customHeight="1" x14ac:dyDescent="0.3">
      <c r="B24" s="913"/>
      <c r="C24" s="914"/>
      <c r="D24" s="929"/>
      <c r="E24" s="926"/>
      <c r="F24" s="919"/>
      <c r="G24" s="931"/>
      <c r="H24" s="919"/>
      <c r="I24" s="918"/>
      <c r="J24" s="194"/>
      <c r="K24" s="868"/>
      <c r="L24" s="69" t="s">
        <v>217</v>
      </c>
    </row>
    <row r="25" spans="1:12" ht="76.5" customHeight="1" x14ac:dyDescent="0.3">
      <c r="B25" s="913"/>
      <c r="C25" s="914"/>
      <c r="D25" s="929"/>
      <c r="E25" s="926"/>
      <c r="F25" s="919"/>
      <c r="G25" s="931"/>
      <c r="H25" s="919"/>
      <c r="I25" s="918"/>
      <c r="J25" s="194"/>
      <c r="K25" s="869" t="s">
        <v>852</v>
      </c>
      <c r="L25" s="870"/>
    </row>
    <row r="26" spans="1:12" ht="35.25" customHeight="1" x14ac:dyDescent="0.3">
      <c r="A26" s="941" t="s">
        <v>218</v>
      </c>
      <c r="B26" s="847" t="s">
        <v>219</v>
      </c>
      <c r="C26" s="848"/>
      <c r="D26" s="849"/>
      <c r="E26" s="916"/>
      <c r="F26" s="917"/>
      <c r="G26" s="930"/>
      <c r="H26" s="917"/>
      <c r="I26" s="916"/>
      <c r="J26" s="205"/>
      <c r="K26" s="907" t="s">
        <v>220</v>
      </c>
      <c r="L26" s="908"/>
    </row>
    <row r="27" spans="1:12" ht="35.25" customHeight="1" x14ac:dyDescent="0.3">
      <c r="A27" s="941"/>
      <c r="B27" s="913"/>
      <c r="C27" s="914"/>
      <c r="D27" s="915"/>
      <c r="E27" s="918"/>
      <c r="F27" s="919"/>
      <c r="G27" s="931"/>
      <c r="H27" s="919"/>
      <c r="I27" s="918"/>
      <c r="J27" s="194"/>
      <c r="K27" s="950"/>
      <c r="L27" s="951"/>
    </row>
    <row r="28" spans="1:12" ht="35.25" customHeight="1" x14ac:dyDescent="0.3">
      <c r="A28" s="941"/>
      <c r="B28" s="913"/>
      <c r="C28" s="914"/>
      <c r="D28" s="915"/>
      <c r="E28" s="918"/>
      <c r="F28" s="919"/>
      <c r="G28" s="931"/>
      <c r="H28" s="919"/>
      <c r="I28" s="918"/>
      <c r="J28" s="194"/>
      <c r="K28" s="950"/>
      <c r="L28" s="951"/>
    </row>
    <row r="29" spans="1:12" ht="35.25" customHeight="1" x14ac:dyDescent="0.3">
      <c r="A29" s="941"/>
      <c r="B29" s="913"/>
      <c r="C29" s="914"/>
      <c r="D29" s="915"/>
      <c r="E29" s="918"/>
      <c r="F29" s="919"/>
      <c r="G29" s="931"/>
      <c r="H29" s="919"/>
      <c r="I29" s="918"/>
      <c r="J29" s="194"/>
      <c r="K29" s="950"/>
      <c r="L29" s="951"/>
    </row>
    <row r="30" spans="1:12" ht="35.25" customHeight="1" x14ac:dyDescent="0.3">
      <c r="A30" s="941"/>
      <c r="B30" s="913"/>
      <c r="C30" s="914"/>
      <c r="D30" s="915"/>
      <c r="E30" s="918"/>
      <c r="F30" s="919"/>
      <c r="G30" s="931"/>
      <c r="H30" s="919"/>
      <c r="I30" s="918"/>
      <c r="J30" s="194"/>
      <c r="K30" s="950"/>
      <c r="L30" s="951"/>
    </row>
    <row r="31" spans="1:12" ht="10.5" customHeight="1" x14ac:dyDescent="0.3">
      <c r="A31" s="941"/>
      <c r="B31" s="913"/>
      <c r="C31" s="914"/>
      <c r="D31" s="915"/>
      <c r="E31" s="918"/>
      <c r="F31" s="919"/>
      <c r="G31" s="931"/>
      <c r="H31" s="919"/>
      <c r="I31" s="918"/>
      <c r="J31" s="194"/>
      <c r="K31" s="950"/>
      <c r="L31" s="951"/>
    </row>
    <row r="32" spans="1:12" ht="36.75" customHeight="1" x14ac:dyDescent="0.3">
      <c r="B32" s="847" t="s">
        <v>221</v>
      </c>
      <c r="C32" s="848"/>
      <c r="D32" s="849"/>
      <c r="E32" s="916"/>
      <c r="F32" s="917"/>
      <c r="G32" s="930"/>
      <c r="H32" s="917"/>
      <c r="I32" s="916"/>
      <c r="J32" s="194"/>
      <c r="K32" s="907" t="s">
        <v>222</v>
      </c>
      <c r="L32" s="908"/>
    </row>
    <row r="33" spans="1:14" ht="36.75" customHeight="1" x14ac:dyDescent="0.3">
      <c r="B33" s="913"/>
      <c r="C33" s="914"/>
      <c r="D33" s="915"/>
      <c r="E33" s="918"/>
      <c r="F33" s="919"/>
      <c r="G33" s="931"/>
      <c r="H33" s="919"/>
      <c r="I33" s="918"/>
      <c r="J33" s="194"/>
      <c r="K33" s="950"/>
      <c r="L33" s="951"/>
    </row>
    <row r="34" spans="1:14" ht="36.75" customHeight="1" x14ac:dyDescent="0.3">
      <c r="B34" s="913"/>
      <c r="C34" s="914"/>
      <c r="D34" s="915"/>
      <c r="E34" s="918"/>
      <c r="F34" s="919"/>
      <c r="G34" s="931"/>
      <c r="H34" s="919"/>
      <c r="I34" s="918"/>
      <c r="J34" s="194"/>
      <c r="K34" s="950"/>
      <c r="L34" s="951"/>
    </row>
    <row r="35" spans="1:14" ht="36.75" customHeight="1" x14ac:dyDescent="0.3">
      <c r="B35" s="913"/>
      <c r="C35" s="914"/>
      <c r="D35" s="915"/>
      <c r="E35" s="918"/>
      <c r="F35" s="919"/>
      <c r="G35" s="931"/>
      <c r="H35" s="919"/>
      <c r="I35" s="918"/>
      <c r="J35" s="194"/>
      <c r="K35" s="950"/>
      <c r="L35" s="951"/>
    </row>
    <row r="36" spans="1:14" ht="9.75" customHeight="1" x14ac:dyDescent="0.3">
      <c r="B36" s="913"/>
      <c r="C36" s="914"/>
      <c r="D36" s="915"/>
      <c r="E36" s="918"/>
      <c r="F36" s="919"/>
      <c r="G36" s="931"/>
      <c r="H36" s="919"/>
      <c r="I36" s="918"/>
      <c r="J36" s="194"/>
      <c r="K36" s="950"/>
      <c r="L36" s="951"/>
    </row>
    <row r="37" spans="1:14" ht="36.75" customHeight="1" x14ac:dyDescent="0.3">
      <c r="B37" s="913"/>
      <c r="C37" s="914"/>
      <c r="D37" s="915"/>
      <c r="E37" s="918"/>
      <c r="F37" s="919"/>
      <c r="G37" s="931"/>
      <c r="H37" s="919"/>
      <c r="I37" s="918"/>
      <c r="J37" s="194"/>
      <c r="K37" s="950"/>
      <c r="L37" s="951"/>
    </row>
    <row r="38" spans="1:14" ht="221.4" customHeight="1" x14ac:dyDescent="0.3">
      <c r="B38" s="891" t="s">
        <v>223</v>
      </c>
      <c r="C38" s="892"/>
      <c r="D38" s="893"/>
      <c r="E38" s="932"/>
      <c r="F38" s="933"/>
      <c r="G38" s="289"/>
      <c r="H38" s="288"/>
      <c r="I38" s="290"/>
      <c r="J38" s="206"/>
      <c r="K38" s="193" t="s">
        <v>866</v>
      </c>
      <c r="L38" s="952" t="s">
        <v>224</v>
      </c>
    </row>
    <row r="39" spans="1:14" ht="54" customHeight="1" x14ac:dyDescent="0.3">
      <c r="B39" s="891" t="s">
        <v>225</v>
      </c>
      <c r="C39" s="892"/>
      <c r="D39" s="893"/>
      <c r="E39" s="932"/>
      <c r="F39" s="933"/>
      <c r="G39" s="290"/>
      <c r="H39" s="274"/>
      <c r="I39" s="291"/>
      <c r="J39" s="206"/>
      <c r="K39" s="142" t="s">
        <v>226</v>
      </c>
      <c r="L39" s="953"/>
    </row>
    <row r="40" spans="1:14" ht="39.75" customHeight="1" x14ac:dyDescent="0.3">
      <c r="B40" s="895" t="s">
        <v>227</v>
      </c>
      <c r="C40" s="896"/>
      <c r="D40" s="897"/>
      <c r="E40" s="934"/>
      <c r="F40" s="935"/>
      <c r="G40" s="290"/>
      <c r="H40" s="292"/>
      <c r="I40" s="291"/>
      <c r="J40" s="206"/>
      <c r="K40" s="897" t="s">
        <v>228</v>
      </c>
      <c r="L40" s="954"/>
    </row>
    <row r="41" spans="1:14" ht="39.75" customHeight="1" x14ac:dyDescent="0.3">
      <c r="B41" s="895" t="s">
        <v>229</v>
      </c>
      <c r="C41" s="896"/>
      <c r="D41" s="897"/>
      <c r="E41" s="934"/>
      <c r="F41" s="935"/>
      <c r="G41" s="290"/>
      <c r="H41" s="292"/>
      <c r="I41" s="291"/>
      <c r="J41" s="206"/>
      <c r="K41" s="897"/>
      <c r="L41" s="954"/>
    </row>
    <row r="42" spans="1:14" ht="85.5" customHeight="1" x14ac:dyDescent="0.3">
      <c r="A42" s="186" t="s">
        <v>230</v>
      </c>
      <c r="B42" s="847" t="s">
        <v>231</v>
      </c>
      <c r="C42" s="848"/>
      <c r="D42" s="849"/>
      <c r="E42" s="916"/>
      <c r="F42" s="917"/>
      <c r="G42" s="444"/>
      <c r="H42" s="443"/>
      <c r="I42" s="442"/>
      <c r="J42" s="207"/>
      <c r="K42" s="461" t="s">
        <v>232</v>
      </c>
      <c r="L42" s="456" t="s">
        <v>233</v>
      </c>
    </row>
    <row r="43" spans="1:14" ht="40.5" customHeight="1" thickBot="1" x14ac:dyDescent="0.35">
      <c r="A43" s="186"/>
      <c r="B43" s="861" t="s">
        <v>869</v>
      </c>
      <c r="C43" s="862"/>
      <c r="D43" s="862"/>
      <c r="E43" s="939"/>
      <c r="F43" s="940"/>
      <c r="G43" s="459"/>
      <c r="H43" s="479"/>
      <c r="I43" s="459"/>
      <c r="J43" s="460"/>
      <c r="K43" s="468" t="s">
        <v>859</v>
      </c>
      <c r="L43" s="91" t="s">
        <v>858</v>
      </c>
    </row>
    <row r="44" spans="1:14" ht="19.5" customHeight="1" thickBot="1" x14ac:dyDescent="0.35">
      <c r="B44" s="976" t="s">
        <v>234</v>
      </c>
      <c r="C44" s="977"/>
      <c r="D44" s="977"/>
      <c r="E44" s="977"/>
      <c r="F44" s="977"/>
      <c r="G44" s="977"/>
      <c r="H44" s="977"/>
      <c r="I44" s="977"/>
      <c r="J44" s="978"/>
      <c r="K44" s="462"/>
      <c r="L44" s="457"/>
    </row>
    <row r="45" spans="1:14" ht="32.25" customHeight="1" thickBot="1" x14ac:dyDescent="0.35">
      <c r="B45" s="98" t="s">
        <v>235</v>
      </c>
      <c r="C45" s="858" t="s">
        <v>139</v>
      </c>
      <c r="D45" s="859"/>
      <c r="E45" s="936"/>
      <c r="F45" s="937"/>
      <c r="G45" s="938"/>
      <c r="H45" s="912"/>
      <c r="I45" s="912"/>
      <c r="J45" s="192"/>
      <c r="K45" s="943" t="s">
        <v>235</v>
      </c>
      <c r="L45" s="944"/>
    </row>
    <row r="46" spans="1:14" ht="29.1" customHeight="1" x14ac:dyDescent="0.3">
      <c r="B46" s="844" t="s">
        <v>236</v>
      </c>
      <c r="C46" s="850" t="s">
        <v>237</v>
      </c>
      <c r="D46" s="262" t="s">
        <v>801</v>
      </c>
      <c r="E46" s="330"/>
      <c r="F46" s="427"/>
      <c r="G46" s="979" t="s">
        <v>876</v>
      </c>
      <c r="H46" s="293"/>
      <c r="I46" s="982" t="s">
        <v>877</v>
      </c>
      <c r="J46" s="191" t="str">
        <f>IF(ISBLANK(H46),"",(H46-E46)/E46)</f>
        <v/>
      </c>
      <c r="K46" s="945" t="s">
        <v>871</v>
      </c>
      <c r="L46" s="946"/>
      <c r="N46" s="107"/>
    </row>
    <row r="47" spans="1:14" ht="29.1" customHeight="1" x14ac:dyDescent="0.3">
      <c r="B47" s="845"/>
      <c r="C47" s="834"/>
      <c r="D47" s="263" t="s">
        <v>238</v>
      </c>
      <c r="E47" s="331"/>
      <c r="F47" s="428"/>
      <c r="G47" s="980"/>
      <c r="H47" s="294"/>
      <c r="I47" s="983"/>
      <c r="J47" s="103" t="str">
        <f t="shared" ref="J47:J68" si="0">IF(ISBLANK(H47),"",(H47-E47)/E47)</f>
        <v/>
      </c>
      <c r="K47" s="945"/>
      <c r="L47" s="946"/>
    </row>
    <row r="48" spans="1:14" ht="29.1" customHeight="1" thickBot="1" x14ac:dyDescent="0.35">
      <c r="B48" s="845"/>
      <c r="C48" s="851"/>
      <c r="D48" s="264" t="s">
        <v>239</v>
      </c>
      <c r="E48" s="332"/>
      <c r="F48" s="428"/>
      <c r="G48" s="980"/>
      <c r="H48" s="295"/>
      <c r="I48" s="983"/>
      <c r="J48" s="104" t="str">
        <f t="shared" si="0"/>
        <v/>
      </c>
      <c r="K48" s="945"/>
      <c r="L48" s="946"/>
    </row>
    <row r="49" spans="1:12" ht="29.1" customHeight="1" x14ac:dyDescent="0.3">
      <c r="A49" s="942" t="s">
        <v>240</v>
      </c>
      <c r="B49" s="845"/>
      <c r="C49" s="854" t="s">
        <v>241</v>
      </c>
      <c r="D49" s="265" t="s">
        <v>801</v>
      </c>
      <c r="E49" s="333"/>
      <c r="F49" s="428"/>
      <c r="G49" s="980"/>
      <c r="H49" s="299"/>
      <c r="I49" s="983"/>
      <c r="J49" s="187" t="str">
        <f t="shared" si="0"/>
        <v/>
      </c>
      <c r="K49" s="945"/>
      <c r="L49" s="946"/>
    </row>
    <row r="50" spans="1:12" ht="29.1" customHeight="1" x14ac:dyDescent="0.3">
      <c r="A50" s="942"/>
      <c r="B50" s="845"/>
      <c r="C50" s="855"/>
      <c r="D50" s="266" t="s">
        <v>238</v>
      </c>
      <c r="E50" s="334"/>
      <c r="F50" s="428"/>
      <c r="G50" s="980"/>
      <c r="H50" s="300"/>
      <c r="I50" s="983"/>
      <c r="J50" s="188" t="str">
        <f t="shared" si="0"/>
        <v/>
      </c>
      <c r="K50" s="945"/>
      <c r="L50" s="946"/>
    </row>
    <row r="51" spans="1:12" ht="29.1" customHeight="1" thickBot="1" x14ac:dyDescent="0.35">
      <c r="A51" s="942"/>
      <c r="B51" s="845"/>
      <c r="C51" s="856"/>
      <c r="D51" s="267" t="s">
        <v>239</v>
      </c>
      <c r="E51" s="335"/>
      <c r="F51" s="428"/>
      <c r="G51" s="980"/>
      <c r="H51" s="301"/>
      <c r="I51" s="983"/>
      <c r="J51" s="208" t="str">
        <f t="shared" si="0"/>
        <v/>
      </c>
      <c r="K51" s="945"/>
      <c r="L51" s="946"/>
    </row>
    <row r="52" spans="1:12" ht="29.1" customHeight="1" x14ac:dyDescent="0.3">
      <c r="B52" s="845"/>
      <c r="C52" s="850" t="s">
        <v>242</v>
      </c>
      <c r="D52" s="156" t="s">
        <v>801</v>
      </c>
      <c r="E52" s="330"/>
      <c r="F52" s="970"/>
      <c r="G52" s="980"/>
      <c r="H52" s="293"/>
      <c r="I52" s="983"/>
      <c r="J52" s="105" t="str">
        <f t="shared" si="0"/>
        <v/>
      </c>
      <c r="K52" s="945"/>
      <c r="L52" s="946"/>
    </row>
    <row r="53" spans="1:12" ht="29.1" customHeight="1" x14ac:dyDescent="0.3">
      <c r="B53" s="845"/>
      <c r="C53" s="834"/>
      <c r="D53" s="157" t="s">
        <v>238</v>
      </c>
      <c r="E53" s="331"/>
      <c r="F53" s="971"/>
      <c r="G53" s="980"/>
      <c r="H53" s="294"/>
      <c r="I53" s="983"/>
      <c r="J53" s="103" t="str">
        <f t="shared" si="0"/>
        <v/>
      </c>
      <c r="K53" s="945"/>
      <c r="L53" s="946"/>
    </row>
    <row r="54" spans="1:12" ht="29.1" customHeight="1" thickBot="1" x14ac:dyDescent="0.35">
      <c r="B54" s="845"/>
      <c r="C54" s="851"/>
      <c r="D54" s="158" t="s">
        <v>239</v>
      </c>
      <c r="E54" s="332"/>
      <c r="F54" s="972"/>
      <c r="G54" s="980"/>
      <c r="H54" s="295"/>
      <c r="I54" s="983"/>
      <c r="J54" s="104" t="str">
        <f t="shared" si="0"/>
        <v/>
      </c>
      <c r="K54" s="945"/>
      <c r="L54" s="946"/>
    </row>
    <row r="55" spans="1:12" ht="29.1" customHeight="1" thickBot="1" x14ac:dyDescent="0.35">
      <c r="B55" s="844" t="s">
        <v>243</v>
      </c>
      <c r="C55" s="840" t="s">
        <v>244</v>
      </c>
      <c r="D55" s="156" t="s">
        <v>801</v>
      </c>
      <c r="E55" s="302"/>
      <c r="F55" s="967"/>
      <c r="G55" s="980"/>
      <c r="H55" s="296"/>
      <c r="I55" s="983"/>
      <c r="J55" s="105" t="str">
        <f t="shared" si="0"/>
        <v/>
      </c>
      <c r="K55" s="945"/>
      <c r="L55" s="946"/>
    </row>
    <row r="56" spans="1:12" ht="29.1" customHeight="1" thickBot="1" x14ac:dyDescent="0.35">
      <c r="B56" s="845"/>
      <c r="C56" s="840"/>
      <c r="D56" s="157" t="s">
        <v>238</v>
      </c>
      <c r="E56" s="303"/>
      <c r="F56" s="968"/>
      <c r="G56" s="980"/>
      <c r="H56" s="297"/>
      <c r="I56" s="983"/>
      <c r="J56" s="103" t="str">
        <f t="shared" si="0"/>
        <v/>
      </c>
      <c r="K56" s="945"/>
      <c r="L56" s="946"/>
    </row>
    <row r="57" spans="1:12" ht="29.1" customHeight="1" thickBot="1" x14ac:dyDescent="0.35">
      <c r="B57" s="845"/>
      <c r="C57" s="850"/>
      <c r="D57" s="159" t="s">
        <v>239</v>
      </c>
      <c r="E57" s="304"/>
      <c r="F57" s="969"/>
      <c r="G57" s="980"/>
      <c r="H57" s="298"/>
      <c r="I57" s="983"/>
      <c r="J57" s="106" t="str">
        <f t="shared" si="0"/>
        <v/>
      </c>
      <c r="K57" s="945"/>
      <c r="L57" s="946"/>
    </row>
    <row r="58" spans="1:12" ht="27.75" customHeight="1" thickBot="1" x14ac:dyDescent="0.35">
      <c r="A58" s="942" t="s">
        <v>240</v>
      </c>
      <c r="B58" s="845"/>
      <c r="C58" s="857" t="s">
        <v>245</v>
      </c>
      <c r="D58" s="181" t="s">
        <v>801</v>
      </c>
      <c r="E58" s="305"/>
      <c r="F58" s="967"/>
      <c r="G58" s="980"/>
      <c r="H58" s="310"/>
      <c r="I58" s="983"/>
      <c r="J58" s="187" t="str">
        <f t="shared" si="0"/>
        <v/>
      </c>
      <c r="K58" s="957" t="s">
        <v>867</v>
      </c>
      <c r="L58" s="958"/>
    </row>
    <row r="59" spans="1:12" ht="30" customHeight="1" thickBot="1" x14ac:dyDescent="0.35">
      <c r="A59" s="942"/>
      <c r="B59" s="845"/>
      <c r="C59" s="857"/>
      <c r="D59" s="182" t="s">
        <v>238</v>
      </c>
      <c r="E59" s="306"/>
      <c r="F59" s="968"/>
      <c r="G59" s="980"/>
      <c r="H59" s="309"/>
      <c r="I59" s="983"/>
      <c r="J59" s="188" t="str">
        <f t="shared" si="0"/>
        <v/>
      </c>
      <c r="K59" s="945" t="s">
        <v>246</v>
      </c>
      <c r="L59" s="946"/>
    </row>
    <row r="60" spans="1:12" ht="27.75" customHeight="1" thickBot="1" x14ac:dyDescent="0.35">
      <c r="A60" s="942"/>
      <c r="B60" s="845"/>
      <c r="C60" s="854"/>
      <c r="D60" s="183" t="s">
        <v>239</v>
      </c>
      <c r="E60" s="307"/>
      <c r="F60" s="968"/>
      <c r="G60" s="981"/>
      <c r="H60" s="308"/>
      <c r="I60" s="984"/>
      <c r="J60" s="189" t="str">
        <f t="shared" si="0"/>
        <v/>
      </c>
      <c r="K60" s="955" t="s">
        <v>224</v>
      </c>
      <c r="L60" s="956"/>
    </row>
    <row r="61" spans="1:12" ht="57" customHeight="1" thickBot="1" x14ac:dyDescent="0.35">
      <c r="A61" s="186" t="s">
        <v>247</v>
      </c>
      <c r="B61" s="846"/>
      <c r="C61" s="920" t="s">
        <v>248</v>
      </c>
      <c r="D61" s="921"/>
      <c r="E61" s="311"/>
      <c r="F61" s="429"/>
      <c r="G61" s="476"/>
      <c r="H61" s="312"/>
      <c r="I61" s="474"/>
      <c r="J61" s="190" t="str">
        <f>IF(ISBLANK(H61),"",(H61-E61)/E61)</f>
        <v/>
      </c>
      <c r="K61" s="957" t="s">
        <v>249</v>
      </c>
      <c r="L61" s="958"/>
    </row>
    <row r="62" spans="1:12" ht="56.1" customHeight="1" thickBot="1" x14ac:dyDescent="0.35">
      <c r="B62" s="845"/>
      <c r="C62" s="852" t="s">
        <v>250</v>
      </c>
      <c r="D62" s="927"/>
      <c r="E62" s="313"/>
      <c r="F62" s="429"/>
      <c r="G62" s="314"/>
      <c r="H62" s="473"/>
      <c r="I62" s="475"/>
      <c r="J62" s="102" t="str">
        <f>IF(ISBLANK(H62),"",(H62-E62)/E62)</f>
        <v/>
      </c>
      <c r="K62" s="945" t="s">
        <v>878</v>
      </c>
      <c r="L62" s="946"/>
    </row>
    <row r="63" spans="1:12" ht="57" customHeight="1" thickBot="1" x14ac:dyDescent="0.35">
      <c r="B63" s="844" t="s">
        <v>251</v>
      </c>
      <c r="C63" s="852" t="s">
        <v>252</v>
      </c>
      <c r="D63" s="853"/>
      <c r="E63" s="317"/>
      <c r="F63" s="964"/>
      <c r="G63" s="316"/>
      <c r="H63" s="315"/>
      <c r="I63" s="316"/>
      <c r="J63" s="209" t="str">
        <f t="shared" si="0"/>
        <v/>
      </c>
      <c r="K63" s="955" t="s">
        <v>253</v>
      </c>
      <c r="L63" s="956"/>
    </row>
    <row r="64" spans="1:12" ht="57" customHeight="1" thickBot="1" x14ac:dyDescent="0.35">
      <c r="B64" s="845"/>
      <c r="C64" s="852" t="s">
        <v>254</v>
      </c>
      <c r="D64" s="853"/>
      <c r="E64" s="317"/>
      <c r="F64" s="965"/>
      <c r="G64" s="316"/>
      <c r="H64" s="315"/>
      <c r="I64" s="316"/>
      <c r="J64" s="209" t="str">
        <f t="shared" si="0"/>
        <v/>
      </c>
      <c r="K64" s="198"/>
      <c r="L64" s="180"/>
    </row>
    <row r="65" spans="1:12" ht="57" customHeight="1" thickBot="1" x14ac:dyDescent="0.35">
      <c r="B65" s="845"/>
      <c r="C65" s="852" t="s">
        <v>255</v>
      </c>
      <c r="D65" s="853"/>
      <c r="E65" s="160">
        <f>E63-E64</f>
        <v>0</v>
      </c>
      <c r="F65" s="965"/>
      <c r="G65" s="474"/>
      <c r="H65" s="318"/>
      <c r="I65" s="474"/>
      <c r="J65" s="209" t="str">
        <f t="shared" si="0"/>
        <v/>
      </c>
      <c r="K65" s="198"/>
      <c r="L65" s="180"/>
    </row>
    <row r="66" spans="1:12" ht="63" customHeight="1" thickBot="1" x14ac:dyDescent="0.35">
      <c r="A66" s="197" t="s">
        <v>240</v>
      </c>
      <c r="B66" s="860"/>
      <c r="C66" s="920" t="s">
        <v>256</v>
      </c>
      <c r="D66" s="921"/>
      <c r="E66" s="421"/>
      <c r="F66" s="966"/>
      <c r="G66" s="474"/>
      <c r="H66" s="319"/>
      <c r="I66" s="474"/>
      <c r="J66" s="190" t="str">
        <f t="shared" si="0"/>
        <v/>
      </c>
      <c r="K66" s="198"/>
      <c r="L66" s="180"/>
    </row>
    <row r="67" spans="1:12" ht="52.5" customHeight="1" thickBot="1" x14ac:dyDescent="0.35">
      <c r="A67" s="197"/>
      <c r="B67" s="832" t="s">
        <v>257</v>
      </c>
      <c r="C67" s="834" t="s">
        <v>258</v>
      </c>
      <c r="D67" s="835"/>
      <c r="E67" s="320"/>
      <c r="F67" s="423"/>
      <c r="G67" s="322"/>
      <c r="H67" s="321"/>
      <c r="I67" s="322"/>
      <c r="J67" s="99" t="str">
        <f t="shared" si="0"/>
        <v/>
      </c>
      <c r="K67" s="959"/>
      <c r="L67" s="960"/>
    </row>
    <row r="68" spans="1:12" ht="45.75" customHeight="1" thickBot="1" x14ac:dyDescent="0.35">
      <c r="A68" s="197"/>
      <c r="B68" s="833"/>
      <c r="C68" s="836" t="s">
        <v>259</v>
      </c>
      <c r="D68" s="837"/>
      <c r="E68" s="325"/>
      <c r="F68" s="424"/>
      <c r="G68" s="323"/>
      <c r="H68" s="324"/>
      <c r="I68" s="323"/>
      <c r="J68" s="100" t="str">
        <f t="shared" si="0"/>
        <v/>
      </c>
      <c r="K68" s="959"/>
      <c r="L68" s="960"/>
    </row>
    <row r="69" spans="1:12" ht="36" customHeight="1" x14ac:dyDescent="0.3">
      <c r="B69" s="838" t="s">
        <v>260</v>
      </c>
      <c r="C69" s="840" t="s">
        <v>261</v>
      </c>
      <c r="D69" s="841"/>
      <c r="E69" s="477"/>
      <c r="F69" s="425"/>
      <c r="G69" s="326"/>
      <c r="H69" s="328"/>
      <c r="I69" s="326"/>
      <c r="J69" s="101" t="str">
        <f>IF(ISBLANK(H69),"",(H69-E70)/E70)</f>
        <v/>
      </c>
      <c r="K69" s="959"/>
      <c r="L69" s="960"/>
    </row>
    <row r="70" spans="1:12" ht="36" customHeight="1" thickBot="1" x14ac:dyDescent="0.35">
      <c r="B70" s="839"/>
      <c r="C70" s="842" t="s">
        <v>262</v>
      </c>
      <c r="D70" s="843"/>
      <c r="E70" s="336"/>
      <c r="F70" s="426"/>
      <c r="G70" s="327"/>
      <c r="H70" s="329"/>
      <c r="I70" s="327"/>
      <c r="J70" s="100" t="str">
        <f>IF(ISBLANK(H70),"",(H70-#REF!)/#REF!)</f>
        <v/>
      </c>
      <c r="K70" s="961"/>
      <c r="L70" s="962"/>
    </row>
    <row r="73" spans="1:12" ht="15.6" x14ac:dyDescent="0.3">
      <c r="B73" s="2"/>
    </row>
    <row r="74" spans="1:12" ht="15.6" x14ac:dyDescent="0.3">
      <c r="B74" s="37" t="str">
        <f>"'PI_POE' tab"</f>
        <v>'PI_POE' tab</v>
      </c>
    </row>
    <row r="75" spans="1:12" ht="15.6" x14ac:dyDescent="0.3">
      <c r="B75" s="2"/>
    </row>
  </sheetData>
  <sheetProtection algorithmName="SHA-512" hashValue="4WpL7pnSO1kxLjU/L4/gXvompf5ayhzhNDsnPqkpnLHrANJ0vtVgdAKMj2b64FZarfURYq1Fa+g/RtWa2+yCPg==" saltValue="FzYfebCN4W/Js7QpoiIhPw==" spinCount="100000" sheet="1" formatColumns="0" formatRows="0"/>
  <mergeCells count="117">
    <mergeCell ref="C66:D66"/>
    <mergeCell ref="B67:B68"/>
    <mergeCell ref="C67:D67"/>
    <mergeCell ref="K67:L70"/>
    <mergeCell ref="C68:D68"/>
    <mergeCell ref="B69:B70"/>
    <mergeCell ref="C69:D69"/>
    <mergeCell ref="C70:D70"/>
    <mergeCell ref="C61:D61"/>
    <mergeCell ref="K61:L61"/>
    <mergeCell ref="C62:D62"/>
    <mergeCell ref="K62:L62"/>
    <mergeCell ref="B63:B66"/>
    <mergeCell ref="C63:D63"/>
    <mergeCell ref="F63:F66"/>
    <mergeCell ref="K63:L63"/>
    <mergeCell ref="C64:D64"/>
    <mergeCell ref="C65:D65"/>
    <mergeCell ref="A49:A51"/>
    <mergeCell ref="C49:C51"/>
    <mergeCell ref="C52:C54"/>
    <mergeCell ref="F52:F54"/>
    <mergeCell ref="B55:B62"/>
    <mergeCell ref="C55:C57"/>
    <mergeCell ref="F55:F57"/>
    <mergeCell ref="A58:A60"/>
    <mergeCell ref="C58:C60"/>
    <mergeCell ref="F58:F60"/>
    <mergeCell ref="K45:L45"/>
    <mergeCell ref="B46:B54"/>
    <mergeCell ref="C46:C48"/>
    <mergeCell ref="G46:G60"/>
    <mergeCell ref="I46:I60"/>
    <mergeCell ref="K46:L57"/>
    <mergeCell ref="K58:L58"/>
    <mergeCell ref="K59:L59"/>
    <mergeCell ref="K60:L60"/>
    <mergeCell ref="B42:D42"/>
    <mergeCell ref="E42:F42"/>
    <mergeCell ref="B43:D43"/>
    <mergeCell ref="E43:F43"/>
    <mergeCell ref="B44:J44"/>
    <mergeCell ref="C45:D45"/>
    <mergeCell ref="E45:G45"/>
    <mergeCell ref="H45:I45"/>
    <mergeCell ref="B38:D38"/>
    <mergeCell ref="E38:F38"/>
    <mergeCell ref="L38:L39"/>
    <mergeCell ref="B39:D39"/>
    <mergeCell ref="E39:F39"/>
    <mergeCell ref="B40:D40"/>
    <mergeCell ref="E40:F40"/>
    <mergeCell ref="K40:L41"/>
    <mergeCell ref="B41:D41"/>
    <mergeCell ref="E41:F41"/>
    <mergeCell ref="B32:D37"/>
    <mergeCell ref="E32:F37"/>
    <mergeCell ref="G32:G37"/>
    <mergeCell ref="H32:H37"/>
    <mergeCell ref="I32:I37"/>
    <mergeCell ref="K32:L37"/>
    <mergeCell ref="K25:L25"/>
    <mergeCell ref="A26:A31"/>
    <mergeCell ref="B26:D31"/>
    <mergeCell ref="E26:F31"/>
    <mergeCell ref="G26:G31"/>
    <mergeCell ref="H26:H31"/>
    <mergeCell ref="I26:I31"/>
    <mergeCell ref="K26:L31"/>
    <mergeCell ref="B21:D25"/>
    <mergeCell ref="E21:F25"/>
    <mergeCell ref="G21:G25"/>
    <mergeCell ref="H21:H25"/>
    <mergeCell ref="I21:I25"/>
    <mergeCell ref="K21:K22"/>
    <mergeCell ref="B20:D20"/>
    <mergeCell ref="B14:D14"/>
    <mergeCell ref="B15:D15"/>
    <mergeCell ref="E15:F19"/>
    <mergeCell ref="G15:G19"/>
    <mergeCell ref="H15:H19"/>
    <mergeCell ref="I15:I19"/>
    <mergeCell ref="L22:L23"/>
    <mergeCell ref="K23:K24"/>
    <mergeCell ref="A13:A19"/>
    <mergeCell ref="B13:D13"/>
    <mergeCell ref="E13:F14"/>
    <mergeCell ref="G13:G14"/>
    <mergeCell ref="H13:H14"/>
    <mergeCell ref="I13:I14"/>
    <mergeCell ref="J13:J14"/>
    <mergeCell ref="K13:L19"/>
    <mergeCell ref="J15:J19"/>
    <mergeCell ref="B16:D16"/>
    <mergeCell ref="B17:D17"/>
    <mergeCell ref="B18:D18"/>
    <mergeCell ref="B19:D19"/>
    <mergeCell ref="B9:D9"/>
    <mergeCell ref="K9:L9"/>
    <mergeCell ref="M9:O9"/>
    <mergeCell ref="B10:D10"/>
    <mergeCell ref="E10:F10"/>
    <mergeCell ref="K10:L11"/>
    <mergeCell ref="B11:D11"/>
    <mergeCell ref="E11:F11"/>
    <mergeCell ref="B12:D12"/>
    <mergeCell ref="K12:L12"/>
    <mergeCell ref="K1:U1"/>
    <mergeCell ref="B3:J3"/>
    <mergeCell ref="B4:D4"/>
    <mergeCell ref="K4:L4"/>
    <mergeCell ref="B5:D5"/>
    <mergeCell ref="K5:L7"/>
    <mergeCell ref="B6:D6"/>
    <mergeCell ref="B7:D7"/>
    <mergeCell ref="B8:D8"/>
    <mergeCell ref="M8:O8"/>
  </mergeCells>
  <conditionalFormatting sqref="B11:D11">
    <cfRule type="expression" dxfId="166" priority="77">
      <formula>$E$10="Yes"</formula>
    </cfRule>
    <cfRule type="expression" dxfId="165" priority="76">
      <formula>$H$10="Yes"</formula>
    </cfRule>
  </conditionalFormatting>
  <conditionalFormatting sqref="B40:D41">
    <cfRule type="expression" dxfId="161" priority="46">
      <formula>OR($E$39="Yes",$H$39="Yes")</formula>
    </cfRule>
  </conditionalFormatting>
  <conditionalFormatting sqref="C61">
    <cfRule type="expression" dxfId="147" priority="79">
      <formula>$D$39="No"</formula>
    </cfRule>
    <cfRule type="expression" dxfId="146" priority="78">
      <formula>$F$39="Yes"</formula>
    </cfRule>
    <cfRule type="expression" dxfId="145" priority="55">
      <formula>OR($E$39="Yes",$H$39="Yes")</formula>
    </cfRule>
  </conditionalFormatting>
  <conditionalFormatting sqref="C61:D61">
    <cfRule type="expression" dxfId="143" priority="26">
      <formula>OR($E$39="Yes",$H$39="Yes")</formula>
    </cfRule>
  </conditionalFormatting>
  <conditionalFormatting sqref="E61:E62">
    <cfRule type="expression" dxfId="134" priority="47">
      <formula>$E$39="Yes"</formula>
    </cfRule>
  </conditionalFormatting>
  <conditionalFormatting sqref="E40:F40">
    <cfRule type="expression" dxfId="131" priority="66">
      <formula>$D$40="Yes"</formula>
    </cfRule>
  </conditionalFormatting>
  <conditionalFormatting sqref="E40:F41">
    <cfRule type="expression" dxfId="130" priority="64">
      <formula>$E$39="Yes"</formula>
    </cfRule>
  </conditionalFormatting>
  <conditionalFormatting sqref="E11:G11">
    <cfRule type="expression" dxfId="129" priority="74">
      <formula>$E$10="Yes"</formula>
    </cfRule>
  </conditionalFormatting>
  <conditionalFormatting sqref="F20:G20">
    <cfRule type="expression" dxfId="125" priority="9">
      <formula>$E$20="No"</formula>
    </cfRule>
  </conditionalFormatting>
  <conditionalFormatting sqref="G38">
    <cfRule type="expression" dxfId="123" priority="69">
      <formula>$E$38="Yes"</formula>
    </cfRule>
  </conditionalFormatting>
  <conditionalFormatting sqref="G39">
    <cfRule type="expression" dxfId="122" priority="63">
      <formula>$E$39="Yes"</formula>
    </cfRule>
  </conditionalFormatting>
  <conditionalFormatting sqref="G61:G62">
    <cfRule type="expression" dxfId="121" priority="56">
      <formula>$E$39="Yes"</formula>
    </cfRule>
  </conditionalFormatting>
  <conditionalFormatting sqref="H11:I11">
    <cfRule type="expression" dxfId="116" priority="75">
      <formula>$H$10="Yes"</formula>
    </cfRule>
  </conditionalFormatting>
  <conditionalFormatting sqref="H61:I62">
    <cfRule type="expression" dxfId="112" priority="54">
      <formula>$H$39="Yes"</formula>
    </cfRule>
  </conditionalFormatting>
  <conditionalFormatting sqref="I20">
    <cfRule type="expression" dxfId="110" priority="8">
      <formula>$H$20="No"</formula>
    </cfRule>
    <cfRule type="expression" dxfId="109" priority="3">
      <formula>$H$20="Yes"</formula>
    </cfRule>
  </conditionalFormatting>
  <conditionalFormatting sqref="I38">
    <cfRule type="expression" dxfId="108" priority="70">
      <formula>$H$38="Yes"</formula>
    </cfRule>
  </conditionalFormatting>
  <conditionalFormatting sqref="I39:I40 G40:H40">
    <cfRule type="expression" dxfId="107" priority="65">
      <formula>$D$40="Yes"</formula>
    </cfRule>
  </conditionalFormatting>
  <conditionalFormatting sqref="I39:I40 H40 G40:G41 H41:I41">
    <cfRule type="expression" dxfId="106" priority="62">
      <formula>$H$39="Yes"</formula>
    </cfRule>
  </conditionalFormatting>
  <conditionalFormatting sqref="J46">
    <cfRule type="expression" dxfId="105" priority="52">
      <formula>$G$44</formula>
    </cfRule>
  </conditionalFormatting>
  <conditionalFormatting sqref="J61:J62">
    <cfRule type="expression" dxfId="103" priority="53">
      <formula>AND($E$39="Yes",$H$39="Yes")</formula>
    </cfRule>
  </conditionalFormatting>
  <conditionalFormatting sqref="K38">
    <cfRule type="expression" dxfId="100" priority="68">
      <formula>OR($H$38="Yes",$E$38="Yes")</formula>
    </cfRule>
  </conditionalFormatting>
  <conditionalFormatting sqref="K39">
    <cfRule type="expression" dxfId="99" priority="67">
      <formula>OR($E$39="Yes",$H$39="Yes")</formula>
    </cfRule>
  </conditionalFormatting>
  <conditionalFormatting sqref="K40:L41">
    <cfRule type="expression" dxfId="92" priority="61">
      <formula>OR($E$39="Yes",$H$39="Yes")</formula>
    </cfRule>
  </conditionalFormatting>
  <conditionalFormatting sqref="M9:O9">
    <cfRule type="expression" dxfId="86" priority="36">
      <formula>AND($E$9&gt;0,$E$9&lt;5)</formula>
    </cfRule>
  </conditionalFormatting>
  <hyperlinks>
    <hyperlink ref="L38" r:id="rId1" display="RACC-FSC_v3.0" xr:uid="{7EDABCAE-1118-4D53-A52D-A17DF13345EC}"/>
    <hyperlink ref="L24" r:id="rId2" display="https://file.ac/41slG_rLPjs/" xr:uid="{2EE5D574-BE0E-42D5-8E15-21BA8B3A4A92}"/>
    <hyperlink ref="L21" r:id="rId3" display="Reference: Resolution E-4818 Table 1.1" xr:uid="{498F7CC3-400B-47E5-8D0E-181C71791853}"/>
    <hyperlink ref="L8" r:id="rId4" display="Reference: Resolution E-4818 Table 1.1" xr:uid="{31537631-DD89-47FA-8B32-F8403FE8EBE4}"/>
    <hyperlink ref="L42" r:id="rId5" xr:uid="{605AD71F-308D-4262-B7EC-699CB2A5584F}"/>
    <hyperlink ref="B74" location="PI_POE!A1" display="PI_POE!A1" xr:uid="{750398B1-BE19-422F-A1A3-F64D1E06BA4E}"/>
    <hyperlink ref="B1" location="'READ ME'!A1" display="Back to READ ME" xr:uid="{E7A0D590-E3B3-4B11-A6E1-EDA3BD4D8732}"/>
    <hyperlink ref="L22" r:id="rId6" display="https://docs.cpuc.ca.gov/publisheddocs/published/g000/m232/k460/232460214.pdf" xr:uid="{95BFEB67-8183-4BF1-803A-11CC6859DE80}"/>
    <hyperlink ref="K60" r:id="rId7" display="Total System Benefit Technical Guidance (v1.2)" xr:uid="{0C1A2D57-AF1A-4FAB-A1AA-5683F7141EEF}"/>
    <hyperlink ref="K60:L60" r:id="rId8" display="RACC-FSC_v3.0 / Technical Guidance Document(s)" xr:uid="{0A0FBB35-1226-4968-BE78-4CCCFD62E093}"/>
    <hyperlink ref="K63" r:id="rId9" xr:uid="{FA5A506D-279C-49DF-AC53-D12639258D90}"/>
    <hyperlink ref="L43" r:id="rId10" display="Custom Measure Guidance Library" xr:uid="{E22523F9-68D8-4AA6-B3BE-0C760E4D57B2}"/>
    <hyperlink ref="L20" r:id="rId11" display="https://file.ac/41slG_rLPjs/" xr:uid="{14989A3C-ED78-4DF3-BBDD-3E33872BBD64}"/>
  </hyperlinks>
  <pageMargins left="0.5" right="0.5" top="0.75" bottom="0.75" header="0.3" footer="0.3"/>
  <pageSetup scale="61" fitToHeight="5" orientation="portrait" r:id="rId12"/>
  <headerFooter>
    <oddHeader>&amp;L&amp;G&amp;CCustomer Project Review (CPR) - &amp;A&amp;R&amp;D</oddHeader>
    <oddFooter>&amp;CPage &amp;P of &amp;N</oddFooter>
  </headerFooter>
  <rowBreaks count="2" manualBreakCount="2">
    <brk id="25" min="1" max="6" man="1"/>
    <brk id="43" min="1" max="6" man="1"/>
  </rowBreaks>
  <legacyDrawingHF r:id="rId13"/>
  <extLst>
    <ext xmlns:x14="http://schemas.microsoft.com/office/spreadsheetml/2009/9/main" uri="{78C0D931-6437-407d-A8EE-F0AAD7539E65}">
      <x14:conditionalFormattings>
        <x14:conditionalFormatting xmlns:xm="http://schemas.microsoft.com/office/excel/2006/main">
          <x14:cfRule type="expression" priority="31" id="{E402DED4-D2EB-4D05-BE05-4B8940F48A06}">
            <xm:f>AND('Customer Information'!$E$37='Data Validation'!$T$1,'Customer Information'!$E$31="No")</xm:f>
            <x14:dxf>
              <font>
                <color rgb="FFFF0000"/>
              </font>
              <fill>
                <patternFill>
                  <bgColor theme="0"/>
                </patternFill>
              </fill>
            </x14:dxf>
          </x14:cfRule>
          <xm:sqref>A1:A1048576</xm:sqref>
        </x14:conditionalFormatting>
        <x14:conditionalFormatting xmlns:xm="http://schemas.microsoft.com/office/excel/2006/main">
          <x14:cfRule type="expression" priority="32" id="{13C1A3AE-EBF1-4F20-A37F-BCCE131C3C2D}">
            <xm:f>'Customer Information'!$E$37='Data Validation'!$T$1</xm:f>
            <x14:dxf>
              <font>
                <color rgb="FF0070C0"/>
              </font>
            </x14:dxf>
          </x14:cfRule>
          <xm:sqref>B1</xm:sqref>
        </x14:conditionalFormatting>
        <x14:conditionalFormatting xmlns:xm="http://schemas.microsoft.com/office/excel/2006/main">
          <x14:cfRule type="expression" priority="43" id="{7DD94896-DD50-461B-8A21-A26B626D4A24}">
            <xm:f>$E$8='Data Validation'!$C$2</xm:f>
            <x14:dxf>
              <font>
                <color theme="1"/>
              </font>
              <fill>
                <patternFill>
                  <bgColor theme="0"/>
                </patternFill>
              </fill>
            </x14:dxf>
          </x14:cfRule>
          <xm:sqref>B12:D12</xm:sqref>
        </x14:conditionalFormatting>
        <x14:conditionalFormatting xmlns:xm="http://schemas.microsoft.com/office/excel/2006/main">
          <x14:cfRule type="expression" priority="39" id="{60BB4A17-B7C2-4E94-B2D9-54B3CDF267DD}">
            <xm:f>AND(OR($E$8='Data Validation'!$C$2,$H$8='Data Validation'!$C$2),'Customer Information'!$D$46&gt;'POE_PI Inputs'!$G$4)</xm:f>
            <x14:dxf>
              <font>
                <color theme="1"/>
              </font>
              <fill>
                <patternFill patternType="none">
                  <bgColor auto="1"/>
                </patternFill>
              </fill>
            </x14:dxf>
          </x14:cfRule>
          <xm:sqref>B13:D14</xm:sqref>
        </x14:conditionalFormatting>
        <x14:conditionalFormatting xmlns:xm="http://schemas.microsoft.com/office/excel/2006/main">
          <x14:cfRule type="expression" priority="40" id="{687CBF7D-BF9A-4488-926D-94D3B4EEFFC2}">
            <xm:f>AND(OR($E$8='Data Validation'!$C$2,$H$8='Data Validation'!$C$2),'Customer Information'!$D$46&gt;'POE_PI Inputs'!$G$6)</xm:f>
            <x14:dxf>
              <font>
                <color theme="1"/>
              </font>
              <fill>
                <patternFill patternType="none">
                  <bgColor auto="1"/>
                </patternFill>
              </fill>
            </x14:dxf>
          </x14:cfRule>
          <xm:sqref>B15:D19</xm:sqref>
        </x14:conditionalFormatting>
        <x14:conditionalFormatting xmlns:xm="http://schemas.microsoft.com/office/excel/2006/main">
          <x14:cfRule type="expression" priority="34" id="{339ED8E2-3512-4C4D-B05D-1FA00E4E8938}">
            <xm:f>'Customer Information'!$E$37='Data Validation'!$T$1</xm:f>
            <x14:dxf>
              <font>
                <b val="0"/>
                <i val="0"/>
                <color theme="1"/>
              </font>
              <fill>
                <patternFill>
                  <bgColor theme="0"/>
                </patternFill>
              </fill>
            </x14:dxf>
          </x14:cfRule>
          <xm:sqref>B1:E1 G1:J1 B2:J3</xm:sqref>
        </x14:conditionalFormatting>
        <x14:conditionalFormatting xmlns:xm="http://schemas.microsoft.com/office/excel/2006/main">
          <x14:cfRule type="expression" priority="2" id="{550A2B52-A892-422E-ACB1-19051E080A6D}">
            <xm:f>'Customer Information'!$F$14="Yes"</xm:f>
            <x14:dxf>
              <font>
                <color theme="0" tint="-4.9989318521683403E-2"/>
              </font>
              <fill>
                <patternFill>
                  <bgColor theme="0" tint="-4.9989318521683403E-2"/>
                </patternFill>
              </fill>
            </x14:dxf>
          </x14:cfRule>
          <x14:cfRule type="expression" priority="1" id="{64C25541-F798-4FDD-A8E3-4440169A4046}">
            <xm:f>'Customer Information'!$F$15="Yes"</xm:f>
            <x14:dxf>
              <font>
                <color theme="0" tint="-4.9989318521683403E-2"/>
              </font>
              <fill>
                <patternFill>
                  <bgColor theme="0" tint="-4.9989318521683403E-2"/>
                </patternFill>
              </fill>
            </x14:dxf>
          </x14:cfRule>
          <xm:sqref>B13:I19</xm:sqref>
        </x14:conditionalFormatting>
        <x14:conditionalFormatting xmlns:xm="http://schemas.microsoft.com/office/excel/2006/main">
          <x14:cfRule type="expression" priority="28" id="{3098CBA5-FEA4-4F84-905C-323EC37B1F00}">
            <xm:f>AND('Customer Information'!$E$31="Yes",'Customer Information'!$E$37='Data Validation'!$T$1)</xm:f>
            <x14:dxf>
              <border>
                <top/>
                <vertical/>
                <horizontal/>
              </border>
            </x14:dxf>
          </x14:cfRule>
          <xm:sqref>B3:J3</xm:sqref>
        </x14:conditionalFormatting>
        <x14:conditionalFormatting xmlns:xm="http://schemas.microsoft.com/office/excel/2006/main">
          <x14:cfRule type="expression" priority="29" id="{A40BD636-AF3D-4D81-A686-AF26EB4E1E79}">
            <xm:f>AND('Customer Information'!$E$37='Data Validation'!$T$1,'Customer Information'!$E$31="Yes")</xm:f>
            <x14:dxf>
              <font>
                <color theme="0" tint="-4.9989318521683403E-2"/>
              </font>
              <fill>
                <patternFill>
                  <bgColor theme="0" tint="-4.9989318521683403E-2"/>
                </patternFill>
              </fill>
              <border>
                <left/>
                <right/>
                <top/>
                <bottom/>
                <vertical/>
                <horizontal/>
              </border>
            </x14:dxf>
          </x14:cfRule>
          <xm:sqref>B44:J68 B4:J42 H1:J3 K1:BJ8 K9:K10 M9:BJ11 K12:BJ19 L20:BJ20 K21:BJ45 B43 E43 G43:J43 K46 M46:BJ70 K58 K59:L60 K63:L66 K67 B69:D69 F69:J69 B70:J273 K71:BJ1048576 H274:J1048576</xm:sqref>
        </x14:conditionalFormatting>
        <x14:conditionalFormatting xmlns:xm="http://schemas.microsoft.com/office/excel/2006/main">
          <x14:cfRule type="expression" priority="80" id="{5B1BD9C0-681B-47EB-9141-B14092BD3942}">
            <xm:f>OR('Customer Information'!$F$14="Yes",'Customer Information'!$F$15="Yes")</xm:f>
            <x14:dxf>
              <font>
                <color theme="0" tint="-4.9989318521683403E-2"/>
              </font>
              <fill>
                <patternFill>
                  <bgColor theme="0" tint="-4.9989318521683403E-2"/>
                </patternFill>
              </fill>
            </x14:dxf>
          </x14:cfRule>
          <x14:cfRule type="expression" priority="81" id="{097CF170-70F9-4618-9C98-F53DD19F9E89}">
            <xm:f>'Customer Information'!$E$37='Data Validation'!$T$2</xm:f>
            <x14:dxf>
              <font>
                <color theme="0" tint="-4.9989318521683403E-2"/>
              </font>
              <fill>
                <patternFill>
                  <bgColor theme="0" tint="-4.9989318521683403E-2"/>
                </patternFill>
              </fill>
            </x14:dxf>
          </x14:cfRule>
          <xm:sqref>B13:L19 E20:J20</xm:sqref>
        </x14:conditionalFormatting>
        <x14:conditionalFormatting xmlns:xm="http://schemas.microsoft.com/office/excel/2006/main">
          <x14:cfRule type="expression" priority="71" id="{D16B4BB7-11CE-4B7E-A06B-DB3D2AFFB634}">
            <xm:f>OR($E$8='Data Validation'!$C$5,$H$8='Data Validation'!$C$5)</xm:f>
            <x14:dxf>
              <font>
                <color theme="0" tint="-4.9989318521683403E-2"/>
              </font>
              <fill>
                <patternFill patternType="solid">
                  <fgColor theme="0" tint="-4.9989318521683403E-2"/>
                  <bgColor theme="0" tint="-4.9989318521683403E-2"/>
                </patternFill>
              </fill>
            </x14:dxf>
          </x14:cfRule>
          <xm:sqref>B26:L31</xm:sqref>
        </x14:conditionalFormatting>
        <x14:conditionalFormatting xmlns:xm="http://schemas.microsoft.com/office/excel/2006/main">
          <x14:cfRule type="expression" priority="60" id="{C2E35777-5B42-4870-85B9-2D372415B9D3}">
            <xm:f>'Customer Information'!$F$68="No"</xm:f>
            <x14:dxf>
              <font>
                <color theme="0" tint="-4.9989318521683403E-2"/>
              </font>
              <fill>
                <patternFill patternType="solid">
                  <fgColor theme="0" tint="-4.9989318521683403E-2"/>
                  <bgColor theme="0" tint="-4.9989318521683403E-2"/>
                </patternFill>
              </fill>
            </x14:dxf>
          </x14:cfRule>
          <xm:sqref>B42:L42 G43:L43 B43 E43</xm:sqref>
        </x14:conditionalFormatting>
        <x14:conditionalFormatting xmlns:xm="http://schemas.microsoft.com/office/excel/2006/main">
          <x14:cfRule type="expression" priority="23" id="{14CD028F-48A0-41F5-B642-001E36443FE7}">
            <xm:f>$E$8='Data Validation'!$C$2</xm:f>
            <x14:dxf>
              <font>
                <color theme="1"/>
              </font>
              <fill>
                <patternFill>
                  <bgColor theme="3" tint="0.89996032593768116"/>
                </patternFill>
              </fill>
            </x14:dxf>
          </x14:cfRule>
          <x14:cfRule type="expression" priority="17" id="{26A2D6A6-3CE4-4C45-974E-D9CADF3110C0}">
            <xm:f>$H$8='Data Validation'!$C$2</xm:f>
            <x14:dxf>
              <font>
                <color theme="1"/>
              </font>
              <fill>
                <patternFill>
                  <bgColor theme="3" tint="0.89996032593768116"/>
                </patternFill>
              </fill>
            </x14:dxf>
          </x14:cfRule>
          <xm:sqref>C49:C51</xm:sqref>
        </x14:conditionalFormatting>
        <x14:conditionalFormatting xmlns:xm="http://schemas.microsoft.com/office/excel/2006/main">
          <x14:cfRule type="expression" priority="15" id="{E40FC4B6-18F1-4218-9822-E4C44B878849}">
            <xm:f>$H$8='Data Validation'!$C$2</xm:f>
            <x14:dxf>
              <font>
                <color theme="1"/>
              </font>
              <fill>
                <patternFill>
                  <bgColor theme="3" tint="0.89996032593768116"/>
                </patternFill>
              </fill>
            </x14:dxf>
          </x14:cfRule>
          <x14:cfRule type="expression" priority="22" id="{B0FA9100-F6DC-4D38-8BD8-D143488D3FE0}">
            <xm:f>$E$8='Data Validation'!$C$2</xm:f>
            <x14:dxf>
              <font>
                <color theme="1"/>
              </font>
              <fill>
                <patternFill>
                  <bgColor theme="3" tint="0.89996032593768116"/>
                </patternFill>
              </fill>
            </x14:dxf>
          </x14:cfRule>
          <xm:sqref>C58:C60</xm:sqref>
        </x14:conditionalFormatting>
        <x14:conditionalFormatting xmlns:xm="http://schemas.microsoft.com/office/excel/2006/main">
          <x14:cfRule type="expression" priority="48" id="{B588BDF2-E211-4261-8D38-4E0314C1BA84}">
            <xm:f>OR($E$8='Data Validation'!$C$2,$H$8='Data Validation'!$C$2)</xm:f>
            <x14:dxf>
              <font>
                <color theme="1"/>
              </font>
              <fill>
                <patternFill>
                  <bgColor theme="3" tint="0.89996032593768116"/>
                </patternFill>
              </fill>
            </x14:dxf>
          </x14:cfRule>
          <xm:sqref>C66</xm:sqref>
        </x14:conditionalFormatting>
        <x14:conditionalFormatting xmlns:xm="http://schemas.microsoft.com/office/excel/2006/main">
          <x14:cfRule type="expression" priority="35" id="{BA5D6F3E-2C44-4970-9E64-C70CC39F0A83}">
            <xm:f>AND('Customer Information'!$E$37='Data Validation'!$T$1,'Customer Information'!E$31="Yes")</xm:f>
            <x14:dxf>
              <font>
                <color theme="0" tint="-4.9989318521683403E-2"/>
              </font>
              <fill>
                <patternFill>
                  <bgColor theme="0" tint="-4.9989318521683403E-2"/>
                </patternFill>
              </fill>
              <border>
                <left/>
                <right/>
                <top/>
                <bottom/>
                <vertical/>
                <horizontal/>
              </border>
            </x14:dxf>
          </x14:cfRule>
          <xm:sqref>C1:E1 G1:J1 A1:B19 G2:XFD8 C2:F19 A20:J20 A21:B1048576 C44:F68 G47:J70 V1:XFD1 G9:K10 M9:XFD11 G11:J11 G12:XFD19 L20:XFD20 C21:F42 G21:XFD45 E43 G46:K46 M46:XFD70 K58 K59:L60 K63:L66 K67 C69:D69 F69 C70:F1048576 G71:XFD1048576</xm:sqref>
        </x14:conditionalFormatting>
        <x14:conditionalFormatting xmlns:xm="http://schemas.microsoft.com/office/excel/2006/main">
          <x14:cfRule type="expression" priority="13" id="{95E5CA10-C950-44B1-8E25-08A1D4BACCBB}">
            <xm:f>'Customer Information'!$E$37='Data Validation'!$T$1</xm:f>
            <x14:dxf>
              <font>
                <color theme="0" tint="-4.9989318521683403E-2"/>
              </font>
              <fill>
                <patternFill>
                  <bgColor theme="0" tint="-4.9989318521683403E-2"/>
                </patternFill>
              </fill>
            </x14:dxf>
          </x14:cfRule>
          <xm:sqref>C46:H60</xm:sqref>
        </x14:conditionalFormatting>
        <x14:conditionalFormatting xmlns:xm="http://schemas.microsoft.com/office/excel/2006/main">
          <x14:cfRule type="expression" priority="11" id="{D1F4BE3F-9090-4D7B-8531-FC3FF8AA0EB3}">
            <xm:f>$E$8='Data Validation'!$C$2</xm:f>
            <x14:dxf>
              <font>
                <color theme="1"/>
              </font>
            </x14:dxf>
          </x14:cfRule>
          <x14:cfRule type="expression" priority="16" id="{C8033AB1-7EF2-47CA-AB0B-F0B24319FEA5}">
            <xm:f>$H$8='Data Validation'!$C$2</xm:f>
            <x14:dxf>
              <font>
                <color theme="1"/>
              </font>
            </x14:dxf>
          </x14:cfRule>
          <xm:sqref>D49:D51</xm:sqref>
        </x14:conditionalFormatting>
        <x14:conditionalFormatting xmlns:xm="http://schemas.microsoft.com/office/excel/2006/main">
          <x14:cfRule type="expression" priority="14" id="{51ADA190-D073-48FD-B606-6708F61E3B69}">
            <xm:f>$H$8='Data Validation'!$C$2</xm:f>
            <x14:dxf>
              <font>
                <color theme="1"/>
              </font>
            </x14:dxf>
          </x14:cfRule>
          <x14:cfRule type="expression" priority="21" id="{02D1D54C-6A00-4B0E-9DE6-FEB19CE0F480}">
            <xm:f>$E$8='Data Validation'!$C$2</xm:f>
            <x14:dxf>
              <font>
                <color theme="1"/>
              </font>
            </x14:dxf>
          </x14:cfRule>
          <xm:sqref>D58:D60</xm:sqref>
        </x14:conditionalFormatting>
        <x14:conditionalFormatting xmlns:xm="http://schemas.microsoft.com/office/excel/2006/main">
          <x14:cfRule type="expression" priority="58" id="{E19D3742-0AA9-4A5C-AD62-7057A153DC65}">
            <xm:f>$E$8='Data Validation'!$C$2</xm:f>
            <x14:dxf>
              <font>
                <color theme="1"/>
              </font>
              <fill>
                <patternFill>
                  <bgColor rgb="FFFFF377"/>
                </patternFill>
              </fill>
            </x14:dxf>
          </x14:cfRule>
          <xm:sqref>E49:E51</xm:sqref>
        </x14:conditionalFormatting>
        <x14:conditionalFormatting xmlns:xm="http://schemas.microsoft.com/office/excel/2006/main">
          <x14:cfRule type="expression" priority="20" id="{116C68FF-0199-4475-9EC0-FA316775F9AF}">
            <xm:f>$E$8='Data Validation'!$C$2</xm:f>
            <x14:dxf>
              <fill>
                <patternFill>
                  <bgColor rgb="FFFFF377"/>
                </patternFill>
              </fill>
            </x14:dxf>
          </x14:cfRule>
          <xm:sqref>E58:E60</xm:sqref>
        </x14:conditionalFormatting>
        <x14:conditionalFormatting xmlns:xm="http://schemas.microsoft.com/office/excel/2006/main">
          <x14:cfRule type="expression" priority="51" id="{78958B37-9951-448B-B58A-0CD4AB06E5CE}">
            <xm:f>$E$8='Data Validation'!$C$2</xm:f>
            <x14:dxf>
              <font>
                <color theme="1"/>
              </font>
              <fill>
                <patternFill>
                  <bgColor rgb="FFFFF377"/>
                </patternFill>
              </fill>
            </x14:dxf>
          </x14:cfRule>
          <xm:sqref>E66</xm:sqref>
        </x14:conditionalFormatting>
        <x14:conditionalFormatting xmlns:xm="http://schemas.microsoft.com/office/excel/2006/main">
          <x14:cfRule type="expression" priority="12" id="{2A919A32-DB1C-4E4E-BEA5-9C5E86F59859}">
            <xm:f>'Customer Information'!$E$37='Data Validation'!$T$1</xm:f>
            <x14:dxf>
              <fill>
                <patternFill>
                  <bgColor theme="0" tint="-4.9989318521683403E-2"/>
                </patternFill>
              </fill>
            </x14:dxf>
          </x14:cfRule>
          <xm:sqref>E69</xm:sqref>
        </x14:conditionalFormatting>
        <x14:conditionalFormatting xmlns:xm="http://schemas.microsoft.com/office/excel/2006/main">
          <x14:cfRule type="expression" priority="73" id="{BAD46031-EEE8-4985-8D24-640DA9FC946B}">
            <xm:f>$E$8='Data Validation'!$C$2</xm:f>
            <x14:dxf>
              <fill>
                <patternFill>
                  <bgColor rgb="FFFFF377"/>
                </patternFill>
              </fill>
            </x14:dxf>
          </x14:cfRule>
          <xm:sqref>E12:G12</xm:sqref>
        </x14:conditionalFormatting>
        <x14:conditionalFormatting xmlns:xm="http://schemas.microsoft.com/office/excel/2006/main">
          <x14:cfRule type="expression" priority="38" id="{2A2277B3-4BD3-441D-BF73-DD58DECDD94C}">
            <xm:f>AND($E$8='Data Validation'!$C$2,'Customer Information'!$D$46&gt;'POE_PI Inputs'!$G$4)</xm:f>
            <x14:dxf>
              <font>
                <color theme="1"/>
              </font>
              <fill>
                <patternFill>
                  <bgColor rgb="FFFFF377"/>
                </patternFill>
              </fill>
            </x14:dxf>
          </x14:cfRule>
          <xm:sqref>E13:G14</xm:sqref>
        </x14:conditionalFormatting>
        <x14:conditionalFormatting xmlns:xm="http://schemas.microsoft.com/office/excel/2006/main">
          <x14:cfRule type="expression" priority="42" id="{6B643401-B5B3-43B2-9A9C-11270D27FBF7}">
            <xm:f>AND($E$8='Data Validation'!$C$2,'Customer Information'!$D$46&gt;'POE_PI Inputs'!$G$6)</xm:f>
            <x14:dxf>
              <font>
                <color theme="1"/>
              </font>
              <fill>
                <patternFill>
                  <bgColor rgb="FFFFF377"/>
                </patternFill>
              </fill>
            </x14:dxf>
          </x14:cfRule>
          <xm:sqref>E15:G20</xm:sqref>
        </x14:conditionalFormatting>
        <x14:conditionalFormatting xmlns:xm="http://schemas.microsoft.com/office/excel/2006/main">
          <x14:cfRule type="expression" priority="27" id="{E9447AA6-B415-4411-9E5A-714962B76CB5}">
            <xm:f>'Customer Information'!$E$31&lt;&gt;"Yes"</xm:f>
            <x14:dxf>
              <font>
                <color theme="0"/>
              </font>
              <fill>
                <patternFill>
                  <fgColor theme="0"/>
                </patternFill>
              </fill>
            </x14:dxf>
          </x14:cfRule>
          <xm:sqref>G1</xm:sqref>
        </x14:conditionalFormatting>
        <x14:conditionalFormatting xmlns:xm="http://schemas.microsoft.com/office/excel/2006/main">
          <x14:cfRule type="expression" priority="10" id="{61C982BB-8D65-4FEE-BCC6-CE0BCAB4D816}">
            <xm:f>AND($E$8='Data Validation'!$C$2,'Customer Information'!$D$46&gt;'POE_PI Inputs'!$G$6)</xm:f>
            <x14:dxf>
              <font>
                <color theme="1"/>
              </font>
              <fill>
                <patternFill>
                  <bgColor rgb="FFFFF377"/>
                </patternFill>
              </fill>
            </x14:dxf>
          </x14:cfRule>
          <xm:sqref>H20</xm:sqref>
        </x14:conditionalFormatting>
        <x14:conditionalFormatting xmlns:xm="http://schemas.microsoft.com/office/excel/2006/main">
          <x14:cfRule type="expression" priority="19" id="{873FDFFD-CA2E-42DF-9DAD-45BC433CE4B9}">
            <xm:f>$H$8='Data Validation'!$C$2</xm:f>
            <x14:dxf>
              <font>
                <color theme="1"/>
              </font>
              <fill>
                <patternFill>
                  <bgColor rgb="FFFFF377"/>
                </patternFill>
              </fill>
            </x14:dxf>
          </x14:cfRule>
          <xm:sqref>H49:H51</xm:sqref>
        </x14:conditionalFormatting>
        <x14:conditionalFormatting xmlns:xm="http://schemas.microsoft.com/office/excel/2006/main">
          <x14:cfRule type="expression" priority="18" id="{AC151B07-7926-4BA3-A7A6-7314AB719AA0}">
            <xm:f>$H$8='Data Validation'!$C$2</xm:f>
            <x14:dxf>
              <font>
                <color theme="1"/>
              </font>
              <fill>
                <patternFill>
                  <bgColor rgb="FFFFF377"/>
                </patternFill>
              </fill>
            </x14:dxf>
          </x14:cfRule>
          <xm:sqref>H58:H60</xm:sqref>
        </x14:conditionalFormatting>
        <x14:conditionalFormatting xmlns:xm="http://schemas.microsoft.com/office/excel/2006/main">
          <x14:cfRule type="expression" priority="50" id="{8E3AD277-E7A7-4D3D-B7BC-9DBF6936BCB6}">
            <xm:f>$H$8='Data Validation'!$C$2</xm:f>
            <x14:dxf>
              <font>
                <color theme="1"/>
              </font>
              <fill>
                <patternFill>
                  <bgColor rgb="FFFFF377"/>
                </patternFill>
              </fill>
            </x14:dxf>
          </x14:cfRule>
          <xm:sqref>H66</xm:sqref>
        </x14:conditionalFormatting>
        <x14:conditionalFormatting xmlns:xm="http://schemas.microsoft.com/office/excel/2006/main">
          <x14:cfRule type="expression" priority="72" id="{A8CF0C39-5D8E-4FFE-8C55-9E300A47283F}">
            <xm:f>$H$8='Data Validation'!$C$2</xm:f>
            <x14:dxf>
              <font>
                <color theme="1"/>
              </font>
              <fill>
                <patternFill>
                  <bgColor rgb="FFFFF377"/>
                </patternFill>
              </fill>
            </x14:dxf>
          </x14:cfRule>
          <xm:sqref>H12:I12</xm:sqref>
        </x14:conditionalFormatting>
        <x14:conditionalFormatting xmlns:xm="http://schemas.microsoft.com/office/excel/2006/main">
          <x14:cfRule type="expression" priority="37" id="{76740A1F-8EF9-46A9-BB13-073D9B7C6843}">
            <xm:f>AND($H$8='Data Validation'!$C$2,'Customer Information'!$D$46&gt;'POE_PI Inputs'!$G$4)</xm:f>
            <x14:dxf>
              <fill>
                <patternFill>
                  <bgColor rgb="FFFFF377"/>
                </patternFill>
              </fill>
            </x14:dxf>
          </x14:cfRule>
          <xm:sqref>H13:I14</xm:sqref>
        </x14:conditionalFormatting>
        <x14:conditionalFormatting xmlns:xm="http://schemas.microsoft.com/office/excel/2006/main">
          <x14:cfRule type="expression" priority="41" id="{BAF97887-4609-4C22-B9F8-4939191B4D67}">
            <xm:f>AND($H$8='Data Validation'!$C$2,'Customer Information'!$D$46&gt;'POE_PI Inputs'!$G$6)</xm:f>
            <x14:dxf>
              <fill>
                <patternFill>
                  <bgColor rgb="FFFFF377"/>
                </patternFill>
              </fill>
            </x14:dxf>
          </x14:cfRule>
          <xm:sqref>H15:I20</xm:sqref>
        </x14:conditionalFormatting>
        <x14:conditionalFormatting xmlns:xm="http://schemas.microsoft.com/office/excel/2006/main">
          <x14:cfRule type="expression" priority="30" id="{30AB3341-28CE-435D-ABC8-C6955C6D0748}">
            <xm:f>AND('Customer Information'!$E$37='Data Validation'!$T$1,'Customer Information'!$E$31="Yes")</xm:f>
            <x14:dxf>
              <font>
                <color theme="0" tint="-4.9989318521683403E-2"/>
              </font>
              <fill>
                <patternFill>
                  <bgColor theme="0" tint="-4.9989318521683403E-2"/>
                </patternFill>
              </fill>
              <border>
                <left/>
                <right/>
                <top/>
                <bottom/>
                <vertical/>
                <horizontal/>
              </border>
            </x14:dxf>
          </x14:cfRule>
          <xm:sqref>H47:J59</xm:sqref>
        </x14:conditionalFormatting>
        <x14:conditionalFormatting xmlns:xm="http://schemas.microsoft.com/office/excel/2006/main">
          <x14:cfRule type="expression" priority="57" id="{82448943-E591-4E7C-89C5-C466ECA751ED}">
            <xm:f>AND($E$8='Data Validation'!$C$2,$H$8='Data Validation'!$C$2)</xm:f>
            <x14:dxf>
              <font>
                <color theme="1"/>
              </font>
              <fill>
                <patternFill>
                  <bgColor theme="0"/>
                </patternFill>
              </fill>
            </x14:dxf>
          </x14:cfRule>
          <xm:sqref>J49:J51 J58:J62</xm:sqref>
        </x14:conditionalFormatting>
        <x14:conditionalFormatting xmlns:xm="http://schemas.microsoft.com/office/excel/2006/main">
          <x14:cfRule type="expression" priority="49" id="{28A238D5-8E9B-4E7E-9124-C8311DDE0EB8}">
            <xm:f>AND($E$8='Data Validation'!$C$2,$H$8='Data Validation'!$C$2)</xm:f>
            <x14:dxf>
              <font>
                <color theme="1"/>
              </font>
              <fill>
                <patternFill>
                  <bgColor theme="0"/>
                </patternFill>
              </fill>
            </x14:dxf>
          </x14:cfRule>
          <xm:sqref>J66</xm:sqref>
        </x14:conditionalFormatting>
        <x14:conditionalFormatting xmlns:xm="http://schemas.microsoft.com/office/excel/2006/main">
          <x14:cfRule type="expression" priority="7" id="{CAE2F60C-E85C-4BDD-B692-11BFA0578526}">
            <xm:f>'Customer Information'!$E$37='Data Validation'!$T$1</xm:f>
            <x14:dxf>
              <font>
                <color theme="0" tint="-4.9989318521683403E-2"/>
              </font>
              <fill>
                <patternFill>
                  <bgColor theme="0" tint="-4.9989318521683403E-2"/>
                </patternFill>
              </fill>
            </x14:dxf>
          </x14:cfRule>
          <xm:sqref>K20</xm:sqref>
        </x14:conditionalFormatting>
        <x14:conditionalFormatting xmlns:xm="http://schemas.microsoft.com/office/excel/2006/main">
          <x14:cfRule type="expression" priority="25" id="{2BAB9EC1-3FA4-4A89-8863-5BB7D1A89F85}">
            <xm:f>AND('Customer Information'!$E$37='Data Validation'!$T$1,'Customer Information'!O$31="Yes")</xm:f>
            <x14:dxf>
              <font>
                <color theme="0" tint="-4.9989318521683403E-2"/>
              </font>
              <fill>
                <patternFill>
                  <bgColor theme="0" tint="-4.9989318521683403E-2"/>
                </patternFill>
              </fill>
              <border>
                <left/>
                <right/>
                <top/>
                <bottom/>
                <vertical/>
                <horizontal/>
              </border>
            </x14:dxf>
          </x14:cfRule>
          <x14:cfRule type="expression" priority="24" id="{790CA2DA-BE9D-4843-AD50-FF1D60E1D8EC}">
            <xm:f>AND('Customer Information'!$E$37='Data Validation'!$T$1,'Customer Information'!$E$31="Yes")</xm:f>
            <x14:dxf>
              <font>
                <color theme="0" tint="-4.9989318521683403E-2"/>
              </font>
              <fill>
                <patternFill>
                  <bgColor theme="0" tint="-4.9989318521683403E-2"/>
                </patternFill>
              </fill>
              <border>
                <left/>
                <right/>
                <top/>
                <bottom/>
                <vertical/>
                <horizontal/>
              </border>
            </x14:dxf>
          </x14:cfRule>
          <xm:sqref>K61:K62</xm:sqref>
        </x14:conditionalFormatting>
        <x14:conditionalFormatting xmlns:xm="http://schemas.microsoft.com/office/excel/2006/main">
          <x14:cfRule type="expression" priority="4" id="{57722E54-CBC2-42DE-B785-00FA90DDB879}">
            <xm:f>'Customer Information'!$E$37='Data Validation'!$T$1</xm:f>
            <x14:dxf>
              <border>
                <vertical/>
                <horizontal/>
              </border>
            </x14:dxf>
          </x14:cfRule>
          <xm:sqref>K10:L11</xm:sqref>
        </x14:conditionalFormatting>
        <x14:conditionalFormatting xmlns:xm="http://schemas.microsoft.com/office/excel/2006/main">
          <x14:cfRule type="expression" priority="44" id="{50E73986-7790-48A8-BA0D-FFA21AE67314}">
            <xm:f>$E$8='Data Validation'!$C$2</xm:f>
            <x14:dxf>
              <font>
                <color theme="1"/>
              </font>
              <fill>
                <patternFill>
                  <bgColor theme="0"/>
                </patternFill>
              </fill>
            </x14:dxf>
          </x14:cfRule>
          <xm:sqref>K12:L12</xm:sqref>
        </x14:conditionalFormatting>
        <x14:conditionalFormatting xmlns:xm="http://schemas.microsoft.com/office/excel/2006/main">
          <x14:cfRule type="expression" priority="82" id="{1C945509-3FA7-455E-BFF1-EE5038F3AB8A}">
            <xm:f>'Customer Information'!$E$37='Data Validation'!$T$1</xm:f>
            <x14:dxf>
              <font>
                <color theme="0" tint="-4.9989318521683403E-2"/>
              </font>
              <fill>
                <patternFill>
                  <bgColor theme="0" tint="-4.9989318521683403E-2"/>
                </patternFill>
              </fill>
            </x14:dxf>
          </x14:cfRule>
          <x14:cfRule type="expression" priority="83" id="{1517E5F2-078D-438A-B470-2A95E05EF313}">
            <xm:f>AND(OR($E$8='Data Validation'!$C$2,$H$8='Data Validation'!$C$2),'Customer Information'!$D$46&gt;'POE_PI Inputs'!$G$4)</xm:f>
            <x14:dxf>
              <font>
                <color theme="1"/>
              </font>
              <fill>
                <patternFill>
                  <bgColor theme="0"/>
                </patternFill>
              </fill>
            </x14:dxf>
          </x14:cfRule>
          <xm:sqref>K13:L19</xm:sqref>
        </x14:conditionalFormatting>
        <x14:conditionalFormatting xmlns:xm="http://schemas.microsoft.com/office/excel/2006/main">
          <x14:cfRule type="expression" priority="33" id="{DF55FEAA-93BE-4C05-B2E5-F1B3E095B73C}">
            <xm:f>AND('Customer Information'!$E$37='Data Validation'!$T$1, 'Customer Information'!$E$31=”Yes”)</xm:f>
            <x14:dxf>
              <font>
                <color theme="0" tint="-4.9989318521683403E-2"/>
              </font>
              <fill>
                <patternFill patternType="solid">
                  <fgColor theme="0" tint="-4.9989318521683403E-2"/>
                  <bgColor theme="0" tint="-4.9989318521683403E-2"/>
                </patternFill>
              </fill>
            </x14:dxf>
          </x14:cfRule>
          <xm:sqref>K1:U1</xm:sqref>
        </x14:conditionalFormatting>
        <x14:conditionalFormatting xmlns:xm="http://schemas.microsoft.com/office/excel/2006/main">
          <x14:cfRule type="expression" priority="6" id="{A781CEC3-ABDB-4AF4-B740-77E1384CF115}">
            <xm:f>'Customer Information'!$E$37='Data Validation'!$T$1</xm:f>
            <x14:dxf>
              <font>
                <color theme="0" tint="-4.9989318521683403E-2"/>
              </font>
              <fill>
                <patternFill>
                  <bgColor theme="0" tint="-4.9989318521683403E-2"/>
                </patternFill>
              </fill>
            </x14:dxf>
          </x14:cfRule>
          <xm:sqref>L24</xm:sqref>
        </x14:conditionalFormatting>
        <x14:conditionalFormatting xmlns:xm="http://schemas.microsoft.com/office/excel/2006/main">
          <x14:cfRule type="expression" priority="59" id="{DB168879-6D23-454E-89A4-A1C8107DCDE0}">
            <xm:f>'Customer Information'!$F$68="No"</xm:f>
            <x14:dxf>
              <font>
                <color theme="1"/>
              </font>
            </x14:dxf>
          </x14:cfRule>
          <xm:sqref>L42:L43</xm:sqref>
        </x14:conditionalFormatting>
        <x14:conditionalFormatting xmlns:xm="http://schemas.microsoft.com/office/excel/2006/main">
          <x14:cfRule type="expression" priority="5" id="{41B6F74A-2481-4B3B-AFBA-4FF45A23A9F9}">
            <xm:f>'Customer Information'!$E$37='Data Validation'!$T$1</xm:f>
            <x14:dxf>
              <font>
                <color theme="0" tint="-4.9989318521683403E-2"/>
              </font>
              <fill>
                <patternFill>
                  <bgColor theme="0" tint="-4.9989318521683403E-2"/>
                </patternFill>
              </fill>
            </x14:dxf>
          </x14:cfRule>
          <xm:sqref>L43</xm:sqref>
        </x14:conditionalFormatting>
        <x14:conditionalFormatting xmlns:xm="http://schemas.microsoft.com/office/excel/2006/main">
          <x14:cfRule type="expression" priority="45" id="{4A9F257D-AA9A-4F0C-ADB7-C3FAC685686B}">
            <xm:f>OR($E$8='Data Validation'!$C$2,$H$8='Data Validation'!$C$2)</xm:f>
            <x14:dxf>
              <fill>
                <patternFill>
                  <bgColor rgb="FFFFFF00"/>
                </patternFill>
              </fill>
            </x14:dxf>
          </x14:cfRule>
          <xm:sqref>M8</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3A7197FE-EDD4-4893-9FA4-A839FDE916DD}">
          <x14:formula1>
            <xm:f>'Data Validation'!$R$1:$R$158</xm:f>
          </x14:formula1>
          <xm:sqref>E40:F40 H40</xm:sqref>
        </x14:dataValidation>
        <x14:dataValidation type="list" allowBlank="1" showInputMessage="1" showErrorMessage="1" xr:uid="{C9F9DE8B-FE55-4707-A582-3451A321D773}">
          <x14:formula1>
            <xm:f>'Data Validation'!$R$2:$R$158</xm:f>
          </x14:formula1>
          <xm:sqref>E41:F41 H41</xm:sqref>
        </x14:dataValidation>
        <x14:dataValidation type="list" allowBlank="1" showInputMessage="1" showErrorMessage="1" xr:uid="{5FF9D75C-3B40-4284-8A44-6ABF68DB80A5}">
          <x14:formula1>
            <xm:f>'Data Validation'!$C$2:$C$9</xm:f>
          </x14:formula1>
          <xm:sqref>E8 H8</xm:sqref>
        </x14:dataValidation>
        <x14:dataValidation type="list" allowBlank="1" showInputMessage="1" showErrorMessage="1" xr:uid="{B5AC0C28-68FD-4F36-A540-5609718F7C36}">
          <x14:formula1>
            <xm:f>'Data Validation'!$A$1:$A$2</xm:f>
          </x14:formula1>
          <xm:sqref>E10 H10 E38:E39 H38:H39 E43 H43 E20 H20</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84033-822A-475F-9C61-40B760CA12C9}">
  <sheetPr>
    <pageSetUpPr autoPageBreaks="0"/>
  </sheetPr>
  <dimension ref="B1:O17"/>
  <sheetViews>
    <sheetView showGridLines="0" zoomScaleNormal="100" zoomScaleSheetLayoutView="40" workbookViewId="0">
      <pane xSplit="1" ySplit="6" topLeftCell="B7" activePane="bottomRight" state="frozen"/>
      <selection pane="topRight"/>
      <selection pane="bottomLeft"/>
      <selection pane="bottomRight" activeCell="L10" sqref="L10"/>
    </sheetView>
  </sheetViews>
  <sheetFormatPr defaultColWidth="8.6640625" defaultRowHeight="15.6" outlineLevelCol="1" x14ac:dyDescent="0.3"/>
  <cols>
    <col min="1" max="1" width="4.6640625" style="2" customWidth="1"/>
    <col min="2" max="2" width="71.5546875" style="2" customWidth="1"/>
    <col min="3" max="3" width="80.5546875" style="2" customWidth="1"/>
    <col min="4" max="4" width="63.44140625" style="2" hidden="1" customWidth="1" outlineLevel="1"/>
    <col min="5" max="5" width="53.33203125" style="2" customWidth="1" collapsed="1"/>
    <col min="6" max="6" width="44.44140625" style="20" customWidth="1"/>
    <col min="7" max="11" width="8.6640625" style="20"/>
    <col min="12" max="12" width="8.6640625" style="68"/>
    <col min="13" max="15" width="8.6640625" style="20"/>
    <col min="16" max="16384" width="8.6640625" style="2"/>
  </cols>
  <sheetData>
    <row r="1" spans="2:15" ht="27" customHeight="1" x14ac:dyDescent="0.3">
      <c r="B1" s="70" t="s">
        <v>35</v>
      </c>
      <c r="C1" s="985" t="s">
        <v>862</v>
      </c>
      <c r="D1" s="985"/>
      <c r="E1" s="985"/>
      <c r="F1" s="492"/>
      <c r="I1" s="493"/>
      <c r="J1" s="493"/>
      <c r="K1" s="493"/>
      <c r="L1" s="496"/>
      <c r="M1" s="493"/>
      <c r="N1" s="493"/>
    </row>
    <row r="2" spans="2:15" ht="32.1" customHeight="1" x14ac:dyDescent="0.3">
      <c r="B2" s="992" t="str" cm="1">
        <f t="array" ref="B2">_xlfn.IFS(AND('Customer Information'!E37='Data Validation'!T1,'Customer Information'!E31="Yes"),'Data Validation'!W4,AND('Customer Information'!E37='Data Validation'!T1,'Customer Information'!E31="No"),'Data Validation'!W3,'Customer Information'!E37='Data Validation'!T2,'Data Validation'!W5,'Customer Information'!E37="",'Data Validation'!W3)</f>
        <v>Custom Project Development Documentation for each individual project requires both a narrative and the supporting documentary evidence. A project cannot have just one or the other, and the two types of influence are not interchangeable -- both must be supplied.</v>
      </c>
      <c r="C2" s="992"/>
      <c r="D2" s="59"/>
      <c r="E2" s="59"/>
    </row>
    <row r="3" spans="2:15" ht="15.6" customHeight="1" x14ac:dyDescent="0.3">
      <c r="B3" s="993" t="s">
        <v>272</v>
      </c>
      <c r="C3" s="993"/>
      <c r="D3" s="993"/>
      <c r="E3" s="993"/>
    </row>
    <row r="4" spans="2:15" ht="15.6" customHeight="1" x14ac:dyDescent="0.3">
      <c r="B4" s="993" t="s">
        <v>273</v>
      </c>
      <c r="C4" s="993"/>
      <c r="D4" s="993"/>
      <c r="E4" s="993"/>
    </row>
    <row r="5" spans="2:15" ht="34.5" customHeight="1" thickBot="1" x14ac:dyDescent="0.35">
      <c r="B5" s="994" t="s">
        <v>274</v>
      </c>
      <c r="C5" s="994"/>
      <c r="D5" s="994"/>
      <c r="E5" s="994"/>
    </row>
    <row r="6" spans="2:15" s="4" customFormat="1" ht="36.6" customHeight="1" x14ac:dyDescent="0.3">
      <c r="B6" s="109" t="e" cm="1">
        <f t="array" ref="B6">IF(AND('Customer Information'!E35="Yes",'Customer Information'!E37='Data Validation'!T2),"SEM POE Questions",_xlfn.IFS(AND(OR('Customer Information'!F14="Yes",'Customer Information'!F15="Yes"),'Project Summary'!Q11&gt;0),'POE_PI Inputs'!C46,AND(OR('Customer Information'!F14="Yes",'Customer Information'!F15="Yes"),'Project Summary'!Q11=0),'POE_PI Inputs'!B46,AND('Project Summary'!C16&lt;'POE_PI Inputs'!F5,'Project Summary'!C16&gt;'POE_PI Inputs'!F4,'Project Summary'!Q11=0),'POE_PI Inputs'!B10,AND('Project Summary'!C16&lt;'POE_PI Inputs'!F5,'Project Summary'!C16&gt;'POE_PI Inputs'!F4,'Project Summary'!Q11&gt;0),'POE_PI Inputs'!C10,AND('Project Summary'!C16&gt;'POE_PI Inputs'!G4,'Project Summary'!C16&lt;'POE_PI Inputs'!F6,'Project Summary'!Q11=0),'POE_PI Inputs'!B16,AND('Project Summary'!C16&gt;'POE_PI Inputs'!G4,'Project Summary'!C16&lt;'POE_PI Inputs'!F6,'Project Summary'!Q11&gt;0),'POE_PI Inputs'!C16,AND('Project Summary'!C16&gt;'POE_PI Inputs'!G5,'Project Summary'!C16&lt;'POE_PI Inputs'!F7,'Project Summary'!Q11=0),'POE_PI Inputs'!B23,AND('Project Summary'!C16&gt;'POE_PI Inputs'!G5,'Project Summary'!C16&lt;'POE_PI Inputs'!F7,'Project Summary'!Q11&gt;0),'POE_PI Inputs'!C23,AND('Project Summary'!C16&gt;'POE_PI Inputs'!G6,'Project Summary'!Q11=0),'POE_PI Inputs'!B34,AND('Project Summary'!C16&gt;'POE_PI Inputs'!G6,'Project Summary'!Q11&gt;0),'POE_PI Inputs'!C34))</f>
        <v>#N/A</v>
      </c>
      <c r="C6" s="109" t="s">
        <v>275</v>
      </c>
      <c r="D6" s="109" t="s">
        <v>276</v>
      </c>
      <c r="E6" s="109" t="s">
        <v>277</v>
      </c>
      <c r="F6" s="452"/>
      <c r="G6" s="20"/>
      <c r="H6" s="20"/>
      <c r="I6" s="452"/>
      <c r="J6" s="452"/>
      <c r="K6" s="452"/>
      <c r="L6" s="481"/>
      <c r="M6" s="452"/>
      <c r="N6" s="452"/>
      <c r="O6" s="452"/>
    </row>
    <row r="7" spans="2:15" ht="66.75" customHeight="1" x14ac:dyDescent="0.3">
      <c r="B7" s="986" t="str" cm="1">
        <f t="array" ref="B7">_xlfn.IFS(AND(OR('Customer Information'!F14="Yes",'Customer Information'!F15="Yes",'Customer Information'!E47:F47='Data Validation'!S1,'Customer Information'!E47:F47='Data Validation'!S2,'Customer Information'!E47:F47='Data Validation'!S3),'Project Summary'!Q11&gt;0),'POE_PI Inputs'!C47,AND('Project Summary'!Q11&gt;0,'Project Summary'!C16&lt;'POE_PI Inputs'!G5),'POE_PI Inputs'!C11,AND('Project Summary'!Q11&gt;0,'Project Summary'!C16&gt;'POE_PI Inputs'!G5,'Project Summary'!C16&lt;'POE_PI Inputs'!F7),'POE_PI Inputs'!C24,AND('Project Summary'!Q11&gt;0,'Project Summary'!C16&gt;'POE_PI Inputs'!G6),'POE_PI Inputs'!C35,'Project Summary'!Q11=0,'POE_PI Inputs'!B11)</f>
        <v>1. Describe this project’s development, including factors and decision points that led to the customer’s decision to implement a more costly, more efficient equipment or process than they would have without program intervention.</v>
      </c>
      <c r="C7" s="988"/>
      <c r="D7" s="409" t="s">
        <v>861</v>
      </c>
      <c r="E7" s="990"/>
      <c r="L7" s="482" t="b">
        <v>0</v>
      </c>
    </row>
    <row r="8" spans="2:15" ht="53.25" customHeight="1" x14ac:dyDescent="0.3">
      <c r="B8" s="987"/>
      <c r="C8" s="989"/>
      <c r="D8" s="112"/>
      <c r="E8" s="991"/>
      <c r="F8" s="494"/>
    </row>
    <row r="9" spans="2:15" ht="120.6" customHeight="1" x14ac:dyDescent="0.3">
      <c r="B9" s="110" t="str" cm="1">
        <f t="array" ref="B9">_xlfn.IFS(OR('Customer Information'!F14="Yes",'Customer Information'!F15="Yes",'Customer Information'!E47:F47='Data Validation'!S1,'Customer Information'!E47:F47='Data Validation'!S2,'Customer Information'!E47:F47='Data Validation'!S3),'POE_PI Inputs'!C48,AND('Project Summary'!C16&gt;'POE_PI Inputs'!G6,'Project Summary'!Q11=0),'POE_PI Inputs'!B36,AND('Project Summary'!C16&gt;'POE_PI Inputs'!G6,'Project Summary'!Q11&gt;0),'POE_PI Inputs'!C36,'Project Summary'!C16&lt;'POE_PI Inputs'!F7,'POE_PI Inputs'!B12)</f>
        <v>2. Describe the project developer’s services provided to the customer and timing of developer’s engagement compared to customer’s decision-making process.</v>
      </c>
      <c r="C9" s="184"/>
      <c r="D9" s="112"/>
      <c r="E9" s="463"/>
      <c r="F9" s="495"/>
    </row>
    <row r="10" spans="2:15" ht="120.6" customHeight="1" x14ac:dyDescent="0.3">
      <c r="B10" s="110" t="e" cm="1">
        <f t="array" ref="B10">_xlfn.IFS(AND('Project Summary'!C16&gt;'POE_PI Inputs'!G4,'Project Summary'!C16&lt;'POE_PI Inputs'!F6,'Project Summary'!Q11&gt;0),'POE_PI Inputs'!C19,AND('Project Summary'!C16&gt;'POE_PI Inputs'!G5,'Project Summary'!C16&lt;'POE_PI Inputs'!F7),'POE_PI Inputs'!B26,'Project Summary'!C16&gt;'POE_PI Inputs'!G6,'POE_PI Inputs'!B37)</f>
        <v>#N/A</v>
      </c>
      <c r="C10" s="184"/>
      <c r="D10" s="112"/>
      <c r="E10" s="463"/>
      <c r="F10" s="494"/>
    </row>
    <row r="11" spans="2:15" ht="120.6" customHeight="1" x14ac:dyDescent="0.3">
      <c r="B11" s="110" t="e" cm="1">
        <f t="array" ref="B11">_xlfn.IFS(AND('Project Summary'!C16&gt;'POE_PI Inputs'!G5,'Project Summary'!C16&lt;'POE_PI Inputs'!F7,'Project Summary'!Q11=0),'POE_PI Inputs'!B27,AND('Project Summary'!C16&gt;'POE_PI Inputs'!G5,'Project Summary'!C16&lt;'POE_PI Inputs'!F7,'Project Summary'!Q11&gt;0),'POE_PI Inputs'!C27,'Project Summary'!C16&gt;'POE_PI Inputs'!G6,'POE_PI Inputs'!B38)</f>
        <v>#N/A</v>
      </c>
      <c r="C11" s="184"/>
      <c r="D11" s="184"/>
      <c r="E11" s="463"/>
      <c r="F11" s="494"/>
    </row>
    <row r="12" spans="2:15" ht="120.6" customHeight="1" x14ac:dyDescent="0.3">
      <c r="B12" s="110" t="e" cm="1">
        <f t="array" ref="B12">_xlfn.IFS(AND('Project Summary'!C16&gt;'POE_PI Inputs'!G5,'Project Summary'!C16&lt;'POE_PI Inputs'!F7),'POE_PI Inputs'!B28,'Project Summary'!C16&gt;'POE_PI Inputs'!G6,'POE_PI Inputs'!B39)</f>
        <v>#N/A</v>
      </c>
      <c r="C12" s="184"/>
      <c r="D12" s="184"/>
      <c r="E12" s="463"/>
    </row>
    <row r="13" spans="2:15" ht="120.6" customHeight="1" x14ac:dyDescent="0.3">
      <c r="B13" s="110" t="e" cm="1">
        <f t="array" ref="B13">_xlfn.IFS(AND('Project Summary'!C16&gt;'POE_PI Inputs'!G5,'Project Summary'!C16&lt;'POE_PI Inputs'!F7,'Project Summary'!Q11=0),'POE_PI Inputs'!B29,AND('Project Summary'!C16&gt;'POE_PI Inputs'!G5,'Project Summary'!C16&lt;'POE_PI Inputs'!F7,'Project Summary'!Q11&gt;0),'POE_PI Inputs'!C29,AND('Project Summary'!C16&gt;'POE_PI Inputs'!G6,'Project Summary'!Q11=0),'POE_PI Inputs'!B40,AND('Project Summary'!C16&gt;'POE_PI Inputs'!G6,'Project Summary'!Q11&gt;0),'POE_PI Inputs'!C40)</f>
        <v>#N/A</v>
      </c>
      <c r="C13" s="184"/>
      <c r="D13" s="184"/>
      <c r="E13" s="463"/>
    </row>
    <row r="14" spans="2:15" ht="120.6" customHeight="1" x14ac:dyDescent="0.3">
      <c r="B14" s="110" t="e" cm="1">
        <f t="array" ref="B14">_xlfn.IFS(AND('Project Summary'!C16&gt;'POE_PI Inputs'!G6,'Project Summary'!Q11=0),'POE_PI Inputs'!B41,AND('Project Summary'!C16&gt;'POE_PI Inputs'!G6,'Project Summary'!Q11&gt;0),'POE_PI Inputs'!C41)</f>
        <v>#N/A</v>
      </c>
      <c r="C14" s="184"/>
      <c r="D14" s="184"/>
      <c r="E14" s="463"/>
    </row>
    <row r="15" spans="2:15" ht="120.6" customHeight="1" x14ac:dyDescent="0.3">
      <c r="B15" s="110" t="e" cm="1">
        <f t="array" ref="B15">_xlfn.IFS(AND('Project Summary'!C16&gt;'POE_PI Inputs'!G6,'Project Summary'!Q11=0),'POE_PI Inputs'!B42,AND('Project Summary'!C16&gt;'POE_PI Inputs'!G6,'Project Summary'!Q11&gt;0),'POE_PI Inputs'!C42)</f>
        <v>#N/A</v>
      </c>
      <c r="C15" s="184"/>
      <c r="D15" s="184"/>
      <c r="E15" s="463"/>
    </row>
    <row r="17" spans="2:5" x14ac:dyDescent="0.3">
      <c r="B17" s="1" t="s">
        <v>156</v>
      </c>
      <c r="E17" s="1" t="s">
        <v>278</v>
      </c>
    </row>
  </sheetData>
  <sheetProtection algorithmName="SHA-512" hashValue="gNAHNoR64R2dRrhi87e97MeJB+EO1CFswYkUZnzPmPvVqJFZyOe+TPl/iSxv62Y0alE9uoCQxqYaTwZ8wgblkA==" saltValue="cwFwG607Ovu94CD31OfDBw==" spinCount="100000" sheet="1" formatColumns="0" formatRows="0"/>
  <autoFilter ref="B6:E6" xr:uid="{2F96A41D-16E1-4539-A7B4-AE8D78069C06}"/>
  <customSheetViews>
    <customSheetView guid="{0F4B04D6-F4BF-4317-A3DF-9F7B8BB7C96E}" scale="70" showGridLines="0" showAutoFilter="1" hiddenColumns="1">
      <pane xSplit="1" ySplit="6" topLeftCell="B7" activePane="bottomRight" state="frozen"/>
      <selection pane="bottomRight" activeCell="A2" sqref="A2"/>
      <pageMargins left="0" right="0" top="0" bottom="0" header="0" footer="0"/>
      <pageSetup scale="38" orientation="portrait" r:id="rId1"/>
      <headerFooter>
        <oddHeader>&amp;L&amp;G&amp;CCustomer Project Review (CPR) - &amp;A&amp;R&amp;D</oddHeader>
        <oddFooter>&amp;CPage &amp;P of &amp;N</oddFooter>
      </headerFooter>
      <autoFilter ref="B6:E6" xr:uid="{EDA44F4A-1AC2-4703-9AA5-C3C512189C83}"/>
    </customSheetView>
  </customSheetViews>
  <mergeCells count="8">
    <mergeCell ref="C1:E1"/>
    <mergeCell ref="B7:B8"/>
    <mergeCell ref="C7:C8"/>
    <mergeCell ref="E7:E8"/>
    <mergeCell ref="B2:C2"/>
    <mergeCell ref="B3:E3"/>
    <mergeCell ref="B5:E5"/>
    <mergeCell ref="B4:E4"/>
  </mergeCells>
  <conditionalFormatting sqref="C11:E11">
    <cfRule type="expression" dxfId="68" priority="31">
      <formula>$B$11="Please continue to the next question"</formula>
    </cfRule>
  </conditionalFormatting>
  <conditionalFormatting sqref="C13:E13">
    <cfRule type="expression" dxfId="67" priority="30">
      <formula>$B$13="Please continue to the next question"</formula>
    </cfRule>
  </conditionalFormatting>
  <conditionalFormatting sqref="C14:E14">
    <cfRule type="expression" dxfId="66" priority="29">
      <formula>$B$14="Please continue to the next question"</formula>
    </cfRule>
  </conditionalFormatting>
  <conditionalFormatting sqref="C15:E15">
    <cfRule type="expression" dxfId="65" priority="3">
      <formula>$B$15="Please continue to the next tab (M&amp;V Plan)"</formula>
    </cfRule>
    <cfRule type="expression" dxfId="64" priority="25">
      <formula>$B$15="Please continue to the next question"</formula>
    </cfRule>
  </conditionalFormatting>
  <conditionalFormatting sqref="D8:D15">
    <cfRule type="expression" dxfId="63" priority="28">
      <formula>$L$7</formula>
    </cfRule>
  </conditionalFormatting>
  <hyperlinks>
    <hyperlink ref="B1" location="'READ ME'!A1" display="Back to READ ME" xr:uid="{02BB24CE-C4E0-45B8-9382-D659A8287B6A}"/>
    <hyperlink ref="B17" location="'M&amp;V Plan'!A1" display="Next Tab" xr:uid="{6FD1A96B-1D16-447F-9787-990282DF32DF}"/>
    <hyperlink ref="E17" location="'Program Influence'!B8" display="Back to top" xr:uid="{8205D111-7B95-43CC-B070-25BD6F8C1FDC}"/>
  </hyperlinks>
  <pageMargins left="0.5" right="0.5" top="0.75" bottom="0.75" header="0.3" footer="0.3"/>
  <pageSetup scale="38" orientation="portrait" r:id="rId2"/>
  <headerFooter>
    <oddHeader>&amp;L&amp;G&amp;CCustomer Project Review (CPR) - &amp;A&amp;R&amp;D</oddHeader>
    <oddFooter>&amp;CPage &amp;P of &amp;N</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123908" r:id="rId6" name="Check Box 4">
              <controlPr locked="0" defaultSize="0" autoFill="0" autoLine="0" autoPict="0">
                <anchor moveWithCells="1" sizeWithCells="1">
                  <from>
                    <xdr:col>3</xdr:col>
                    <xdr:colOff>2004060</xdr:colOff>
                    <xdr:row>6</xdr:row>
                    <xdr:rowOff>632460</xdr:rowOff>
                  </from>
                  <to>
                    <xdr:col>3</xdr:col>
                    <xdr:colOff>2232660</xdr:colOff>
                    <xdr:row>6</xdr:row>
                    <xdr:rowOff>822960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7" id="{5F1CF911-F083-4A09-9073-631532917A77}">
            <xm:f>AND('Customer Information'!$E$37='Data Validation'!$T$2,'Customer Information'!$E$31="Yes")</xm:f>
            <x14:dxf>
              <font>
                <color theme="0" tint="-4.9989318521683403E-2"/>
              </font>
              <fill>
                <patternFill patternType="solid">
                  <fgColor theme="0" tint="-4.9989318521683403E-2"/>
                  <bgColor theme="0" tint="-4.9989318521683403E-2"/>
                </patternFill>
              </fill>
              <border>
                <left/>
                <right/>
                <top/>
                <bottom/>
                <vertical/>
                <horizontal/>
              </border>
            </x14:dxf>
          </x14:cfRule>
          <x14:cfRule type="expression" priority="24" id="{9AE5E7B8-B26E-4991-AD9B-E1254FFC5652}">
            <xm:f>AND('Customer Information'!$E$37='Data Validation'!$T$1,'Customer Information'!$E$31="Yes")</xm:f>
            <x14:dxf>
              <font>
                <color theme="0" tint="-4.9989318521683403E-2"/>
              </font>
              <fill>
                <patternFill>
                  <bgColor theme="0" tint="-4.9989318521683403E-2"/>
                </patternFill>
              </fill>
              <border>
                <left/>
                <right/>
                <top/>
                <bottom/>
                <vertical/>
                <horizontal/>
              </border>
            </x14:dxf>
          </x14:cfRule>
          <xm:sqref>A3:XFD1048576 A1:E2 G1:XFD2</xm:sqref>
        </x14:conditionalFormatting>
        <x14:conditionalFormatting xmlns:xm="http://schemas.microsoft.com/office/excel/2006/main">
          <x14:cfRule type="expression" priority="11" id="{1C579192-4D25-452A-9035-8C872033A63B}">
            <xm:f>OR('Customer Information'!$E$37='Data Validation'!$T$1,'Customer Information'!$E$37='Data Validation'!$T$2)</xm:f>
            <x14:dxf>
              <font>
                <color rgb="FF009FDA"/>
              </font>
              <fill>
                <patternFill>
                  <bgColor theme="0"/>
                </patternFill>
              </fill>
            </x14:dxf>
          </x14:cfRule>
          <xm:sqref>B1</xm:sqref>
        </x14:conditionalFormatting>
        <x14:conditionalFormatting xmlns:xm="http://schemas.microsoft.com/office/excel/2006/main">
          <x14:cfRule type="expression" priority="5" id="{CDEAD1CD-7A13-4089-A4B4-18BC4A66C056}">
            <xm:f>OR('Customer Information'!$F$14="Yes",'Customer Information'!$F$15="Yes")</xm:f>
            <x14:dxf>
              <font>
                <color theme="0" tint="-4.9989318521683403E-2"/>
              </font>
              <fill>
                <patternFill>
                  <bgColor theme="0" tint="-4.9989318521683403E-2"/>
                </patternFill>
              </fill>
            </x14:dxf>
          </x14:cfRule>
          <xm:sqref>B11:B13 C12:E13</xm:sqref>
        </x14:conditionalFormatting>
        <x14:conditionalFormatting xmlns:xm="http://schemas.microsoft.com/office/excel/2006/main">
          <x14:cfRule type="expression" priority="15" id="{954B78FF-E3CB-47E1-9B6D-8819DCA797E3}">
            <xm:f>OR('Customer Information'!$E$37='Data Validation'!$T$1,'Customer Information'!$E$37='Data Validation'!$T$2)</xm:f>
            <x14:dxf>
              <font>
                <b val="0"/>
                <i val="0"/>
                <color theme="1"/>
              </font>
              <fill>
                <patternFill>
                  <bgColor theme="0"/>
                </patternFill>
              </fill>
            </x14:dxf>
          </x14:cfRule>
          <xm:sqref>B2:C2</xm:sqref>
        </x14:conditionalFormatting>
        <x14:conditionalFormatting xmlns:xm="http://schemas.microsoft.com/office/excel/2006/main">
          <x14:cfRule type="expression" priority="14" id="{877A08DC-D2D0-4576-8BE5-B4F312F1CCD6}">
            <xm:f>OR('Customer Information'!$E$37='Data Validation'!$T$1,'Customer Information'!$E$37='Data Validation'!$T$2)</xm:f>
            <x14:dxf>
              <font>
                <color theme="0"/>
              </font>
              <fill>
                <patternFill>
                  <bgColor theme="0"/>
                </patternFill>
              </fill>
            </x14:dxf>
          </x14:cfRule>
          <xm:sqref>B1:E1</xm:sqref>
        </x14:conditionalFormatting>
        <x14:conditionalFormatting xmlns:xm="http://schemas.microsoft.com/office/excel/2006/main">
          <x14:cfRule type="expression" priority="8" id="{A214BADC-701E-437E-A779-5FCD05D2D582}">
            <xm:f>OR('Customer Information'!$E$37='Data Validation'!$T$1,'Customer Information'!$E$37='Data Validation'!$T$2)</xm:f>
            <x14:dxf>
              <font>
                <color theme="0"/>
              </font>
              <fill>
                <patternFill>
                  <bgColor theme="0"/>
                </patternFill>
              </fill>
            </x14:dxf>
          </x14:cfRule>
          <xm:sqref>B3:E5</xm:sqref>
        </x14:conditionalFormatting>
        <x14:conditionalFormatting xmlns:xm="http://schemas.microsoft.com/office/excel/2006/main">
          <x14:cfRule type="expression" priority="679" id="{A74A4E27-3215-4B1A-893E-183AEDD23EEF}">
            <xm:f>OR('Customer Information'!$F$14="Yes",'Customer Information'!$F$15="Yes")</xm:f>
            <x14:dxf>
              <font>
                <color theme="0" tint="-4.9989318521683403E-2"/>
              </font>
              <fill>
                <patternFill>
                  <bgColor theme="0" tint="-4.9989318521683403E-2"/>
                </patternFill>
              </fill>
            </x14:dxf>
          </x14:cfRule>
          <x14:cfRule type="expression" priority="680" id="{49B2C8C7-5B31-49B9-A5A1-4240A4DB6583}">
            <xm:f>OR('Customer Information'!$E$47='Data Validation'!$S$1,'Customer Information'!$E$47='Data Validation'!$S$2,'Customer Information'!$E$47='Data Validation'!$S$3)</xm:f>
            <x14:dxf>
              <font>
                <color theme="0" tint="-4.9989318521683403E-2"/>
              </font>
              <fill>
                <patternFill>
                  <bgColor theme="0" tint="-4.9989318521683403E-2"/>
                </patternFill>
              </fill>
            </x14:dxf>
          </x14:cfRule>
          <x14:cfRule type="expression" priority="681" id="{ABF63C90-66FD-464F-99F6-1003FC8B1136}">
            <xm:f>AND('Project Summary'!$C$16&lt;'POE_PI Inputs'!$F$5)</xm:f>
            <x14:dxf>
              <font>
                <color theme="0" tint="-4.9989318521683403E-2"/>
              </font>
              <fill>
                <patternFill>
                  <bgColor theme="0" tint="-4.9989318521683403E-2"/>
                </patternFill>
              </fill>
            </x14:dxf>
          </x14:cfRule>
          <xm:sqref>B10:E15</xm:sqref>
        </x14:conditionalFormatting>
        <x14:conditionalFormatting xmlns:xm="http://schemas.microsoft.com/office/excel/2006/main">
          <x14:cfRule type="expression" priority="6" id="{5F504D35-160E-4C8D-A598-4414BB967314}">
            <xm:f>AND('Customer Information'!$F$15="Yes",'Project Summary'!$C$16&lt;'POE_PI Inputs'!$F$6)</xm:f>
            <x14:dxf>
              <font>
                <color theme="0" tint="-4.9989318521683403E-2"/>
              </font>
              <fill>
                <patternFill>
                  <bgColor theme="0" tint="-4.9989318521683403E-2"/>
                </patternFill>
              </fill>
            </x14:dxf>
          </x14:cfRule>
          <xm:sqref>B11:E13</xm:sqref>
        </x14:conditionalFormatting>
        <x14:conditionalFormatting xmlns:xm="http://schemas.microsoft.com/office/excel/2006/main">
          <x14:cfRule type="expression" priority="295" id="{B83872C4-3E70-483A-8D65-F4D3F7860360}">
            <xm:f>'Project Summary'!$C$16&lt;'POE_PI Inputs'!$F$6</xm:f>
            <x14:dxf>
              <font>
                <color theme="0" tint="-4.9989318521683403E-2"/>
              </font>
              <fill>
                <patternFill patternType="solid">
                  <fgColor theme="0" tint="-4.9989318521683403E-2"/>
                  <bgColor theme="0" tint="-4.9989318521683403E-2"/>
                </patternFill>
              </fill>
            </x14:dxf>
          </x14:cfRule>
          <xm:sqref>B11:E15</xm:sqref>
        </x14:conditionalFormatting>
        <x14:conditionalFormatting xmlns:xm="http://schemas.microsoft.com/office/excel/2006/main">
          <x14:cfRule type="expression" priority="258" id="{ABB2D379-B623-4021-994D-F71E9B66D7AA}">
            <xm:f>'Project Summary'!$C$16&lt;'POE_PI Inputs'!$F$7</xm:f>
            <x14:dxf>
              <font>
                <color theme="0" tint="-4.9989318521683403E-2"/>
              </font>
              <fill>
                <patternFill patternType="solid">
                  <fgColor theme="0" tint="-4.9989318521683403E-2"/>
                  <bgColor theme="0" tint="-4.9989318521683403E-2"/>
                </patternFill>
              </fill>
            </x14:dxf>
          </x14:cfRule>
          <xm:sqref>B14:E15</xm:sqref>
        </x14:conditionalFormatting>
        <x14:conditionalFormatting xmlns:xm="http://schemas.microsoft.com/office/excel/2006/main">
          <x14:cfRule type="expression" priority="1" id="{99B99765-7177-406A-ACFD-974C60737684}">
            <xm:f>'Customer Information'!$F$14="Yes"</xm:f>
            <x14:dxf>
              <font>
                <color theme="0" tint="-4.9989318521683403E-2"/>
              </font>
              <fill>
                <patternFill>
                  <bgColor theme="0" tint="-4.9989318521683403E-2"/>
                </patternFill>
              </fill>
            </x14:dxf>
          </x14:cfRule>
          <x14:cfRule type="expression" priority="2" id="{37F08C8B-D42A-4DF7-9732-DDBC57342A6A}">
            <xm:f>'Customer Information'!$F$15="Yes"</xm:f>
            <x14:dxf>
              <font>
                <color theme="0" tint="-4.9989318521683403E-2"/>
              </font>
              <fill>
                <patternFill>
                  <bgColor theme="0" tint="-4.9989318521683403E-2"/>
                </patternFill>
              </fill>
            </x14:dxf>
          </x14:cfRule>
          <x14:cfRule type="expression" priority="16" id="{12D13D1D-D92A-406B-A87B-1787AD355A25}">
            <xm:f>AND(OR('Customer Information'!$F$14="Yes",'Customer Information'!$F$15="Yes"),'Project Summary'!$Q$11&gt;0)</xm:f>
            <x14:dxf>
              <fill>
                <patternFill>
                  <bgColor rgb="FFFFF377"/>
                </patternFill>
              </fill>
            </x14:dxf>
          </x14:cfRule>
          <xm:sqref>C10:E10</xm:sqref>
        </x14:conditionalFormatting>
        <x14:conditionalFormatting xmlns:xm="http://schemas.microsoft.com/office/excel/2006/main">
          <x14:cfRule type="expression" priority="7" id="{6324CCE7-C0B3-49C5-9315-462DD866AB52}">
            <xm:f>AND(OR('Customer Information'!$F$15="Yes",'Customer Information'!$F$14="Yes"),'Project Summary'!$Q$11&gt;0,'Project Summary'!$C$16&gt;'POE_PI Inputs'!$G$6)</xm:f>
            <x14:dxf>
              <font>
                <color theme="0" tint="-4.9989318521683403E-2"/>
              </font>
              <fill>
                <patternFill>
                  <bgColor theme="0" tint="-4.9989318521683403E-2"/>
                </patternFill>
              </fill>
            </x14:dxf>
          </x14:cfRule>
          <xm:sqref>C10:E11 B14:E15</xm:sqref>
        </x14:conditionalFormatting>
        <x14:conditionalFormatting xmlns:xm="http://schemas.microsoft.com/office/excel/2006/main">
          <x14:cfRule type="expression" priority="13" id="{847FA241-C16C-437D-B247-264A8B6B7AAA}">
            <xm:f>OR('Customer Information'!$E$37='Data Validation'!$T$1,'Customer Information'!$E$37='Data Validation'!$T$2)</xm:f>
            <x14:dxf>
              <font>
                <color theme="0"/>
              </font>
              <fill>
                <patternFill>
                  <fgColor theme="0"/>
                  <bgColor theme="0"/>
                </patternFill>
              </fill>
            </x14:dxf>
          </x14:cfRule>
          <xm:sqref>E2</xm:sqref>
        </x14:conditionalFormatting>
        <x14:conditionalFormatting xmlns:xm="http://schemas.microsoft.com/office/excel/2006/main">
          <x14:cfRule type="expression" priority="9" id="{9EE681FA-DB3D-402C-9C28-886C0CB18813}">
            <xm:f>AND(OR('Customer Information'!$E$37='Data Validation'!$T$1,'Customer Information'!$E$37='Data Validation'!$T$2),'Customer Information'!$E$31="Yes")</xm:f>
            <x14:dxf>
              <font>
                <color theme="0" tint="-4.9989318521683403E-2"/>
              </font>
              <fill>
                <patternFill patternType="solid">
                  <fgColor theme="0" tint="-4.9989318521683403E-2"/>
                  <bgColor theme="0" tint="-4.9989318521683403E-2"/>
                </patternFill>
              </fill>
            </x14:dxf>
          </x14:cfRule>
          <xm:sqref>F1:F2</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7CB9A-E539-4DE1-BC8E-BE4035A0F644}">
  <sheetPr>
    <pageSetUpPr autoPageBreaks="0" fitToPage="1"/>
  </sheetPr>
  <dimension ref="A1:Y36"/>
  <sheetViews>
    <sheetView showGridLines="0" zoomScale="85" zoomScaleNormal="85" workbookViewId="0">
      <selection activeCell="N22" sqref="N22:Q25"/>
    </sheetView>
  </sheetViews>
  <sheetFormatPr defaultColWidth="8.6640625" defaultRowHeight="15.6" outlineLevelCol="1" x14ac:dyDescent="0.3"/>
  <cols>
    <col min="1" max="1" width="16" style="2" customWidth="1"/>
    <col min="2" max="13" width="19.33203125" style="2" customWidth="1"/>
    <col min="14" max="17" width="16.44140625" style="2" hidden="1" customWidth="1" outlineLevel="1"/>
    <col min="18" max="18" width="7.44140625" style="2" customWidth="1" collapsed="1"/>
    <col min="19" max="25" width="9.33203125" style="2" customWidth="1"/>
    <col min="26" max="16384" width="8.6640625" style="2"/>
  </cols>
  <sheetData>
    <row r="1" spans="1:25" x14ac:dyDescent="0.3">
      <c r="B1" s="1" t="s">
        <v>35</v>
      </c>
      <c r="H1" s="71"/>
      <c r="I1" s="71"/>
      <c r="J1" s="71"/>
      <c r="K1" s="71"/>
      <c r="L1" s="71"/>
      <c r="M1" s="71"/>
      <c r="N1" s="71"/>
      <c r="O1" s="71"/>
      <c r="P1" s="71"/>
      <c r="Q1" s="71"/>
      <c r="R1" s="71"/>
    </row>
    <row r="3" spans="1:25" ht="50.25" customHeight="1" x14ac:dyDescent="0.3">
      <c r="B3" s="1074" t="str">
        <f>IF(AND('Customer Information'!E37='Data Validation'!T1,'Customer Information'!E31="Yes"),'Data Validation'!W4,'Data Validation'!W6)</f>
        <v xml:space="preserve">Please provide the name and description of the supporting file for the Measurement and Verification (M&amp;V) plan in the following 'Supporting Files' tab. </v>
      </c>
      <c r="C3" s="1074"/>
      <c r="D3" s="1074"/>
      <c r="E3" s="1074"/>
      <c r="F3" s="1074"/>
      <c r="G3" s="1074"/>
      <c r="H3" s="1074"/>
      <c r="I3" s="1074"/>
      <c r="J3" s="1074"/>
      <c r="K3" s="1074"/>
      <c r="L3" s="1074"/>
      <c r="M3" s="1074"/>
      <c r="P3" s="68"/>
      <c r="V3" s="34"/>
    </row>
    <row r="4" spans="1:25" ht="16.5" customHeight="1" x14ac:dyDescent="0.3">
      <c r="B4" s="1075" t="s">
        <v>279</v>
      </c>
      <c r="C4" s="1075"/>
      <c r="D4" s="1075"/>
      <c r="E4" s="1075"/>
      <c r="F4" s="1075"/>
      <c r="G4" s="1075"/>
      <c r="H4" s="1075"/>
      <c r="I4" s="1075"/>
      <c r="J4" s="1075"/>
      <c r="K4" s="1075"/>
      <c r="L4" s="1075"/>
      <c r="M4" s="1075"/>
      <c r="P4" s="68"/>
    </row>
    <row r="5" spans="1:25" ht="8.25" customHeight="1" thickBot="1" x14ac:dyDescent="0.35"/>
    <row r="6" spans="1:25" ht="23.25" customHeight="1" thickBot="1" x14ac:dyDescent="0.4">
      <c r="B6" s="570" t="s">
        <v>280</v>
      </c>
      <c r="C6" s="571"/>
      <c r="D6" s="571"/>
      <c r="E6" s="571"/>
      <c r="F6" s="571"/>
      <c r="G6" s="571"/>
      <c r="H6" s="571"/>
      <c r="I6" s="571"/>
      <c r="J6" s="571"/>
      <c r="K6" s="571"/>
      <c r="L6" s="571"/>
      <c r="M6" s="572"/>
      <c r="N6" s="680" t="s">
        <v>281</v>
      </c>
      <c r="O6" s="681"/>
      <c r="P6" s="681"/>
      <c r="Q6" s="683"/>
      <c r="S6" s="1071" t="s">
        <v>282</v>
      </c>
      <c r="T6" s="1072"/>
      <c r="U6" s="1072"/>
      <c r="V6" s="1072"/>
      <c r="W6" s="1072"/>
      <c r="X6" s="1072"/>
      <c r="Y6" s="1073"/>
    </row>
    <row r="7" spans="1:25" ht="37.5" customHeight="1" thickBot="1" x14ac:dyDescent="0.35">
      <c r="A7" s="197"/>
      <c r="B7" s="1058" t="str" cm="1">
        <f t="array" ref="B7">_xlfn.IFS('Project Summary'!C16=0,"",AND(OR('Customer Information'!F14="Yes",'Customer Information'!F15="Yes"),OR('Project Summary'!C5="Medium Rigor",'Project Summary'!C5="Full Rigor")),_xlfn._LONGTEXT("Projects at Small Business or Hard-to-Reach (HTR) customer locations that would fall into the Medium and Full Rigor classification are only required to meet the M&amp;V plan criteria of the Low Rigor classification for installation verification and performanc","e measurements."),AND(OR('Customer Information'!F14="Yes",'Customer Information'!F15="Yes"),OR('Project Summary'!C5="Very Low Rigor",'Project Summary'!C5="Low Rigor")),CONCATENATE("Based on the amount of incentives your project is claiming, this project is ",'Project Summary'!Q16,". Here are the M&amp;V recommendations:"),AND('Customer Information'!F14="No",'Customer Information'!F15="No"),CONCATENATE("Based on the amount of incentives your project is claiming, this project is ",'Project Summary'!Q16,". Here are the M&amp;V recommendations:"))</f>
        <v/>
      </c>
      <c r="C7" s="1059"/>
      <c r="D7" s="1059"/>
      <c r="E7" s="1059"/>
      <c r="F7" s="1059"/>
      <c r="G7" s="1059"/>
      <c r="H7" s="1059"/>
      <c r="I7" s="1059"/>
      <c r="J7" s="1059"/>
      <c r="K7" s="1059"/>
      <c r="L7" s="1059"/>
      <c r="M7" s="1060"/>
      <c r="N7" s="1011" t="s">
        <v>283</v>
      </c>
      <c r="O7" s="1012"/>
      <c r="P7" s="1012"/>
      <c r="Q7" s="1013"/>
      <c r="S7" s="1007" t="str">
        <f>'Data Validation'!U1</f>
        <v>The M&amp;V plan shall include a measure installation verification plan. The objectives of measure installation verification plan are to confirm that: 
(1) the measures were actually installed, 
(2) the planned control parameters revisions are implemented and 
(3) the measures are operating as intended and have the potential to generate the predicted savings. 
Verification activities shall be conducted during on-site visits; however, virtual methods may be utilized, in situations where a site visit is impractical or unnecessary due to a post-installation measurement not requiring a site visit. Pre and/or post installation measurements of equipment performance shall be conducted to reduce uncertainty in project savings and to ensure projects have been executed by the project developer or program implementer; or requested by the program administrator on an as-needed basis as part of the project development and review process.
Projects at Small Business or Hard-to-Reach (HTR) customer locations that would fall into the Medium and Full Rigor classification are only required to meet the M&amp;V plan criteria of the Low Rigor classification for installation verification and performance measurements.</v>
      </c>
      <c r="T7" s="1008"/>
      <c r="U7" s="1008"/>
      <c r="V7" s="1008"/>
      <c r="W7" s="1008"/>
      <c r="X7" s="1008"/>
      <c r="Y7" s="1009"/>
    </row>
    <row r="8" spans="1:25" ht="18.75" customHeight="1" thickBot="1" x14ac:dyDescent="0.35">
      <c r="B8" s="1055" t="s">
        <v>284</v>
      </c>
      <c r="C8" s="1056"/>
      <c r="D8" s="1056"/>
      <c r="E8" s="1056"/>
      <c r="F8" s="1056"/>
      <c r="G8" s="1056"/>
      <c r="H8" s="1056"/>
      <c r="I8" s="1056"/>
      <c r="J8" s="1056"/>
      <c r="K8" s="1056"/>
      <c r="L8" s="1056"/>
      <c r="M8" s="1057"/>
      <c r="N8" s="1014"/>
      <c r="O8" s="520"/>
      <c r="P8" s="520"/>
      <c r="Q8" s="1015"/>
      <c r="S8" s="1010"/>
      <c r="T8" s="945"/>
      <c r="U8" s="945"/>
      <c r="V8" s="945"/>
      <c r="W8" s="945"/>
      <c r="X8" s="945"/>
      <c r="Y8" s="946"/>
    </row>
    <row r="9" spans="1:25" ht="18.75" customHeight="1" x14ac:dyDescent="0.3">
      <c r="B9" s="1064" t="s">
        <v>806</v>
      </c>
      <c r="C9" s="1065"/>
      <c r="D9" s="1065"/>
      <c r="E9" s="1066"/>
      <c r="F9" s="1037" t="s">
        <v>807</v>
      </c>
      <c r="G9" s="1038"/>
      <c r="H9" s="1038"/>
      <c r="I9" s="1039"/>
      <c r="J9" s="1037" t="s">
        <v>870</v>
      </c>
      <c r="K9" s="1038"/>
      <c r="L9" s="1038"/>
      <c r="M9" s="1039"/>
      <c r="N9" s="1014"/>
      <c r="O9" s="520"/>
      <c r="P9" s="520"/>
      <c r="Q9" s="1015"/>
      <c r="S9" s="1010"/>
      <c r="T9" s="945"/>
      <c r="U9" s="945"/>
      <c r="V9" s="945"/>
      <c r="W9" s="945"/>
      <c r="X9" s="945"/>
      <c r="Y9" s="946"/>
    </row>
    <row r="10" spans="1:25" ht="107.25" customHeight="1" thickBot="1" x14ac:dyDescent="0.35">
      <c r="B10" s="806" t="s">
        <v>803</v>
      </c>
      <c r="C10" s="807"/>
      <c r="D10" s="807"/>
      <c r="E10" s="1067"/>
      <c r="F10" s="1068" t="s">
        <v>804</v>
      </c>
      <c r="G10" s="1069"/>
      <c r="H10" s="1069"/>
      <c r="I10" s="1070"/>
      <c r="J10" s="1068" t="s">
        <v>805</v>
      </c>
      <c r="K10" s="1069"/>
      <c r="L10" s="1069"/>
      <c r="M10" s="1070"/>
      <c r="N10" s="1016"/>
      <c r="O10" s="1017"/>
      <c r="P10" s="1017"/>
      <c r="Q10" s="1018"/>
      <c r="S10" s="1010"/>
      <c r="T10" s="945"/>
      <c r="U10" s="945"/>
      <c r="V10" s="945"/>
      <c r="W10" s="945"/>
      <c r="X10" s="945"/>
      <c r="Y10" s="946"/>
    </row>
    <row r="11" spans="1:25" ht="18.75" customHeight="1" thickBot="1" x14ac:dyDescent="0.35">
      <c r="B11" s="1055" t="s">
        <v>809</v>
      </c>
      <c r="C11" s="1056"/>
      <c r="D11" s="1056"/>
      <c r="E11" s="1056"/>
      <c r="F11" s="1056"/>
      <c r="G11" s="1056"/>
      <c r="H11" s="1056"/>
      <c r="I11" s="1056"/>
      <c r="J11" s="1056"/>
      <c r="K11" s="1056"/>
      <c r="L11" s="1056"/>
      <c r="M11" s="1057"/>
      <c r="N11" s="1019"/>
      <c r="O11" s="1020"/>
      <c r="P11" s="1020"/>
      <c r="Q11" s="1021"/>
      <c r="S11" s="1010"/>
      <c r="T11" s="945"/>
      <c r="U11" s="945"/>
      <c r="V11" s="945"/>
      <c r="W11" s="945"/>
      <c r="X11" s="945"/>
      <c r="Y11" s="946"/>
    </row>
    <row r="12" spans="1:25" ht="19.5" customHeight="1" x14ac:dyDescent="0.3">
      <c r="B12" s="1037" t="s">
        <v>806</v>
      </c>
      <c r="C12" s="1038"/>
      <c r="D12" s="1038"/>
      <c r="E12" s="1039"/>
      <c r="F12" s="1037" t="s">
        <v>807</v>
      </c>
      <c r="G12" s="1038"/>
      <c r="H12" s="1038"/>
      <c r="I12" s="1039"/>
      <c r="J12" s="1037" t="s">
        <v>808</v>
      </c>
      <c r="K12" s="1038"/>
      <c r="L12" s="1038"/>
      <c r="M12" s="1039"/>
      <c r="N12" s="674"/>
      <c r="O12" s="675"/>
      <c r="P12" s="675"/>
      <c r="Q12" s="676"/>
      <c r="S12" s="1010"/>
      <c r="T12" s="945"/>
      <c r="U12" s="945"/>
      <c r="V12" s="945"/>
      <c r="W12" s="945"/>
      <c r="X12" s="945"/>
      <c r="Y12" s="946"/>
    </row>
    <row r="13" spans="1:25" ht="19.5" customHeight="1" x14ac:dyDescent="0.3">
      <c r="B13" s="1031" t="s">
        <v>816</v>
      </c>
      <c r="C13" s="1032"/>
      <c r="D13" s="1032"/>
      <c r="E13" s="1033"/>
      <c r="F13" s="1031" t="s">
        <v>816</v>
      </c>
      <c r="G13" s="1032"/>
      <c r="H13" s="1032"/>
      <c r="I13" s="1033"/>
      <c r="J13" s="1031" t="s">
        <v>816</v>
      </c>
      <c r="K13" s="1032"/>
      <c r="L13" s="1032"/>
      <c r="M13" s="1033"/>
      <c r="N13" s="674"/>
      <c r="O13" s="675"/>
      <c r="P13" s="675"/>
      <c r="Q13" s="676"/>
      <c r="S13" s="1010"/>
      <c r="T13" s="945"/>
      <c r="U13" s="945"/>
      <c r="V13" s="945"/>
      <c r="W13" s="945"/>
      <c r="X13" s="945"/>
      <c r="Y13" s="946"/>
    </row>
    <row r="14" spans="1:25" ht="72" customHeight="1" x14ac:dyDescent="0.3">
      <c r="B14" s="1034" t="s">
        <v>810</v>
      </c>
      <c r="C14" s="1035"/>
      <c r="D14" s="1035"/>
      <c r="E14" s="1036"/>
      <c r="F14" s="1034" t="s">
        <v>810</v>
      </c>
      <c r="G14" s="1035"/>
      <c r="H14" s="1035"/>
      <c r="I14" s="1036"/>
      <c r="J14" s="1034" t="s">
        <v>810</v>
      </c>
      <c r="K14" s="1035"/>
      <c r="L14" s="1035"/>
      <c r="M14" s="1036"/>
      <c r="N14" s="674"/>
      <c r="O14" s="675"/>
      <c r="P14" s="675"/>
      <c r="Q14" s="676"/>
      <c r="S14" s="1010"/>
      <c r="T14" s="945"/>
      <c r="U14" s="945"/>
      <c r="V14" s="945"/>
      <c r="W14" s="945"/>
      <c r="X14" s="945"/>
      <c r="Y14" s="946"/>
    </row>
    <row r="15" spans="1:25" ht="38.25" customHeight="1" x14ac:dyDescent="0.3">
      <c r="B15" s="1034" t="s">
        <v>817</v>
      </c>
      <c r="C15" s="1035"/>
      <c r="D15" s="1035"/>
      <c r="E15" s="1036"/>
      <c r="F15" s="1034" t="s">
        <v>817</v>
      </c>
      <c r="G15" s="1035"/>
      <c r="H15" s="1035"/>
      <c r="I15" s="1036"/>
      <c r="J15" s="1034" t="s">
        <v>817</v>
      </c>
      <c r="K15" s="1035"/>
      <c r="L15" s="1035"/>
      <c r="M15" s="1036"/>
      <c r="N15" s="674"/>
      <c r="O15" s="675"/>
      <c r="P15" s="675"/>
      <c r="Q15" s="676"/>
      <c r="S15" s="1010"/>
      <c r="T15" s="945"/>
      <c r="U15" s="945"/>
      <c r="V15" s="945"/>
      <c r="W15" s="945"/>
      <c r="X15" s="945"/>
      <c r="Y15" s="946"/>
    </row>
    <row r="16" spans="1:25" ht="41.25" customHeight="1" x14ac:dyDescent="0.3">
      <c r="B16" s="1034" t="s">
        <v>818</v>
      </c>
      <c r="C16" s="1035"/>
      <c r="D16" s="1035"/>
      <c r="E16" s="1036"/>
      <c r="F16" s="1034" t="s">
        <v>818</v>
      </c>
      <c r="G16" s="1035"/>
      <c r="H16" s="1035"/>
      <c r="I16" s="1036"/>
      <c r="J16" s="1034" t="s">
        <v>818</v>
      </c>
      <c r="K16" s="1035"/>
      <c r="L16" s="1035"/>
      <c r="M16" s="1036"/>
      <c r="N16" s="674"/>
      <c r="O16" s="675"/>
      <c r="P16" s="675"/>
      <c r="Q16" s="676"/>
      <c r="S16" s="1010"/>
      <c r="T16" s="945"/>
      <c r="U16" s="945"/>
      <c r="V16" s="945"/>
      <c r="W16" s="945"/>
      <c r="X16" s="945"/>
      <c r="Y16" s="946"/>
    </row>
    <row r="17" spans="1:25" ht="53.25" customHeight="1" x14ac:dyDescent="0.3">
      <c r="B17" s="1034" t="s">
        <v>819</v>
      </c>
      <c r="C17" s="1035"/>
      <c r="D17" s="1035"/>
      <c r="E17" s="1036"/>
      <c r="F17" s="1034" t="s">
        <v>820</v>
      </c>
      <c r="G17" s="1035"/>
      <c r="H17" s="1035"/>
      <c r="I17" s="1036"/>
      <c r="J17" s="1034" t="s">
        <v>821</v>
      </c>
      <c r="K17" s="1035"/>
      <c r="L17" s="1035"/>
      <c r="M17" s="1036"/>
      <c r="N17" s="674"/>
      <c r="O17" s="675"/>
      <c r="P17" s="675"/>
      <c r="Q17" s="676"/>
      <c r="S17" s="1010"/>
      <c r="T17" s="945"/>
      <c r="U17" s="945"/>
      <c r="V17" s="945"/>
      <c r="W17" s="945"/>
      <c r="X17" s="945"/>
      <c r="Y17" s="946"/>
    </row>
    <row r="18" spans="1:25" ht="49.5" customHeight="1" x14ac:dyDescent="0.3">
      <c r="B18" s="1034" t="s">
        <v>811</v>
      </c>
      <c r="C18" s="1035"/>
      <c r="D18" s="1035"/>
      <c r="E18" s="1036"/>
      <c r="F18" s="1034" t="s">
        <v>813</v>
      </c>
      <c r="G18" s="1035"/>
      <c r="H18" s="1035"/>
      <c r="I18" s="1036"/>
      <c r="J18" s="1034" t="s">
        <v>822</v>
      </c>
      <c r="K18" s="1035"/>
      <c r="L18" s="1035"/>
      <c r="M18" s="1036"/>
      <c r="N18" s="674"/>
      <c r="O18" s="675"/>
      <c r="P18" s="675"/>
      <c r="Q18" s="676"/>
      <c r="S18" s="1010"/>
      <c r="T18" s="945"/>
      <c r="U18" s="945"/>
      <c r="V18" s="945"/>
      <c r="W18" s="945"/>
      <c r="X18" s="945"/>
      <c r="Y18" s="946"/>
    </row>
    <row r="19" spans="1:25" ht="201.75" customHeight="1" x14ac:dyDescent="0.3">
      <c r="B19" s="1034" t="s">
        <v>823</v>
      </c>
      <c r="C19" s="1035"/>
      <c r="D19" s="1035"/>
      <c r="E19" s="1036"/>
      <c r="F19" s="1034" t="s">
        <v>823</v>
      </c>
      <c r="G19" s="1035"/>
      <c r="H19" s="1035"/>
      <c r="I19" s="1036"/>
      <c r="J19" s="1034" t="s">
        <v>823</v>
      </c>
      <c r="K19" s="1035"/>
      <c r="L19" s="1035"/>
      <c r="M19" s="1036"/>
      <c r="N19" s="674"/>
      <c r="O19" s="675"/>
      <c r="P19" s="675"/>
      <c r="Q19" s="676"/>
      <c r="S19" s="1010"/>
      <c r="T19" s="945"/>
      <c r="U19" s="945"/>
      <c r="V19" s="945"/>
      <c r="W19" s="945"/>
      <c r="X19" s="945"/>
      <c r="Y19" s="946"/>
    </row>
    <row r="20" spans="1:25" ht="36.75" customHeight="1" x14ac:dyDescent="0.3">
      <c r="B20" s="1034" t="s">
        <v>812</v>
      </c>
      <c r="C20" s="1035"/>
      <c r="D20" s="1035"/>
      <c r="E20" s="1036"/>
      <c r="F20" s="1034" t="s">
        <v>812</v>
      </c>
      <c r="G20" s="1035"/>
      <c r="H20" s="1035"/>
      <c r="I20" s="1036"/>
      <c r="J20" s="1034" t="s">
        <v>812</v>
      </c>
      <c r="K20" s="1035"/>
      <c r="L20" s="1035"/>
      <c r="M20" s="1036"/>
      <c r="N20" s="674"/>
      <c r="O20" s="675"/>
      <c r="P20" s="675"/>
      <c r="Q20" s="676"/>
      <c r="S20" s="1010"/>
      <c r="T20" s="945"/>
      <c r="U20" s="945"/>
      <c r="V20" s="945"/>
      <c r="W20" s="945"/>
      <c r="X20" s="945"/>
      <c r="Y20" s="946"/>
    </row>
    <row r="21" spans="1:25" ht="39" customHeight="1" thickBot="1" x14ac:dyDescent="0.35">
      <c r="B21" s="1040" t="s">
        <v>815</v>
      </c>
      <c r="C21" s="1041"/>
      <c r="D21" s="1041"/>
      <c r="E21" s="1042"/>
      <c r="F21" s="1025" t="s">
        <v>814</v>
      </c>
      <c r="G21" s="1026"/>
      <c r="H21" s="1026"/>
      <c r="I21" s="1027"/>
      <c r="J21" s="1025" t="s">
        <v>814</v>
      </c>
      <c r="K21" s="1026"/>
      <c r="L21" s="1026"/>
      <c r="M21" s="1027"/>
      <c r="N21" s="1022"/>
      <c r="O21" s="1023"/>
      <c r="P21" s="1023"/>
      <c r="Q21" s="1024"/>
      <c r="S21" s="1010"/>
      <c r="T21" s="945"/>
      <c r="U21" s="945"/>
      <c r="V21" s="945"/>
      <c r="W21" s="945"/>
      <c r="X21" s="945"/>
      <c r="Y21" s="946"/>
    </row>
    <row r="22" spans="1:25" ht="18.600000000000001" thickBot="1" x14ac:dyDescent="0.35">
      <c r="B22" s="1061" t="s">
        <v>285</v>
      </c>
      <c r="C22" s="1062"/>
      <c r="D22" s="1062"/>
      <c r="E22" s="1062"/>
      <c r="F22" s="1062"/>
      <c r="G22" s="1062"/>
      <c r="H22" s="1062"/>
      <c r="I22" s="1062"/>
      <c r="J22" s="1062"/>
      <c r="K22" s="1062"/>
      <c r="L22" s="1062"/>
      <c r="M22" s="1063"/>
      <c r="N22" s="1019"/>
      <c r="O22" s="1020"/>
      <c r="P22" s="1020"/>
      <c r="Q22" s="1021"/>
      <c r="S22" s="1010"/>
      <c r="T22" s="945"/>
      <c r="U22" s="945"/>
      <c r="V22" s="945"/>
      <c r="W22" s="945"/>
      <c r="X22" s="945"/>
      <c r="Y22" s="946"/>
    </row>
    <row r="23" spans="1:25" x14ac:dyDescent="0.3">
      <c r="B23" s="1028" t="s">
        <v>806</v>
      </c>
      <c r="C23" s="1029"/>
      <c r="D23" s="1029"/>
      <c r="E23" s="1030"/>
      <c r="F23" s="1028" t="s">
        <v>807</v>
      </c>
      <c r="G23" s="1029"/>
      <c r="H23" s="1029"/>
      <c r="I23" s="1030"/>
      <c r="J23" s="1028" t="s">
        <v>808</v>
      </c>
      <c r="K23" s="1029"/>
      <c r="L23" s="1029"/>
      <c r="M23" s="1030"/>
      <c r="N23" s="674"/>
      <c r="O23" s="675"/>
      <c r="P23" s="675"/>
      <c r="Q23" s="676"/>
      <c r="S23" s="1010"/>
      <c r="T23" s="945"/>
      <c r="U23" s="945"/>
      <c r="V23" s="945"/>
      <c r="W23" s="945"/>
      <c r="X23" s="945"/>
      <c r="Y23" s="946"/>
    </row>
    <row r="24" spans="1:25" ht="226.5" customHeight="1" x14ac:dyDescent="0.3">
      <c r="B24" s="1031" t="s">
        <v>824</v>
      </c>
      <c r="C24" s="1032"/>
      <c r="D24" s="1032"/>
      <c r="E24" s="1033"/>
      <c r="F24" s="1031" t="s">
        <v>825</v>
      </c>
      <c r="G24" s="1032"/>
      <c r="H24" s="1032"/>
      <c r="I24" s="1033"/>
      <c r="J24" s="1031" t="s">
        <v>826</v>
      </c>
      <c r="K24" s="1032"/>
      <c r="L24" s="1032"/>
      <c r="M24" s="1033"/>
      <c r="N24" s="674"/>
      <c r="O24" s="675"/>
      <c r="P24" s="675"/>
      <c r="Q24" s="676"/>
      <c r="S24" s="1010"/>
      <c r="T24" s="945"/>
      <c r="U24" s="945"/>
      <c r="V24" s="945"/>
      <c r="W24" s="945"/>
      <c r="X24" s="945"/>
      <c r="Y24" s="946"/>
    </row>
    <row r="25" spans="1:25" ht="371.25" customHeight="1" thickBot="1" x14ac:dyDescent="0.35">
      <c r="B25" s="1025" t="s">
        <v>827</v>
      </c>
      <c r="C25" s="1026"/>
      <c r="D25" s="1026"/>
      <c r="E25" s="1027"/>
      <c r="F25" s="1025" t="s">
        <v>827</v>
      </c>
      <c r="G25" s="1026"/>
      <c r="H25" s="1026"/>
      <c r="I25" s="1027"/>
      <c r="J25" s="1025" t="s">
        <v>829</v>
      </c>
      <c r="K25" s="1026"/>
      <c r="L25" s="1026"/>
      <c r="M25" s="1027"/>
      <c r="N25" s="1022"/>
      <c r="O25" s="1023"/>
      <c r="P25" s="1023"/>
      <c r="Q25" s="1024"/>
      <c r="S25" s="1004" t="s">
        <v>828</v>
      </c>
      <c r="T25" s="1005"/>
      <c r="U25" s="1005"/>
      <c r="V25" s="1005"/>
      <c r="W25" s="1005"/>
      <c r="X25" s="1005"/>
      <c r="Y25" s="1006"/>
    </row>
    <row r="26" spans="1:25" ht="18.75" customHeight="1" thickBot="1" x14ac:dyDescent="0.35">
      <c r="B26" s="1043" t="s">
        <v>286</v>
      </c>
      <c r="C26" s="1044"/>
      <c r="D26" s="1044"/>
      <c r="E26" s="1044"/>
      <c r="F26" s="1044"/>
      <c r="G26" s="1044"/>
      <c r="H26" s="1044"/>
      <c r="I26" s="1044"/>
      <c r="J26" s="1044"/>
      <c r="K26" s="1044"/>
      <c r="L26" s="1044"/>
      <c r="M26" s="1045"/>
      <c r="N26" s="995"/>
      <c r="O26" s="996"/>
      <c r="P26" s="996"/>
      <c r="Q26" s="997"/>
      <c r="S26" s="430"/>
      <c r="T26" s="164"/>
      <c r="U26" s="164"/>
      <c r="V26" s="164"/>
      <c r="W26" s="164"/>
      <c r="X26" s="164"/>
      <c r="Y26" s="431"/>
    </row>
    <row r="27" spans="1:25" ht="28.8" x14ac:dyDescent="0.3">
      <c r="A27" s="186" t="s">
        <v>287</v>
      </c>
      <c r="B27" s="1046" t="str">
        <f>IF(OR('Project Summary'!D11='Data Validation'!C7,'Project Summary'!D11='Data Validation'!C8,'Project Summary'!D11='Data Validation'!C9,'Project Summary'!E11='Data Validation'!C7,'Project Summary'!E11='Data Validation'!C8,'Project Summary'!E11='Data Validation'!C9,'Project Summary'!F11='Data Validation'!C7,'Project Summary'!F11='Data Validation'!C8,'Project Summary'!F11='Data Validation'!C9,'Project Summary'!G11='Data Validation'!C7,'Project Summary'!G11='Data Validation'!C8,'Project Summary'!G11='Data Validation'!C9,'Project Summary'!H11='Data Validation'!C7,'Project Summary'!H11='Data Validation'!C8,'Project Summary'!H11='Data Validation'!C9,'Project Summary'!J11='Data Validation'!C7,'Project Summary'!J11='Data Validation'!C8,'Project Summary'!J11='Data Validation'!C9,'Project Summary'!H11='Data Validation'!C7,'Project Summary'!H11='Data Validation'!C8,'Project Summary'!H11='Data Validation'!C9,'Project Summary'!J11='Data Validation'!C7,'Project Summary'!J11='Data Validation'!C8,'Project Summary'!J11='Data Validation'!C9,'Project Summary'!K11='Data Validation'!C7,'Project Summary'!K11='Data Validation'!C8,'Project Summary'!K11='Data Validation'!C9,'Project Summary'!L11='Data Validation'!C7,'Project Summary'!L11='Data Validation'!C8,'Project Summary'!L11='Data Validation'!C9,'Project Summary'!M11='Data Validation'!C7,'Project Summary'!M11='Data Validation'!C8,'Project Summary'!M11='Data Validation'!C9,'Project Summary'!N11='Data Validation'!C7,'Project Summary'!N11='Data Validation'!C8,'Project Summary'!N11='Data Validation'!C9),'Data Validation'!K2,"Move to next tab ('Supporting Files')")</f>
        <v>Move to next tab ('Supporting Files')</v>
      </c>
      <c r="C27" s="1047"/>
      <c r="D27" s="1047"/>
      <c r="E27" s="1047"/>
      <c r="F27" s="1047"/>
      <c r="G27" s="1047"/>
      <c r="H27" s="1047"/>
      <c r="I27" s="1047"/>
      <c r="J27" s="1047"/>
      <c r="K27" s="1047"/>
      <c r="L27" s="1047"/>
      <c r="M27" s="1048"/>
      <c r="N27" s="998"/>
      <c r="O27" s="999"/>
      <c r="P27" s="999"/>
      <c r="Q27" s="1000"/>
      <c r="S27" s="430"/>
      <c r="T27" s="164"/>
      <c r="U27" s="164"/>
      <c r="V27" s="164"/>
      <c r="W27" s="164"/>
      <c r="X27" s="164"/>
      <c r="Y27" s="431"/>
    </row>
    <row r="28" spans="1:25" x14ac:dyDescent="0.3">
      <c r="B28" s="1049"/>
      <c r="C28" s="1050"/>
      <c r="D28" s="1050"/>
      <c r="E28" s="1050"/>
      <c r="F28" s="1050"/>
      <c r="G28" s="1050"/>
      <c r="H28" s="1050"/>
      <c r="I28" s="1050"/>
      <c r="J28" s="1050"/>
      <c r="K28" s="1050"/>
      <c r="L28" s="1050"/>
      <c r="M28" s="1051"/>
      <c r="N28" s="998"/>
      <c r="O28" s="999"/>
      <c r="P28" s="999"/>
      <c r="Q28" s="1000"/>
      <c r="S28" s="430"/>
      <c r="T28" s="164"/>
      <c r="U28" s="164"/>
      <c r="V28" s="164"/>
      <c r="W28" s="164"/>
      <c r="X28" s="164"/>
      <c r="Y28" s="431"/>
    </row>
    <row r="29" spans="1:25" x14ac:dyDescent="0.3">
      <c r="B29" s="1049"/>
      <c r="C29" s="1050"/>
      <c r="D29" s="1050"/>
      <c r="E29" s="1050"/>
      <c r="F29" s="1050"/>
      <c r="G29" s="1050"/>
      <c r="H29" s="1050"/>
      <c r="I29" s="1050"/>
      <c r="J29" s="1050"/>
      <c r="K29" s="1050"/>
      <c r="L29" s="1050"/>
      <c r="M29" s="1051"/>
      <c r="N29" s="998"/>
      <c r="O29" s="999"/>
      <c r="P29" s="999"/>
      <c r="Q29" s="1000"/>
      <c r="S29" s="430"/>
      <c r="T29" s="164"/>
      <c r="U29" s="164"/>
      <c r="V29" s="164"/>
      <c r="W29" s="164"/>
      <c r="X29" s="164"/>
      <c r="Y29" s="431"/>
    </row>
    <row r="30" spans="1:25" x14ac:dyDescent="0.3">
      <c r="B30" s="1049"/>
      <c r="C30" s="1050"/>
      <c r="D30" s="1050"/>
      <c r="E30" s="1050"/>
      <c r="F30" s="1050"/>
      <c r="G30" s="1050"/>
      <c r="H30" s="1050"/>
      <c r="I30" s="1050"/>
      <c r="J30" s="1050"/>
      <c r="K30" s="1050"/>
      <c r="L30" s="1050"/>
      <c r="M30" s="1051"/>
      <c r="N30" s="998"/>
      <c r="O30" s="999"/>
      <c r="P30" s="999"/>
      <c r="Q30" s="1000"/>
      <c r="S30" s="430"/>
      <c r="T30" s="164"/>
      <c r="U30" s="164"/>
      <c r="V30" s="164"/>
      <c r="W30" s="164"/>
      <c r="X30" s="164"/>
      <c r="Y30" s="431"/>
    </row>
    <row r="31" spans="1:25" ht="16.2" thickBot="1" x14ac:dyDescent="0.35">
      <c r="B31" s="1052"/>
      <c r="C31" s="1053"/>
      <c r="D31" s="1053"/>
      <c r="E31" s="1053"/>
      <c r="F31" s="1053"/>
      <c r="G31" s="1053"/>
      <c r="H31" s="1053"/>
      <c r="I31" s="1053"/>
      <c r="J31" s="1053"/>
      <c r="K31" s="1053"/>
      <c r="L31" s="1053"/>
      <c r="M31" s="1054"/>
      <c r="N31" s="1001"/>
      <c r="O31" s="1002"/>
      <c r="P31" s="1002"/>
      <c r="Q31" s="1003"/>
      <c r="S31" s="432"/>
      <c r="T31" s="433"/>
      <c r="U31" s="433"/>
      <c r="V31" s="433"/>
      <c r="W31" s="433"/>
      <c r="X31" s="433"/>
      <c r="Y31" s="434"/>
    </row>
    <row r="32" spans="1:25" x14ac:dyDescent="0.3">
      <c r="B32" s="28"/>
      <c r="C32" s="28"/>
      <c r="D32" s="28"/>
      <c r="E32" s="28"/>
      <c r="F32" s="28"/>
      <c r="G32" s="28"/>
      <c r="H32" s="28"/>
      <c r="I32" s="28"/>
      <c r="J32" s="28"/>
      <c r="K32" s="28"/>
      <c r="L32" s="28"/>
      <c r="M32" s="28"/>
      <c r="N32" s="28"/>
      <c r="O32" s="28"/>
      <c r="P32" s="28"/>
      <c r="Q32" s="28"/>
    </row>
    <row r="33" spans="2:17" x14ac:dyDescent="0.3">
      <c r="B33" s="93" t="s">
        <v>156</v>
      </c>
      <c r="C33" s="28"/>
      <c r="D33" s="28"/>
      <c r="E33" s="28"/>
      <c r="F33" s="28"/>
      <c r="G33" s="28"/>
      <c r="H33" s="28"/>
      <c r="I33" s="28"/>
      <c r="J33" s="28"/>
      <c r="K33" s="28"/>
      <c r="L33" s="28"/>
      <c r="M33" s="28"/>
      <c r="N33" s="28"/>
      <c r="O33" s="28"/>
      <c r="P33" s="28"/>
      <c r="Q33" s="28"/>
    </row>
    <row r="34" spans="2:17" x14ac:dyDescent="0.3">
      <c r="B34" s="28"/>
      <c r="C34" s="28"/>
      <c r="D34" s="28"/>
      <c r="E34" s="28"/>
      <c r="F34" s="28"/>
      <c r="G34" s="28"/>
      <c r="H34" s="28"/>
      <c r="I34" s="28"/>
      <c r="J34" s="28"/>
      <c r="K34" s="28"/>
      <c r="L34" s="28"/>
      <c r="M34" s="28"/>
      <c r="N34" s="28"/>
      <c r="O34" s="28"/>
      <c r="P34" s="28"/>
      <c r="Q34" s="28"/>
    </row>
    <row r="35" spans="2:17" x14ac:dyDescent="0.3">
      <c r="B35" s="28"/>
      <c r="C35" s="28"/>
      <c r="D35" s="28"/>
      <c r="E35" s="28"/>
      <c r="F35" s="28"/>
      <c r="G35" s="28"/>
      <c r="H35" s="28"/>
      <c r="I35" s="28"/>
      <c r="J35" s="28"/>
      <c r="K35" s="28"/>
      <c r="L35" s="28"/>
      <c r="M35" s="28"/>
      <c r="N35" s="28"/>
      <c r="O35" s="28"/>
      <c r="P35" s="28"/>
      <c r="Q35" s="28"/>
    </row>
    <row r="36" spans="2:17" x14ac:dyDescent="0.3">
      <c r="B36" s="28"/>
      <c r="C36" s="28"/>
      <c r="D36" s="28"/>
      <c r="E36" s="28"/>
      <c r="F36" s="28"/>
      <c r="G36" s="28"/>
      <c r="H36" s="28"/>
      <c r="I36" s="28"/>
      <c r="J36" s="28"/>
      <c r="K36" s="28"/>
      <c r="L36" s="28"/>
      <c r="M36" s="28"/>
    </row>
  </sheetData>
  <sheetProtection algorithmName="SHA-512" hashValue="xBtrMxZqq2p8VnsfMcBbyG3kqKhW1p8DouvEKqgRlfxH6XJmduVyAYFRtQpKupuHS80jOoDc01/SFEP5yUBouQ==" saltValue="nqqCUym2AW2HpnIA90LGGg==" spinCount="100000" sheet="1" formatColumns="0" formatRows="0"/>
  <mergeCells count="62">
    <mergeCell ref="S6:Y6"/>
    <mergeCell ref="B3:M3"/>
    <mergeCell ref="B4:M4"/>
    <mergeCell ref="B6:M6"/>
    <mergeCell ref="N6:Q6"/>
    <mergeCell ref="B26:M26"/>
    <mergeCell ref="B27:M31"/>
    <mergeCell ref="B8:M8"/>
    <mergeCell ref="B7:M7"/>
    <mergeCell ref="N11:Q21"/>
    <mergeCell ref="B22:M22"/>
    <mergeCell ref="B9:E9"/>
    <mergeCell ref="F9:I9"/>
    <mergeCell ref="J9:M9"/>
    <mergeCell ref="B11:M11"/>
    <mergeCell ref="B10:E10"/>
    <mergeCell ref="F12:I12"/>
    <mergeCell ref="J12:M12"/>
    <mergeCell ref="B14:E14"/>
    <mergeCell ref="F10:I10"/>
    <mergeCell ref="J10:M10"/>
    <mergeCell ref="B12:E12"/>
    <mergeCell ref="B25:E25"/>
    <mergeCell ref="B24:E24"/>
    <mergeCell ref="B23:E23"/>
    <mergeCell ref="B20:E20"/>
    <mergeCell ref="B15:E15"/>
    <mergeCell ref="B16:E16"/>
    <mergeCell ref="B17:E17"/>
    <mergeCell ref="B18:E18"/>
    <mergeCell ref="B19:E19"/>
    <mergeCell ref="B21:E21"/>
    <mergeCell ref="B13:E13"/>
    <mergeCell ref="F18:I18"/>
    <mergeCell ref="F19:I19"/>
    <mergeCell ref="F20:I20"/>
    <mergeCell ref="J13:M13"/>
    <mergeCell ref="J14:M14"/>
    <mergeCell ref="J15:M15"/>
    <mergeCell ref="J16:M16"/>
    <mergeCell ref="J17:M17"/>
    <mergeCell ref="J18:M18"/>
    <mergeCell ref="J19:M19"/>
    <mergeCell ref="J20:M20"/>
    <mergeCell ref="F13:I13"/>
    <mergeCell ref="F14:I14"/>
    <mergeCell ref="F15:I15"/>
    <mergeCell ref="F16:I16"/>
    <mergeCell ref="F17:I17"/>
    <mergeCell ref="F25:I25"/>
    <mergeCell ref="J25:M25"/>
    <mergeCell ref="F21:I21"/>
    <mergeCell ref="J21:M21"/>
    <mergeCell ref="F23:I23"/>
    <mergeCell ref="J23:M23"/>
    <mergeCell ref="F24:I24"/>
    <mergeCell ref="J24:M24"/>
    <mergeCell ref="N26:Q31"/>
    <mergeCell ref="S25:Y25"/>
    <mergeCell ref="S7:Y24"/>
    <mergeCell ref="N7:Q10"/>
    <mergeCell ref="N22:Q25"/>
  </mergeCells>
  <hyperlinks>
    <hyperlink ref="B1" location="'READ ME'!A1" display="Back to READ ME" xr:uid="{F20004EA-4AAD-457A-B0EF-6CAEC50AB90A}"/>
    <hyperlink ref="B33" location="'Supporting Files'!A1" display="Next Tab" xr:uid="{855D41AF-F942-43CC-9131-0DC39FB8BA65}"/>
    <hyperlink ref="S25" r:id="rId1" display="https://file.ac/OEr-2p-bk3A/" xr:uid="{FB6CD294-B431-4FCD-90A5-A32C557897B0}"/>
    <hyperlink ref="S25:Y25" r:id="rId2" display="Statewide Custom Project Guidance Document v1.4" xr:uid="{14BC56A3-0926-4B36-99B4-DE6C40F94072}"/>
  </hyperlinks>
  <pageMargins left="0.5" right="0.5" top="0.75" bottom="0.75" header="0.3" footer="0.3"/>
  <pageSetup scale="41" fitToHeight="0" orientation="portrait" r:id="rId3"/>
  <headerFooter>
    <oddHeader>&amp;L&amp;G&amp;CCustomer Project Review (CPR) - &amp;A&amp;R&amp;D</oddHeader>
    <oddFooter>&amp;CPage &amp;P of &amp;N</oddFooter>
  </headerFooter>
  <rowBreaks count="1" manualBreakCount="1">
    <brk id="21" min="1" max="16" man="1"/>
  </rowBreaks>
  <legacyDrawingHF r:id="rId4"/>
  <extLst>
    <ext xmlns:x14="http://schemas.microsoft.com/office/spreadsheetml/2009/9/main" uri="{78C0D931-6437-407d-A8EE-F0AAD7539E65}">
      <x14:conditionalFormattings>
        <x14:conditionalFormatting xmlns:xm="http://schemas.microsoft.com/office/excel/2006/main">
          <x14:cfRule type="expression" priority="24" id="{D0768E08-596E-4683-850D-1CF790AABCC0}">
            <xm:f>AND('Customer Information'!$E$37='Data Validation'!$T$1,'Customer Information'!$E$31="No")</xm:f>
            <x14:dxf>
              <font>
                <color rgb="FFFF0000"/>
              </font>
              <fill>
                <patternFill>
                  <bgColor theme="0"/>
                </patternFill>
              </fill>
            </x14:dxf>
          </x14:cfRule>
          <x14:cfRule type="expression" priority="25" id="{BDA90FC2-C938-45EB-903E-025C3F2D9B1D}">
            <xm:f>AND('Customer Information'!$E$37='Data Validation'!$T$1,'Customer Information'!E$31="Yes")</xm:f>
            <x14:dxf>
              <font>
                <color theme="0" tint="-4.9989318521683403E-2"/>
              </font>
              <fill>
                <patternFill>
                  <bgColor theme="0" tint="-4.9989318521683403E-2"/>
                </patternFill>
              </fill>
              <border>
                <left/>
                <right/>
                <top/>
                <bottom/>
                <vertical/>
                <horizontal/>
              </border>
            </x14:dxf>
          </x14:cfRule>
          <xm:sqref>A7 A27</xm:sqref>
        </x14:conditionalFormatting>
        <x14:conditionalFormatting xmlns:xm="http://schemas.microsoft.com/office/excel/2006/main">
          <x14:cfRule type="expression" priority="31" id="{2DE2C249-4F49-4762-88DD-418A76F50883}">
            <xm:f>AND('Customer Information'!$E$37='Data Validation'!$T$1,'Customer Information'!$E$31="Yes")</xm:f>
            <x14:dxf>
              <font>
                <color theme="0" tint="-4.9989318521683403E-2"/>
              </font>
              <fill>
                <patternFill>
                  <bgColor theme="0" tint="-4.9989318521683403E-2"/>
                </patternFill>
              </fill>
              <border>
                <left/>
                <right/>
                <top/>
                <bottom/>
                <vertical/>
                <horizontal/>
              </border>
            </x14:dxf>
          </x14:cfRule>
          <xm:sqref>A1:XFD3 A4:B4 N4:XFD4 A32:XFD1048576 A5:XFD5 A6 R6:XFD6 R7:S7 Z7:XFD25 R8:R24 A8:A26 R25:S25 N26 R26:XFD31 A28:A31</xm:sqref>
        </x14:conditionalFormatting>
        <x14:conditionalFormatting xmlns:xm="http://schemas.microsoft.com/office/excel/2006/main">
          <x14:cfRule type="expression" priority="26" id="{2EAFC85C-61C0-4EBC-A681-F4BA6B2D5A16}">
            <xm:f>AND('Customer Information'!$E$31="Yes",'Customer Information'!$E$37='Data Validation'!$T$1)</xm:f>
            <x14:dxf>
              <font>
                <u/>
                <color rgb="FF009FDA"/>
              </font>
            </x14:dxf>
          </x14:cfRule>
          <xm:sqref>B1</xm:sqref>
        </x14:conditionalFormatting>
        <x14:conditionalFormatting xmlns:xm="http://schemas.microsoft.com/office/excel/2006/main">
          <x14:cfRule type="expression" priority="30" id="{7C13B7D8-65ED-4C22-A430-04828BBCECBB}">
            <xm:f>'Customer Information'!$E$37='Data Validation'!$T$1</xm:f>
            <x14:dxf>
              <font>
                <color auto="1"/>
              </font>
              <fill>
                <patternFill>
                  <bgColor theme="0"/>
                </patternFill>
              </fill>
            </x14:dxf>
          </x14:cfRule>
          <xm:sqref>B4 B3:M3</xm:sqref>
        </x14:conditionalFormatting>
        <x14:conditionalFormatting xmlns:xm="http://schemas.microsoft.com/office/excel/2006/main">
          <x14:cfRule type="expression" priority="9" id="{3068951B-0E2E-4115-8BAF-7B16F8244D50}">
            <xm:f>AND('Project Summary'!$C$16&gt;'POE_PI Inputs'!$G$4,'Project Summary'!$C$16&lt;'POE_PI Inputs'!$F$6)</xm:f>
            <x14:dxf>
              <font>
                <color theme="1" tint="0.34998626667073579"/>
              </font>
              <fill>
                <patternFill>
                  <bgColor theme="0" tint="-4.9989318521683403E-2"/>
                </patternFill>
              </fill>
            </x14:dxf>
          </x14:cfRule>
          <xm:sqref>B13:E21</xm:sqref>
        </x14:conditionalFormatting>
        <x14:conditionalFormatting xmlns:xm="http://schemas.microsoft.com/office/excel/2006/main">
          <x14:cfRule type="expression" priority="10" id="{FCD15B6A-FA61-462D-B844-42EED9DDF3F8}">
            <xm:f>AND('Project Summary'!$C$16&gt;'POE_PI Inputs'!$G$4,'Project Summary'!$C$16&lt;'POE_PI Inputs'!$F$6)</xm:f>
            <x14:dxf>
              <font>
                <color theme="1" tint="0.34998626667073579"/>
              </font>
              <fill>
                <patternFill>
                  <bgColor theme="0" tint="-4.9989318521683403E-2"/>
                </patternFill>
              </fill>
            </x14:dxf>
          </x14:cfRule>
          <xm:sqref>B24:E25</xm:sqref>
        </x14:conditionalFormatting>
        <x14:conditionalFormatting xmlns:xm="http://schemas.microsoft.com/office/excel/2006/main">
          <x14:cfRule type="expression" priority="29" id="{3124939E-5947-4C35-8422-F3C33E727721}">
            <xm:f>'Customer Information'!$E$37='Data Validation'!$T$1</xm:f>
            <x14:dxf>
              <fill>
                <patternFill>
                  <bgColor theme="0"/>
                </patternFill>
              </fill>
            </x14:dxf>
          </x14:cfRule>
          <xm:sqref>B1:G2</xm:sqref>
        </x14:conditionalFormatting>
        <x14:conditionalFormatting xmlns:xm="http://schemas.microsoft.com/office/excel/2006/main">
          <x14:cfRule type="expression" priority="12" id="{DAEBA8E3-15CF-49CB-B4E4-CDFDEDC5B2A3}">
            <xm:f>'Project Summary'!$C$16&gt;'POE_PI Inputs'!$G$5</xm:f>
            <x14:dxf>
              <font>
                <color theme="1" tint="0.34998626667073579"/>
              </font>
              <fill>
                <patternFill>
                  <bgColor theme="0" tint="-4.9989318521683403E-2"/>
                </patternFill>
              </fill>
            </x14:dxf>
          </x14:cfRule>
          <xm:sqref>B13:I21</xm:sqref>
        </x14:conditionalFormatting>
        <x14:conditionalFormatting xmlns:xm="http://schemas.microsoft.com/office/excel/2006/main">
          <x14:cfRule type="expression" priority="11" id="{2B485333-9102-4F24-B55B-D5BA4154389B}">
            <xm:f>'Project Summary'!$C$16&gt;'POE_PI Inputs'!$G$5</xm:f>
            <x14:dxf>
              <font>
                <color theme="1" tint="0.34998626667073579"/>
              </font>
              <fill>
                <patternFill>
                  <bgColor theme="0" tint="-4.9989318521683403E-2"/>
                </patternFill>
              </fill>
            </x14:dxf>
          </x14:cfRule>
          <xm:sqref>B24:I25</xm:sqref>
        </x14:conditionalFormatting>
        <x14:conditionalFormatting xmlns:xm="http://schemas.microsoft.com/office/excel/2006/main">
          <x14:cfRule type="expression" priority="23" id="{0EBE13DB-FE57-4F29-804E-A6458D09C308}">
            <xm:f>'Customer Information'!$D$46=0</xm:f>
            <x14:dxf>
              <font>
                <b/>
                <i val="0"/>
                <color rgb="FFFF0000"/>
              </font>
            </x14:dxf>
          </x14:cfRule>
          <xm:sqref>B4:M4</xm:sqref>
        </x14:conditionalFormatting>
        <x14:conditionalFormatting xmlns:xm="http://schemas.microsoft.com/office/excel/2006/main">
          <x14:cfRule type="expression" priority="7" id="{2CC02C31-DCE6-4DC4-BD9B-0A3A8E641358}">
            <xm:f>'Customer Information'!$E$37='Data Validation'!$T$1</xm:f>
            <x14:dxf>
              <font>
                <color theme="0" tint="-4.9989318521683403E-2"/>
              </font>
              <fill>
                <patternFill>
                  <bgColor theme="0" tint="-4.9989318521683403E-2"/>
                </patternFill>
              </fill>
              <border>
                <left style="thin">
                  <color theme="0" tint="-4.9989318521683403E-2"/>
                </left>
                <right style="thin">
                  <color theme="0" tint="-4.9989318521683403E-2"/>
                </right>
                <top style="thin">
                  <color theme="0" tint="-4.9989318521683403E-2"/>
                </top>
                <bottom style="thin">
                  <color theme="0" tint="-4.9989318521683403E-2"/>
                </bottom>
                <vertical/>
                <horizontal/>
              </border>
            </x14:dxf>
          </x14:cfRule>
          <xm:sqref>B6:M32</xm:sqref>
        </x14:conditionalFormatting>
        <x14:conditionalFormatting xmlns:xm="http://schemas.microsoft.com/office/excel/2006/main">
          <x14:cfRule type="expression" priority="6" id="{596F4BD7-FCD5-4B3C-B82D-D758074B8AC6}">
            <xm:f>COUNTIF('Project Summary'!$D$11:$N$11,"BRO*")=0</xm:f>
            <x14:dxf>
              <fill>
                <patternFill>
                  <bgColor theme="0" tint="-4.9989318521683403E-2"/>
                </patternFill>
              </fill>
            </x14:dxf>
          </x14:cfRule>
          <x14:cfRule type="expression" priority="8" id="{DFE1C676-A8B1-49A1-B5A4-877905E5ACED}">
            <xm:f>COUNTIF('Project Summary'!$D$11:$N$11,"BRO*")=0</xm:f>
            <x14:dxf>
              <font>
                <color theme="0" tint="-4.9989318521683403E-2"/>
              </font>
              <fill>
                <patternFill>
                  <bgColor theme="0" tint="-4.9989318521683403E-2"/>
                </patternFill>
              </fill>
            </x14:dxf>
          </x14:cfRule>
          <xm:sqref>B27:M31</xm:sqref>
        </x14:conditionalFormatting>
        <x14:conditionalFormatting xmlns:xm="http://schemas.microsoft.com/office/excel/2006/main">
          <x14:cfRule type="expression" priority="21" id="{9A0D8E16-D18C-4F5A-AE83-7DE3DC76E3C0}">
            <xm:f>'Customer Information'!$E$37="SEM-program based incentive"</xm:f>
            <x14:dxf>
              <font>
                <color theme="0" tint="-4.9989318521683403E-2"/>
              </font>
              <fill>
                <patternFill>
                  <bgColor theme="0" tint="-4.9989318521683403E-2"/>
                </patternFill>
              </fill>
            </x14:dxf>
          </x14:cfRule>
          <xm:sqref>B4:R4</xm:sqref>
        </x14:conditionalFormatting>
        <x14:conditionalFormatting xmlns:xm="http://schemas.microsoft.com/office/excel/2006/main">
          <x14:cfRule type="expression" priority="18" id="{CBF23C31-1DCB-440C-B768-6D35D7A67220}">
            <xm:f>'Project Summary'!$C$16&lt;'POE_PI Inputs'!$F$5</xm:f>
            <x14:dxf>
              <font>
                <color theme="1" tint="0.34998626667073579"/>
              </font>
              <fill>
                <patternFill>
                  <bgColor theme="0" tint="-4.9989318521683403E-2"/>
                </patternFill>
              </fill>
            </x14:dxf>
          </x14:cfRule>
          <xm:sqref>F10:I10</xm:sqref>
        </x14:conditionalFormatting>
        <x14:conditionalFormatting xmlns:xm="http://schemas.microsoft.com/office/excel/2006/main">
          <x14:cfRule type="expression" priority="1" id="{E5222F69-60A6-4290-A74E-260637EDA506}">
            <xm:f>AND('Project Summary'!$C$16&gt;'POE_PI Inputs'!$G$5,'Customer Information'!$F$15="Yes")</xm:f>
            <x14:dxf>
              <font>
                <color theme="1"/>
              </font>
              <fill>
                <patternFill>
                  <bgColor theme="0"/>
                </patternFill>
              </fill>
            </x14:dxf>
          </x14:cfRule>
          <x14:cfRule type="expression" priority="4" id="{6296F877-A225-41E1-85EF-6D2D8629FE22}">
            <xm:f>AND('Project Summary'!$C$16&gt;'POE_PI Inputs'!$G$5,'Customer Information'!$F$14="Yes")</xm:f>
            <x14:dxf>
              <font>
                <color theme="1"/>
              </font>
              <fill>
                <patternFill>
                  <bgColor theme="0"/>
                </patternFill>
              </fill>
            </x14:dxf>
          </x14:cfRule>
          <xm:sqref>F13:I21 F24:I25</xm:sqref>
        </x14:conditionalFormatting>
        <x14:conditionalFormatting xmlns:xm="http://schemas.microsoft.com/office/excel/2006/main">
          <x14:cfRule type="expression" priority="14" id="{04B592CE-4277-410A-B0E6-0F01F86F7E89}">
            <xm:f>'Project Summary'!$C$16&lt;'POE_PI Inputs'!$F$5</xm:f>
            <x14:dxf>
              <font>
                <color theme="1" tint="0.34998626667073579"/>
              </font>
              <fill>
                <patternFill>
                  <bgColor theme="0" tint="-4.9989318521683403E-2"/>
                </patternFill>
              </fill>
            </x14:dxf>
          </x14:cfRule>
          <xm:sqref>F13:I21</xm:sqref>
        </x14:conditionalFormatting>
        <x14:conditionalFormatting xmlns:xm="http://schemas.microsoft.com/office/excel/2006/main">
          <x14:cfRule type="expression" priority="13" id="{65304E04-060E-4D03-A6B6-A456D852AC70}">
            <xm:f>'Project Summary'!$C$16&lt;'POE_PI Inputs'!$F$5</xm:f>
            <x14:dxf>
              <font>
                <color theme="1" tint="0.34998626667073579"/>
              </font>
              <fill>
                <patternFill>
                  <bgColor theme="0" tint="-4.9989318521683403E-2"/>
                </patternFill>
              </fill>
            </x14:dxf>
          </x14:cfRule>
          <xm:sqref>F24:I25</xm:sqref>
        </x14:conditionalFormatting>
        <x14:conditionalFormatting xmlns:xm="http://schemas.microsoft.com/office/excel/2006/main">
          <x14:cfRule type="expression" priority="27" id="{3A3D5774-50F7-46C4-B963-08787C89AB3C}">
            <xm:f>'Customer Information'!$E$37='Data Validation'!$T$1</xm:f>
            <x14:dxf>
              <font>
                <color theme="0"/>
              </font>
              <fill>
                <patternFill>
                  <bgColor theme="0"/>
                </patternFill>
              </fill>
            </x14:dxf>
          </x14:cfRule>
          <xm:sqref>H1:R2</xm:sqref>
        </x14:conditionalFormatting>
        <x14:conditionalFormatting xmlns:xm="http://schemas.microsoft.com/office/excel/2006/main">
          <x14:cfRule type="expression" priority="2" id="{71F56EFB-1009-4A0E-9E3E-46B553D2396C}">
            <xm:f>AND('Project Summary'!$C$16&gt;'POE_PI Inputs'!$G$5,'Customer Information'!$F$15="Yes")</xm:f>
            <x14:dxf>
              <font>
                <color theme="0" tint="-0.499984740745262"/>
              </font>
              <fill>
                <patternFill>
                  <bgColor theme="0" tint="-4.9989318521683403E-2"/>
                </patternFill>
              </fill>
            </x14:dxf>
          </x14:cfRule>
          <x14:cfRule type="expression" priority="3" id="{6BCE23B3-16EA-4C4E-B7AC-D134B0C6573C}">
            <xm:f>AND('Project Summary'!$C$16&gt;'POE_PI Inputs'!$G$5,'Customer Information'!$F$14="Yes")</xm:f>
            <x14:dxf>
              <font>
                <color theme="0" tint="-0.499984740745262"/>
              </font>
              <fill>
                <patternFill>
                  <bgColor theme="0" tint="-4.9989318521683403E-2"/>
                </patternFill>
              </fill>
            </x14:dxf>
          </x14:cfRule>
          <xm:sqref>J10:M10 J13:M21 J24:M25</xm:sqref>
        </x14:conditionalFormatting>
        <x14:conditionalFormatting xmlns:xm="http://schemas.microsoft.com/office/excel/2006/main">
          <x14:cfRule type="expression" priority="19" id="{D8C9CF86-4EA1-47BF-9D67-5B973C5FE62A}">
            <xm:f>'Project Summary'!$C$16&lt;'POE_PI Inputs'!$F$6</xm:f>
            <x14:dxf>
              <font>
                <color theme="1" tint="0.34998626667073579"/>
              </font>
              <fill>
                <patternFill>
                  <bgColor theme="0" tint="-4.9989318521683403E-2"/>
                </patternFill>
              </fill>
            </x14:dxf>
          </x14:cfRule>
          <xm:sqref>J10:M10</xm:sqref>
        </x14:conditionalFormatting>
        <x14:conditionalFormatting xmlns:xm="http://schemas.microsoft.com/office/excel/2006/main">
          <x14:cfRule type="expression" priority="17" id="{D7D67903-8D00-45FA-B7DF-4B1C1568AFEF}">
            <xm:f>'Project Summary'!$C$16&lt;'POE_PI Inputs'!$F$6</xm:f>
            <x14:dxf>
              <font>
                <color theme="1" tint="0.34998626667073579"/>
              </font>
              <fill>
                <patternFill>
                  <bgColor theme="0" tint="-4.9989318521683403E-2"/>
                </patternFill>
              </fill>
            </x14:dxf>
          </x14:cfRule>
          <xm:sqref>J13:M21</xm:sqref>
        </x14:conditionalFormatting>
        <x14:conditionalFormatting xmlns:xm="http://schemas.microsoft.com/office/excel/2006/main">
          <x14:cfRule type="expression" priority="15" id="{2889B84C-DD2E-4CFA-8481-E04BD4358235}">
            <xm:f>'Project Summary'!$C$16&lt;'POE_PI Inputs'!$F$6</xm:f>
            <x14:dxf>
              <font>
                <color theme="1" tint="0.34998626667073579"/>
              </font>
              <fill>
                <patternFill>
                  <bgColor theme="0" tint="-4.9989318521683403E-2"/>
                </patternFill>
              </fill>
            </x14:dxf>
          </x14:cfRule>
          <xm:sqref>J24:M25</xm:sqref>
        </x14:conditionalFormatting>
        <x14:conditionalFormatting xmlns:xm="http://schemas.microsoft.com/office/excel/2006/main">
          <x14:cfRule type="expression" priority="22" id="{95134452-B873-4F8C-BC8D-B5D2594A25AB}">
            <xm:f>'Customer Information'!$E$37='Data Validation'!$T$1</xm:f>
            <x14:dxf>
              <font>
                <color theme="0" tint="-4.9989318521683403E-2"/>
              </font>
              <fill>
                <patternFill>
                  <bgColor theme="0" tint="-4.9989318521683403E-2"/>
                </patternFill>
              </fill>
              <border>
                <left/>
                <right/>
                <top/>
                <bottom/>
                <vertical/>
                <horizontal/>
              </border>
            </x14:dxf>
          </x14:cfRule>
          <xm:sqref>N26</xm:sqref>
        </x14:conditionalFormatting>
        <x14:conditionalFormatting xmlns:xm="http://schemas.microsoft.com/office/excel/2006/main">
          <x14:cfRule type="expression" priority="5" id="{5090F633-27DE-402C-8DB7-24FEEE5FB1FB}">
            <xm:f>COUNTIF('Project Summary'!$D$11:$N$11,"BRO*")=0</xm:f>
            <x14:dxf>
              <font>
                <color theme="0" tint="-4.9989318521683403E-2"/>
              </font>
              <fill>
                <patternFill>
                  <bgColor theme="0" tint="-4.9989318521683403E-2"/>
                </patternFill>
              </fill>
            </x14:dxf>
          </x14:cfRule>
          <xm:sqref>N26:Q31</xm:sqref>
        </x14:conditionalFormatting>
        <x14:conditionalFormatting xmlns:xm="http://schemas.microsoft.com/office/excel/2006/main">
          <x14:cfRule type="expression" priority="28" id="{2CE35098-E574-4A36-9D13-A5B53431B11A}">
            <xm:f>'Customer Information'!$E$37='Data Validation'!$T$1</xm:f>
            <x14:dxf>
              <fill>
                <patternFill>
                  <bgColor theme="0"/>
                </patternFill>
              </fill>
            </x14:dxf>
          </x14:cfRule>
          <xm:sqref>R2:R4</xm:sqref>
        </x14:conditionalFormatting>
      </x14:conditionalFormatting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69455-4BE5-4517-962D-07679540A024}">
  <sheetPr>
    <pageSetUpPr autoPageBreaks="0"/>
  </sheetPr>
  <dimension ref="A1:P111"/>
  <sheetViews>
    <sheetView showGridLines="0" zoomScale="115" zoomScaleNormal="115" workbookViewId="0">
      <pane xSplit="1" ySplit="5" topLeftCell="B6" activePane="bottomRight" state="frozen"/>
      <selection pane="topRight"/>
      <selection pane="bottomLeft"/>
      <selection pane="bottomRight"/>
    </sheetView>
  </sheetViews>
  <sheetFormatPr defaultColWidth="9.33203125" defaultRowHeight="18" x14ac:dyDescent="0.35"/>
  <cols>
    <col min="1" max="1" width="35.5546875" style="373" customWidth="1"/>
    <col min="2" max="3" width="38.5546875" style="3" customWidth="1"/>
    <col min="4" max="4" width="42.44140625" style="3" customWidth="1"/>
    <col min="5" max="5" width="9.33203125" style="3"/>
    <col min="6" max="6" width="10.6640625" style="3" customWidth="1"/>
    <col min="7" max="16384" width="9.33203125" style="3"/>
  </cols>
  <sheetData>
    <row r="1" spans="1:16" x14ac:dyDescent="0.35">
      <c r="B1" s="1" t="s">
        <v>35</v>
      </c>
    </row>
    <row r="2" spans="1:16" ht="34.5" customHeight="1" x14ac:dyDescent="0.35">
      <c r="B2" s="819" t="s">
        <v>288</v>
      </c>
      <c r="C2" s="819"/>
      <c r="D2" s="819"/>
      <c r="E2" s="819"/>
      <c r="F2" s="819"/>
    </row>
    <row r="3" spans="1:16" ht="16.5" customHeight="1" x14ac:dyDescent="0.35">
      <c r="B3" s="819"/>
      <c r="C3" s="819"/>
      <c r="D3" s="819"/>
      <c r="E3" s="819"/>
      <c r="F3" s="819"/>
    </row>
    <row r="4" spans="1:16" ht="14.1" customHeight="1" thickBot="1" x14ac:dyDescent="0.4">
      <c r="B4" s="84"/>
      <c r="C4" s="84"/>
    </row>
    <row r="5" spans="1:16" s="2" customFormat="1" ht="16.2" thickBot="1" x14ac:dyDescent="0.35">
      <c r="A5" s="374"/>
      <c r="B5" s="60" t="s">
        <v>289</v>
      </c>
      <c r="C5" s="61" t="s">
        <v>167</v>
      </c>
      <c r="D5" s="62" t="s">
        <v>290</v>
      </c>
    </row>
    <row r="6" spans="1:16" s="2" customFormat="1" ht="28.2" thickBot="1" x14ac:dyDescent="0.35">
      <c r="A6" s="375" t="s">
        <v>291</v>
      </c>
      <c r="B6" s="114" t="s">
        <v>292</v>
      </c>
      <c r="C6" s="337"/>
      <c r="D6" s="338"/>
      <c r="G6" s="111"/>
    </row>
    <row r="7" spans="1:16" s="2" customFormat="1" ht="16.2" thickBot="1" x14ac:dyDescent="0.35">
      <c r="A7" s="376" t="s">
        <v>293</v>
      </c>
      <c r="B7" s="399" t="s">
        <v>294</v>
      </c>
      <c r="C7" s="339"/>
      <c r="D7" s="340"/>
      <c r="E7" s="36" t="str">
        <f>IF('Customer Information'!F14="Yes","*You have reported the customer meets the definition of a 'Small Business'. Please include an affidavit verifying this as true.","")</f>
        <v/>
      </c>
      <c r="G7" s="111"/>
    </row>
    <row r="8" spans="1:16" s="2" customFormat="1" ht="16.2" thickBot="1" x14ac:dyDescent="0.35">
      <c r="A8" s="376" t="s">
        <v>295</v>
      </c>
      <c r="B8" s="130" t="s">
        <v>296</v>
      </c>
      <c r="C8" s="341"/>
      <c r="D8" s="342"/>
      <c r="E8" s="111" t="str">
        <f>IF('Customer Information'!F15="Yes","*You have reported the customer meets the definition of 'Hard-to-Reach'. Please include an affidavit verifying this as true.","")</f>
        <v/>
      </c>
      <c r="F8" s="111"/>
      <c r="G8" s="111"/>
      <c r="H8" s="111"/>
      <c r="I8" s="111"/>
      <c r="J8" s="111"/>
      <c r="K8" s="111"/>
      <c r="L8" s="111"/>
      <c r="M8" s="111"/>
      <c r="N8" s="111"/>
      <c r="O8" s="111"/>
      <c r="P8" s="111"/>
    </row>
    <row r="9" spans="1:16" s="2" customFormat="1" ht="31.8" thickBot="1" x14ac:dyDescent="0.35">
      <c r="A9" s="377"/>
      <c r="B9" s="114" t="s">
        <v>297</v>
      </c>
      <c r="C9" s="337"/>
      <c r="D9" s="338"/>
    </row>
    <row r="10" spans="1:16" s="2" customFormat="1" ht="28.2" thickBot="1" x14ac:dyDescent="0.35">
      <c r="A10" s="375" t="s">
        <v>291</v>
      </c>
      <c r="B10" s="412" t="s">
        <v>298</v>
      </c>
      <c r="C10" s="410"/>
      <c r="D10" s="411"/>
      <c r="E10" s="1086" t="str">
        <f>IF('Project Summary'!Q11&gt;0,"*You have reported there will be at least one Accelerated Replacement (AR) measure type. Please include the required AR affidavit(s).","")</f>
        <v/>
      </c>
      <c r="F10" s="1086"/>
      <c r="G10" s="1086"/>
      <c r="H10" s="1086"/>
      <c r="I10" s="1086"/>
      <c r="J10" s="1086"/>
    </row>
    <row r="11" spans="1:16" s="2" customFormat="1" ht="16.350000000000001" customHeight="1" thickBot="1" x14ac:dyDescent="0.35">
      <c r="A11" s="376" t="s">
        <v>299</v>
      </c>
      <c r="B11" s="130" t="s">
        <v>838</v>
      </c>
      <c r="C11" s="344"/>
      <c r="D11" s="345"/>
      <c r="E11" s="1086"/>
      <c r="F11" s="1086"/>
      <c r="G11" s="1086"/>
      <c r="H11" s="1086"/>
      <c r="I11" s="1086"/>
      <c r="J11" s="1086"/>
    </row>
    <row r="12" spans="1:16" s="2" customFormat="1" ht="17.7" customHeight="1" x14ac:dyDescent="0.3">
      <c r="A12" s="1084" t="s">
        <v>300</v>
      </c>
      <c r="B12" s="127" t="s">
        <v>301</v>
      </c>
      <c r="C12" s="346"/>
      <c r="D12" s="347"/>
      <c r="E12" s="1086"/>
      <c r="F12" s="1086"/>
      <c r="G12" s="1086"/>
      <c r="H12" s="1086"/>
      <c r="I12" s="1086"/>
      <c r="J12" s="1086"/>
    </row>
    <row r="13" spans="1:16" s="2" customFormat="1" ht="15.6" x14ac:dyDescent="0.3">
      <c r="A13" s="1084"/>
      <c r="B13" s="128" t="s">
        <v>302</v>
      </c>
      <c r="C13" s="348"/>
      <c r="D13" s="349"/>
    </row>
    <row r="14" spans="1:16" s="2" customFormat="1" ht="31.2" x14ac:dyDescent="0.3">
      <c r="A14" s="1084"/>
      <c r="B14" s="128" t="s">
        <v>209</v>
      </c>
      <c r="C14" s="350"/>
      <c r="D14" s="351"/>
    </row>
    <row r="15" spans="1:16" s="2" customFormat="1" ht="15.6" x14ac:dyDescent="0.3">
      <c r="A15" s="1084"/>
      <c r="B15" s="128" t="s">
        <v>208</v>
      </c>
      <c r="C15" s="350"/>
      <c r="D15" s="351"/>
    </row>
    <row r="16" spans="1:16" s="2" customFormat="1" ht="31.2" x14ac:dyDescent="0.3">
      <c r="A16" s="1084"/>
      <c r="B16" s="128" t="s">
        <v>303</v>
      </c>
      <c r="C16" s="350"/>
      <c r="D16" s="351"/>
    </row>
    <row r="17" spans="1:4" s="2" customFormat="1" ht="17.25" customHeight="1" x14ac:dyDescent="0.3">
      <c r="A17" s="1084"/>
      <c r="B17" s="128" t="s">
        <v>304</v>
      </c>
      <c r="C17" s="350"/>
      <c r="D17" s="351"/>
    </row>
    <row r="18" spans="1:4" s="2" customFormat="1" ht="17.25" customHeight="1" thickBot="1" x14ac:dyDescent="0.35">
      <c r="A18" s="1084"/>
      <c r="B18" s="129" t="s">
        <v>305</v>
      </c>
      <c r="C18" s="352"/>
      <c r="D18" s="353"/>
    </row>
    <row r="19" spans="1:4" s="2" customFormat="1" ht="19.5" customHeight="1" x14ac:dyDescent="0.3">
      <c r="A19" s="1085" t="s">
        <v>306</v>
      </c>
      <c r="B19" s="1087" t="s">
        <v>307</v>
      </c>
      <c r="C19" s="354"/>
      <c r="D19" s="355"/>
    </row>
    <row r="20" spans="1:4" s="2" customFormat="1" ht="19.5" customHeight="1" x14ac:dyDescent="0.3">
      <c r="A20" s="1085"/>
      <c r="B20" s="1088"/>
      <c r="C20" s="356"/>
      <c r="D20" s="253"/>
    </row>
    <row r="21" spans="1:4" s="2" customFormat="1" ht="19.5" customHeight="1" x14ac:dyDescent="0.3">
      <c r="A21" s="1085"/>
      <c r="B21" s="1088"/>
      <c r="C21" s="356"/>
      <c r="D21" s="253"/>
    </row>
    <row r="22" spans="1:4" s="2" customFormat="1" ht="19.5" customHeight="1" x14ac:dyDescent="0.3">
      <c r="A22" s="1085"/>
      <c r="B22" s="1088"/>
      <c r="C22" s="356"/>
      <c r="D22" s="253"/>
    </row>
    <row r="23" spans="1:4" s="2" customFormat="1" ht="19.5" customHeight="1" x14ac:dyDescent="0.3">
      <c r="A23" s="1085"/>
      <c r="B23" s="1088"/>
      <c r="C23" s="356"/>
      <c r="D23" s="253"/>
    </row>
    <row r="24" spans="1:4" s="2" customFormat="1" ht="19.5" customHeight="1" x14ac:dyDescent="0.3">
      <c r="A24" s="1085"/>
      <c r="B24" s="1088"/>
      <c r="C24" s="356"/>
      <c r="D24" s="253"/>
    </row>
    <row r="25" spans="1:4" s="2" customFormat="1" ht="19.5" customHeight="1" x14ac:dyDescent="0.3">
      <c r="A25" s="1085"/>
      <c r="B25" s="1088"/>
      <c r="C25" s="356"/>
      <c r="D25" s="253"/>
    </row>
    <row r="26" spans="1:4" s="2" customFormat="1" ht="19.5" customHeight="1" x14ac:dyDescent="0.3">
      <c r="A26" s="1085"/>
      <c r="B26" s="1088"/>
      <c r="C26" s="356"/>
      <c r="D26" s="253"/>
    </row>
    <row r="27" spans="1:4" s="2" customFormat="1" ht="19.5" customHeight="1" x14ac:dyDescent="0.3">
      <c r="A27" s="1085"/>
      <c r="B27" s="1088"/>
      <c r="C27" s="356"/>
      <c r="D27" s="253"/>
    </row>
    <row r="28" spans="1:4" s="2" customFormat="1" ht="19.5" customHeight="1" thickBot="1" x14ac:dyDescent="0.35">
      <c r="A28" s="1085"/>
      <c r="B28" s="1089"/>
      <c r="C28" s="357"/>
      <c r="D28" s="257"/>
    </row>
    <row r="29" spans="1:4" s="2" customFormat="1" ht="15.6" x14ac:dyDescent="0.3">
      <c r="A29" s="1085" t="s">
        <v>306</v>
      </c>
      <c r="B29" s="1090" t="s">
        <v>308</v>
      </c>
      <c r="C29" s="354"/>
      <c r="D29" s="355"/>
    </row>
    <row r="30" spans="1:4" s="2" customFormat="1" ht="15.6" x14ac:dyDescent="0.3">
      <c r="A30" s="1085"/>
      <c r="B30" s="1090"/>
      <c r="C30" s="356"/>
      <c r="D30" s="253"/>
    </row>
    <row r="31" spans="1:4" s="2" customFormat="1" ht="15.6" x14ac:dyDescent="0.3">
      <c r="A31" s="1085"/>
      <c r="B31" s="1090"/>
      <c r="C31" s="356"/>
      <c r="D31" s="253"/>
    </row>
    <row r="32" spans="1:4" s="2" customFormat="1" ht="15.6" x14ac:dyDescent="0.3">
      <c r="A32" s="1085"/>
      <c r="B32" s="1090"/>
      <c r="C32" s="356"/>
      <c r="D32" s="253"/>
    </row>
    <row r="33" spans="1:12" s="2" customFormat="1" ht="15.6" x14ac:dyDescent="0.3">
      <c r="A33" s="1085"/>
      <c r="B33" s="1090"/>
      <c r="C33" s="356"/>
      <c r="D33" s="253"/>
    </row>
    <row r="34" spans="1:12" s="2" customFormat="1" ht="15.6" x14ac:dyDescent="0.3">
      <c r="A34" s="1085"/>
      <c r="B34" s="1090"/>
      <c r="C34" s="356"/>
      <c r="D34" s="253"/>
    </row>
    <row r="35" spans="1:12" s="2" customFormat="1" ht="15.6" x14ac:dyDescent="0.3">
      <c r="A35" s="1085"/>
      <c r="B35" s="1090"/>
      <c r="C35" s="356"/>
      <c r="D35" s="253"/>
    </row>
    <row r="36" spans="1:12" s="2" customFormat="1" ht="15.6" x14ac:dyDescent="0.3">
      <c r="A36" s="1085"/>
      <c r="B36" s="1090"/>
      <c r="C36" s="356"/>
      <c r="D36" s="253"/>
    </row>
    <row r="37" spans="1:12" s="2" customFormat="1" ht="15.6" x14ac:dyDescent="0.3">
      <c r="A37" s="1085"/>
      <c r="B37" s="1090"/>
      <c r="C37" s="356"/>
      <c r="D37" s="253"/>
    </row>
    <row r="38" spans="1:12" s="2" customFormat="1" ht="16.2" thickBot="1" x14ac:dyDescent="0.35">
      <c r="A38" s="1085"/>
      <c r="B38" s="1091"/>
      <c r="C38" s="357"/>
      <c r="D38" s="257"/>
    </row>
    <row r="39" spans="1:12" s="2" customFormat="1" ht="16.2" thickBot="1" x14ac:dyDescent="0.35">
      <c r="A39" s="377"/>
      <c r="B39" s="63" t="s">
        <v>309</v>
      </c>
      <c r="C39" s="358"/>
      <c r="D39" s="343"/>
    </row>
    <row r="40" spans="1:12" s="2" customFormat="1" ht="31.8" thickBot="1" x14ac:dyDescent="0.35">
      <c r="A40" s="377"/>
      <c r="B40" s="63" t="s">
        <v>310</v>
      </c>
      <c r="C40" s="413"/>
      <c r="D40" s="411"/>
    </row>
    <row r="41" spans="1:12" s="2" customFormat="1" ht="16.2" thickBot="1" x14ac:dyDescent="0.35">
      <c r="A41" s="377"/>
      <c r="B41" s="169" t="s">
        <v>311</v>
      </c>
      <c r="C41" s="358"/>
      <c r="D41" s="343"/>
    </row>
    <row r="42" spans="1:12" s="2" customFormat="1" ht="31.8" thickBot="1" x14ac:dyDescent="0.35">
      <c r="A42" s="377"/>
      <c r="B42" s="64" t="s">
        <v>312</v>
      </c>
      <c r="C42" s="359"/>
      <c r="D42" s="360"/>
    </row>
    <row r="43" spans="1:12" s="2" customFormat="1" ht="75.599999999999994" customHeight="1" thickBot="1" x14ac:dyDescent="0.35">
      <c r="A43" s="375" t="s">
        <v>291</v>
      </c>
      <c r="B43" s="1079" t="s">
        <v>313</v>
      </c>
      <c r="C43" s="337"/>
      <c r="D43" s="338"/>
    </row>
    <row r="44" spans="1:12" s="2" customFormat="1" ht="79.5" customHeight="1" thickBot="1" x14ac:dyDescent="0.35">
      <c r="A44" s="377"/>
      <c r="B44" s="1080"/>
      <c r="C44" s="337"/>
      <c r="D44" s="338"/>
    </row>
    <row r="45" spans="1:12" s="2" customFormat="1" ht="31.8" thickBot="1" x14ac:dyDescent="0.35">
      <c r="A45" s="378" t="s">
        <v>314</v>
      </c>
      <c r="B45" s="77" t="s">
        <v>315</v>
      </c>
      <c r="C45" s="337"/>
      <c r="D45" s="338"/>
    </row>
    <row r="46" spans="1:12" s="2" customFormat="1" ht="75.75" customHeight="1" thickBot="1" x14ac:dyDescent="0.35">
      <c r="A46" s="378" t="s">
        <v>316</v>
      </c>
      <c r="B46" s="77" t="s">
        <v>317</v>
      </c>
      <c r="C46" s="337"/>
      <c r="D46" s="338"/>
    </row>
    <row r="47" spans="1:12" s="2" customFormat="1" ht="31.35" customHeight="1" x14ac:dyDescent="0.3">
      <c r="A47" s="1084" t="s">
        <v>291</v>
      </c>
      <c r="B47" s="1081" t="s">
        <v>318</v>
      </c>
      <c r="C47" s="354"/>
      <c r="D47" s="355"/>
      <c r="F47" s="111"/>
      <c r="G47" s="111"/>
      <c r="H47" s="111"/>
      <c r="I47" s="111"/>
      <c r="J47" s="111"/>
      <c r="K47" s="111"/>
      <c r="L47" s="111"/>
    </row>
    <row r="48" spans="1:12" s="2" customFormat="1" ht="15.6" x14ac:dyDescent="0.3">
      <c r="A48" s="1084"/>
      <c r="B48" s="1082"/>
      <c r="C48" s="356"/>
      <c r="D48" s="253"/>
      <c r="F48" s="111"/>
      <c r="G48" s="111"/>
      <c r="H48" s="111"/>
      <c r="I48" s="111"/>
      <c r="J48" s="111"/>
      <c r="K48" s="111"/>
      <c r="L48" s="111"/>
    </row>
    <row r="49" spans="1:12" s="2" customFormat="1" ht="15.6" x14ac:dyDescent="0.3">
      <c r="A49" s="1084"/>
      <c r="B49" s="1082"/>
      <c r="C49" s="356"/>
      <c r="D49" s="253"/>
      <c r="F49" s="111"/>
      <c r="G49" s="111"/>
      <c r="H49" s="111"/>
      <c r="I49" s="111"/>
      <c r="J49" s="111"/>
      <c r="K49" s="111"/>
      <c r="L49" s="111"/>
    </row>
    <row r="50" spans="1:12" s="2" customFormat="1" ht="15.6" x14ac:dyDescent="0.3">
      <c r="A50" s="1084"/>
      <c r="B50" s="1082"/>
      <c r="C50" s="356"/>
      <c r="D50" s="253"/>
    </row>
    <row r="51" spans="1:12" s="2" customFormat="1" ht="15.6" x14ac:dyDescent="0.3">
      <c r="A51" s="1084"/>
      <c r="B51" s="1082"/>
      <c r="C51" s="356"/>
      <c r="D51" s="253"/>
    </row>
    <row r="52" spans="1:12" s="2" customFormat="1" ht="15.6" x14ac:dyDescent="0.3">
      <c r="A52" s="1084"/>
      <c r="B52" s="1082"/>
      <c r="C52" s="356"/>
      <c r="D52" s="253"/>
    </row>
    <row r="53" spans="1:12" s="2" customFormat="1" ht="15.6" x14ac:dyDescent="0.3">
      <c r="A53" s="1084"/>
      <c r="B53" s="1082"/>
      <c r="C53" s="356"/>
      <c r="D53" s="253"/>
    </row>
    <row r="54" spans="1:12" s="2" customFormat="1" ht="15.6" x14ac:dyDescent="0.3">
      <c r="A54" s="1084"/>
      <c r="B54" s="1082"/>
      <c r="C54" s="356"/>
      <c r="D54" s="253"/>
    </row>
    <row r="55" spans="1:12" s="2" customFormat="1" ht="15.6" x14ac:dyDescent="0.3">
      <c r="A55" s="1084"/>
      <c r="B55" s="1082"/>
      <c r="C55" s="356"/>
      <c r="D55" s="253"/>
    </row>
    <row r="56" spans="1:12" s="2" customFormat="1" ht="16.2" thickBot="1" x14ac:dyDescent="0.35">
      <c r="A56" s="1084"/>
      <c r="B56" s="1083"/>
      <c r="C56" s="357"/>
      <c r="D56" s="257"/>
    </row>
    <row r="57" spans="1:12" s="2" customFormat="1" ht="15.6" x14ac:dyDescent="0.3">
      <c r="A57" s="1084" t="s">
        <v>291</v>
      </c>
      <c r="B57" s="108" t="s">
        <v>319</v>
      </c>
      <c r="C57" s="367"/>
      <c r="D57" s="368"/>
    </row>
    <row r="58" spans="1:12" s="2" customFormat="1" ht="46.8" x14ac:dyDescent="0.3">
      <c r="A58" s="1084"/>
      <c r="B58" s="65" t="s">
        <v>320</v>
      </c>
      <c r="C58" s="363"/>
      <c r="D58" s="364"/>
    </row>
    <row r="59" spans="1:12" s="2" customFormat="1" ht="46.8" x14ac:dyDescent="0.3">
      <c r="A59" s="1084"/>
      <c r="B59" s="65" t="s">
        <v>321</v>
      </c>
      <c r="C59" s="363"/>
      <c r="D59" s="364"/>
    </row>
    <row r="60" spans="1:12" s="2" customFormat="1" ht="47.4" thickBot="1" x14ac:dyDescent="0.35">
      <c r="A60" s="1084"/>
      <c r="B60" s="66" t="s">
        <v>322</v>
      </c>
      <c r="C60" s="365"/>
      <c r="D60" s="366"/>
    </row>
    <row r="61" spans="1:12" s="2" customFormat="1" ht="15.6" x14ac:dyDescent="0.3">
      <c r="A61" s="1084" t="s">
        <v>291</v>
      </c>
      <c r="B61" s="1079" t="s">
        <v>323</v>
      </c>
      <c r="C61" s="354"/>
      <c r="D61" s="355"/>
    </row>
    <row r="62" spans="1:12" s="2" customFormat="1" ht="15.6" x14ac:dyDescent="0.3">
      <c r="A62" s="1084"/>
      <c r="B62" s="1092"/>
      <c r="C62" s="356"/>
      <c r="D62" s="253"/>
    </row>
    <row r="63" spans="1:12" s="2" customFormat="1" ht="15.6" x14ac:dyDescent="0.3">
      <c r="A63" s="1084"/>
      <c r="B63" s="1092"/>
      <c r="C63" s="356"/>
      <c r="D63" s="253"/>
    </row>
    <row r="64" spans="1:12" s="2" customFormat="1" ht="15.6" x14ac:dyDescent="0.3">
      <c r="A64" s="1084"/>
      <c r="B64" s="1092"/>
      <c r="C64" s="356"/>
      <c r="D64" s="253"/>
    </row>
    <row r="65" spans="1:4" s="2" customFormat="1" ht="15.6" x14ac:dyDescent="0.3">
      <c r="A65" s="1084"/>
      <c r="B65" s="1092"/>
      <c r="C65" s="356"/>
      <c r="D65" s="253"/>
    </row>
    <row r="66" spans="1:4" s="2" customFormat="1" ht="16.2" thickBot="1" x14ac:dyDescent="0.35">
      <c r="A66" s="1084"/>
      <c r="B66" s="1080"/>
      <c r="C66" s="357"/>
      <c r="D66" s="257"/>
    </row>
    <row r="67" spans="1:4" s="2" customFormat="1" ht="31.2" x14ac:dyDescent="0.3">
      <c r="A67" s="377"/>
      <c r="B67" s="168" t="s">
        <v>324</v>
      </c>
      <c r="C67" s="361"/>
      <c r="D67" s="362"/>
    </row>
    <row r="68" spans="1:4" s="2" customFormat="1" ht="17.25" customHeight="1" x14ac:dyDescent="0.3">
      <c r="A68" s="377"/>
      <c r="B68" s="65" t="s">
        <v>325</v>
      </c>
      <c r="C68" s="363"/>
      <c r="D68" s="364"/>
    </row>
    <row r="69" spans="1:4" s="2" customFormat="1" ht="15.6" x14ac:dyDescent="0.3">
      <c r="A69" s="377"/>
      <c r="B69" s="65" t="s">
        <v>326</v>
      </c>
      <c r="C69" s="363"/>
      <c r="D69" s="364"/>
    </row>
    <row r="70" spans="1:4" s="2" customFormat="1" ht="15.6" x14ac:dyDescent="0.3">
      <c r="A70" s="377"/>
      <c r="B70" s="65" t="s">
        <v>327</v>
      </c>
      <c r="C70" s="363"/>
      <c r="D70" s="364"/>
    </row>
    <row r="71" spans="1:4" s="2" customFormat="1" ht="15.6" x14ac:dyDescent="0.3">
      <c r="A71" s="377"/>
      <c r="B71" s="65" t="s">
        <v>328</v>
      </c>
      <c r="C71" s="363"/>
      <c r="D71" s="364"/>
    </row>
    <row r="72" spans="1:4" s="2" customFormat="1" ht="15.6" x14ac:dyDescent="0.3">
      <c r="A72" s="377"/>
      <c r="B72" s="65" t="s">
        <v>329</v>
      </c>
      <c r="C72" s="363"/>
      <c r="D72" s="364"/>
    </row>
    <row r="73" spans="1:4" s="2" customFormat="1" ht="16.2" thickBot="1" x14ac:dyDescent="0.35">
      <c r="A73" s="377"/>
      <c r="B73" s="66" t="s">
        <v>305</v>
      </c>
      <c r="C73" s="365"/>
      <c r="D73" s="366"/>
    </row>
    <row r="74" spans="1:4" s="2" customFormat="1" ht="15.6" x14ac:dyDescent="0.3">
      <c r="A74" s="377"/>
      <c r="B74" s="1076" t="s">
        <v>330</v>
      </c>
      <c r="C74" s="367"/>
      <c r="D74" s="368"/>
    </row>
    <row r="75" spans="1:4" s="2" customFormat="1" ht="15.6" x14ac:dyDescent="0.3">
      <c r="A75" s="377"/>
      <c r="B75" s="1077"/>
      <c r="C75" s="363"/>
      <c r="D75" s="364"/>
    </row>
    <row r="76" spans="1:4" s="2" customFormat="1" ht="15.6" x14ac:dyDescent="0.3">
      <c r="A76" s="377"/>
      <c r="B76" s="1077"/>
      <c r="C76" s="363"/>
      <c r="D76" s="364"/>
    </row>
    <row r="77" spans="1:4" s="2" customFormat="1" ht="15.6" x14ac:dyDescent="0.3">
      <c r="A77" s="377"/>
      <c r="B77" s="1077"/>
      <c r="C77" s="260"/>
      <c r="D77" s="364"/>
    </row>
    <row r="78" spans="1:4" s="2" customFormat="1" ht="15.6" x14ac:dyDescent="0.3">
      <c r="A78" s="377"/>
      <c r="B78" s="1077"/>
      <c r="C78" s="260"/>
      <c r="D78" s="364"/>
    </row>
    <row r="79" spans="1:4" s="2" customFormat="1" ht="15.6" x14ac:dyDescent="0.3">
      <c r="A79" s="377"/>
      <c r="B79" s="1077"/>
      <c r="C79" s="260"/>
      <c r="D79" s="364"/>
    </row>
    <row r="80" spans="1:4" s="2" customFormat="1" ht="15.6" x14ac:dyDescent="0.3">
      <c r="A80" s="377"/>
      <c r="B80" s="1077"/>
      <c r="C80" s="260"/>
      <c r="D80" s="364"/>
    </row>
    <row r="81" spans="1:4" s="2" customFormat="1" ht="15.6" x14ac:dyDescent="0.3">
      <c r="A81" s="374"/>
      <c r="B81" s="1077"/>
      <c r="C81" s="260"/>
      <c r="D81" s="364"/>
    </row>
    <row r="82" spans="1:4" s="2" customFormat="1" ht="15.6" x14ac:dyDescent="0.3">
      <c r="A82" s="374"/>
      <c r="B82" s="1077"/>
      <c r="C82" s="260"/>
      <c r="D82" s="364"/>
    </row>
    <row r="83" spans="1:4" s="2" customFormat="1" ht="15.6" x14ac:dyDescent="0.3">
      <c r="A83" s="374"/>
      <c r="B83" s="1077"/>
      <c r="C83" s="260"/>
      <c r="D83" s="364"/>
    </row>
    <row r="84" spans="1:4" s="2" customFormat="1" ht="15.6" x14ac:dyDescent="0.3">
      <c r="A84" s="374"/>
      <c r="B84" s="1077"/>
      <c r="C84" s="260"/>
      <c r="D84" s="364"/>
    </row>
    <row r="85" spans="1:4" s="2" customFormat="1" ht="15.6" x14ac:dyDescent="0.3">
      <c r="A85" s="374"/>
      <c r="B85" s="1077"/>
      <c r="C85" s="260"/>
      <c r="D85" s="364"/>
    </row>
    <row r="86" spans="1:4" s="2" customFormat="1" ht="16.2" thickBot="1" x14ac:dyDescent="0.35">
      <c r="A86" s="374"/>
      <c r="B86" s="1078"/>
      <c r="C86" s="261"/>
      <c r="D86" s="366"/>
    </row>
    <row r="87" spans="1:4" s="2" customFormat="1" ht="15.6" x14ac:dyDescent="0.3">
      <c r="A87" s="374"/>
    </row>
    <row r="88" spans="1:4" x14ac:dyDescent="0.35">
      <c r="B88" s="93" t="s">
        <v>156</v>
      </c>
    </row>
    <row r="89" spans="1:4" x14ac:dyDescent="0.35">
      <c r="B89" s="2"/>
    </row>
    <row r="111" spans="3:3" x14ac:dyDescent="0.35">
      <c r="C111" s="90"/>
    </row>
  </sheetData>
  <sheetProtection algorithmName="SHA-512" hashValue="XBWVMUBiBeN4gpcfJIG2YULugU7gpudOwxRRrOZPPap78aQvh3tfwFKHedWqHk+7c2Pna7UIJXca7ho+tjN2Ig==" saltValue="OzplOoT8ePc1urc9tQ7hJw==" spinCount="100000" sheet="1" formatColumns="0" formatRows="0"/>
  <autoFilter ref="B5:D5" xr:uid="{9AB69455-4BE5-4517-962D-07679540A024}"/>
  <customSheetViews>
    <customSheetView guid="{0F4B04D6-F4BF-4317-A3DF-9F7B8BB7C96E}" showGridLines="0" showAutoFilter="1">
      <pane xSplit="1" ySplit="5" topLeftCell="B6" activePane="bottomRight" state="frozen"/>
      <selection pane="bottomRight" activeCell="N27" sqref="N27"/>
      <rowBreaks count="2" manualBreakCount="2">
        <brk id="39" min="1" max="3" man="1"/>
        <brk id="66" min="1" max="3" man="1"/>
      </rowBreaks>
      <pageMargins left="0" right="0" top="0" bottom="0" header="0" footer="0"/>
      <pageSetup scale="79" fitToHeight="3" orientation="portrait" r:id="rId1"/>
      <headerFooter>
        <oddHeader>&amp;L&amp;G&amp;CCustomer Project Review (CPR) - &amp;A&amp;R&amp;D</oddHeader>
        <oddFooter>&amp;CPage &amp;P of &amp;N</oddFooter>
      </headerFooter>
      <autoFilter ref="B5:D5" xr:uid="{9265BA7B-4E33-4604-AB5E-C748FA46F60E}"/>
    </customSheetView>
  </customSheetViews>
  <mergeCells count="14">
    <mergeCell ref="B74:B86"/>
    <mergeCell ref="B2:F3"/>
    <mergeCell ref="B43:B44"/>
    <mergeCell ref="B47:B56"/>
    <mergeCell ref="A47:A56"/>
    <mergeCell ref="A29:A38"/>
    <mergeCell ref="A19:A28"/>
    <mergeCell ref="A61:A66"/>
    <mergeCell ref="A57:A60"/>
    <mergeCell ref="A12:A18"/>
    <mergeCell ref="E10:J12"/>
    <mergeCell ref="B19:B28"/>
    <mergeCell ref="B29:B38"/>
    <mergeCell ref="B61:B66"/>
  </mergeCells>
  <hyperlinks>
    <hyperlink ref="B1" location="'READ ME'!A1" display="Back to READ ME" xr:uid="{A22F9808-3BBE-447D-B867-B503CA9AE090}"/>
    <hyperlink ref="B88" location="'Project Summary'!A1" display="Next Tab" xr:uid="{4D34DED3-D654-4EDF-9916-4791A2F78676}"/>
  </hyperlinks>
  <pageMargins left="0.5" right="0.5" top="0.75" bottom="0.75" header="0.3" footer="0.3"/>
  <pageSetup scale="79" fitToHeight="3" orientation="portrait" r:id="rId2"/>
  <headerFooter>
    <oddHeader>&amp;L&amp;G&amp;CCustomer Project Review (CPR) - &amp;A&amp;R&amp;D</oddHeader>
    <oddFooter>&amp;CPage &amp;P of &amp;N</oddFooter>
  </headerFooter>
  <rowBreaks count="2" manualBreakCount="2">
    <brk id="39" min="1" max="3" man="1"/>
    <brk id="66" min="1" max="3" man="1"/>
  </rowBreaks>
  <legacyDrawingHF r:id="rId3"/>
  <extLst>
    <ext xmlns:x14="http://schemas.microsoft.com/office/spreadsheetml/2009/9/main" uri="{78C0D931-6437-407d-A8EE-F0AAD7539E65}">
      <x14:conditionalFormattings>
        <x14:conditionalFormatting xmlns:xm="http://schemas.microsoft.com/office/excel/2006/main">
          <x14:cfRule type="expression" priority="42" id="{0F7CA526-FF35-449F-852B-FB3479591F0F}">
            <xm:f>'Customer Information'!$F$14="Yes"</xm:f>
            <x14:dxf>
              <font>
                <color theme="1"/>
              </font>
              <fill>
                <patternFill>
                  <bgColor theme="0"/>
                </patternFill>
              </fill>
            </x14:dxf>
          </x14:cfRule>
          <xm:sqref>B7</xm:sqref>
        </x14:conditionalFormatting>
        <x14:conditionalFormatting xmlns:xm="http://schemas.microsoft.com/office/excel/2006/main">
          <x14:cfRule type="expression" priority="40" id="{39C3B502-5E61-483E-AEEB-591627C03DDE}">
            <xm:f>'Customer Information'!$F$15="Yes"</xm:f>
            <x14:dxf>
              <font>
                <color theme="1"/>
              </font>
              <fill>
                <patternFill>
                  <bgColor theme="0"/>
                </patternFill>
              </fill>
            </x14:dxf>
          </x14:cfRule>
          <xm:sqref>B8</xm:sqref>
        </x14:conditionalFormatting>
        <x14:conditionalFormatting xmlns:xm="http://schemas.microsoft.com/office/excel/2006/main">
          <x14:cfRule type="expression" priority="365" id="{F97D3E87-4635-4288-80F8-8E7EE732104C}">
            <xm:f>'Project Summary'!$Q$11&gt;0</xm:f>
            <x14:dxf>
              <font>
                <color theme="1"/>
              </font>
              <fill>
                <patternFill>
                  <bgColor theme="0"/>
                </patternFill>
              </fill>
            </x14:dxf>
          </x14:cfRule>
          <x14:cfRule type="expression" priority="366" id="{42A58D22-84FC-497D-B3AC-EF859B85FCC3}">
            <xm:f>AND('Customer Information'!$F$14="No",'Customer Information'!$F$15="No")</xm:f>
            <x14:dxf>
              <font>
                <color theme="0" tint="-4.9989318521683403E-2"/>
              </font>
              <fill>
                <patternFill>
                  <bgColor theme="0" tint="-4.9989318521683403E-2"/>
                </patternFill>
              </fill>
            </x14:dxf>
          </x14:cfRule>
          <xm:sqref>B11</xm:sqref>
        </x14:conditionalFormatting>
        <x14:conditionalFormatting xmlns:xm="http://schemas.microsoft.com/office/excel/2006/main">
          <x14:cfRule type="expression" priority="264" id="{DC1A37C5-0C3D-4C75-A6A6-47F5917FE645}">
            <xm:f>AND('Project Summary'!$Q$11&gt;0,'Project Summary'!$C$16&gt;'POE_PI Inputs'!$G$4)</xm:f>
            <x14:dxf>
              <font>
                <color theme="1"/>
              </font>
              <fill>
                <patternFill>
                  <bgColor theme="0"/>
                </patternFill>
              </fill>
            </x14:dxf>
          </x14:cfRule>
          <xm:sqref>B12:B13</xm:sqref>
        </x14:conditionalFormatting>
        <x14:conditionalFormatting xmlns:xm="http://schemas.microsoft.com/office/excel/2006/main">
          <x14:cfRule type="expression" priority="265" id="{681AD20F-AA73-444C-9DC4-7A967A29FBF6}">
            <xm:f>AND('Project Summary'!$Q$11&gt;0,'Project Summary'!$C$16&gt;'POE_PI Inputs'!$G$6)</xm:f>
            <x14:dxf>
              <font>
                <color theme="1"/>
              </font>
              <fill>
                <patternFill>
                  <bgColor theme="0"/>
                </patternFill>
              </fill>
            </x14:dxf>
          </x14:cfRule>
          <xm:sqref>B14:B18</xm:sqref>
        </x14:conditionalFormatting>
        <x14:conditionalFormatting xmlns:xm="http://schemas.microsoft.com/office/excel/2006/main">
          <x14:cfRule type="expression" priority="15" id="{A9BB14B2-ED39-45E9-9D51-15807A766A9A}">
            <xm:f>'Customer Information'!$E$37='Data Validation'!$T$1</xm:f>
            <x14:dxf>
              <font>
                <color theme="0" tint="-4.9989318521683403E-2"/>
              </font>
              <fill>
                <patternFill>
                  <bgColor theme="0" tint="-4.9989318521683403E-2"/>
                </patternFill>
              </fill>
            </x14:dxf>
          </x14:cfRule>
          <xm:sqref>B6:D6</xm:sqref>
        </x14:conditionalFormatting>
        <x14:conditionalFormatting xmlns:xm="http://schemas.microsoft.com/office/excel/2006/main">
          <x14:cfRule type="expression" priority="49" id="{13C57DF8-87A0-4839-BE03-A6FC7BA6FDE0}">
            <xm:f>'Customer Information'!$F$14="No"</xm:f>
            <x14:dxf>
              <font>
                <color theme="0" tint="-4.9989318521683403E-2"/>
              </font>
              <fill>
                <patternFill>
                  <bgColor theme="0" tint="-4.9989318521683403E-2"/>
                </patternFill>
              </fill>
            </x14:dxf>
          </x14:cfRule>
          <xm:sqref>B7:D7</xm:sqref>
        </x14:conditionalFormatting>
        <x14:conditionalFormatting xmlns:xm="http://schemas.microsoft.com/office/excel/2006/main">
          <x14:cfRule type="expression" priority="48" id="{4FE8AB62-86C8-41FF-9830-2D5A70E5998A}">
            <xm:f>'Customer Information'!$F$15="No"</xm:f>
            <x14:dxf>
              <font>
                <color theme="0" tint="-4.9989318521683403E-2"/>
              </font>
              <fill>
                <patternFill>
                  <bgColor theme="0" tint="-4.9989318521683403E-2"/>
                </patternFill>
              </fill>
            </x14:dxf>
          </x14:cfRule>
          <xm:sqref>B8:D8</xm:sqref>
        </x14:conditionalFormatting>
        <x14:conditionalFormatting xmlns:xm="http://schemas.microsoft.com/office/excel/2006/main">
          <x14:cfRule type="expression" priority="14" id="{738ECC11-57A6-4F78-A777-E679A283BC10}">
            <xm:f>'Customer Information'!$E$37='Data Validation'!$T$1</xm:f>
            <x14:dxf>
              <font>
                <color theme="0" tint="-4.9989318521683403E-2"/>
              </font>
              <fill>
                <patternFill>
                  <bgColor theme="0" tint="-4.9989318521683403E-2"/>
                </patternFill>
              </fill>
            </x14:dxf>
          </x14:cfRule>
          <xm:sqref>B10:D10</xm:sqref>
        </x14:conditionalFormatting>
        <x14:conditionalFormatting xmlns:xm="http://schemas.microsoft.com/office/excel/2006/main">
          <x14:cfRule type="expression" priority="263" id="{B1EB590F-7BDA-428C-A317-FE40BC7E4692}">
            <xm:f>OR('Customer Information'!$F$14="Yes",'Customer Information'!$F$15="Yes")</xm:f>
            <x14:dxf>
              <font>
                <color theme="0" tint="-4.9989318521683403E-2"/>
              </font>
              <fill>
                <patternFill>
                  <bgColor theme="0" tint="-4.9989318521683403E-2"/>
                </patternFill>
              </fill>
            </x14:dxf>
          </x14:cfRule>
          <x14:cfRule type="expression" priority="703" id="{2820AF39-ABD7-4545-A128-EB27BDBFA887}">
            <xm:f>'Customer Information'!$E$37='Data Validation'!$T$1</xm:f>
            <x14:dxf>
              <font>
                <color theme="0" tint="-4.9989318521683403E-2"/>
              </font>
              <fill>
                <patternFill>
                  <bgColor theme="0" tint="-4.9989318521683403E-2"/>
                </patternFill>
              </fill>
            </x14:dxf>
          </x14:cfRule>
          <x14:cfRule type="expression" priority="704" id="{4CC5EB47-2019-4022-A116-3408E75C2622}">
            <xm:f>'Customer Information'!#REF!="Yes"</xm:f>
            <x14:dxf>
              <font>
                <color theme="0" tint="-4.9989318521683403E-2"/>
              </font>
              <fill>
                <patternFill>
                  <bgColor theme="0" tint="-4.9989318521683403E-2"/>
                </patternFill>
              </fill>
            </x14:dxf>
          </x14:cfRule>
          <xm:sqref>B12:D18</xm:sqref>
        </x14:conditionalFormatting>
        <x14:conditionalFormatting xmlns:xm="http://schemas.microsoft.com/office/excel/2006/main">
          <x14:cfRule type="expression" priority="18" id="{B7D2A3FB-F42B-42BB-8C79-034422226F51}">
            <xm:f>'Project Summary'!$W$21="Only NC"</xm:f>
            <x14:dxf>
              <font>
                <color theme="0" tint="-4.9989318521683403E-2"/>
              </font>
              <fill>
                <patternFill>
                  <bgColor theme="0" tint="-4.9989318521683403E-2"/>
                </patternFill>
              </fill>
            </x14:dxf>
          </x14:cfRule>
          <xm:sqref>B19:D39</xm:sqref>
        </x14:conditionalFormatting>
        <x14:conditionalFormatting xmlns:xm="http://schemas.microsoft.com/office/excel/2006/main">
          <x14:cfRule type="expression" priority="9" id="{9A6C8A05-5F64-4787-A7E9-F0E6891C1345}">
            <xm:f>'Customer Information'!$E$37='Data Validation'!$T$1</xm:f>
            <x14:dxf>
              <font>
                <color theme="0" tint="-4.9989318521683403E-2"/>
              </font>
              <fill>
                <patternFill>
                  <bgColor theme="0" tint="-4.9989318521683403E-2"/>
                </patternFill>
              </fill>
            </x14:dxf>
          </x14:cfRule>
          <xm:sqref>B43:D44</xm:sqref>
        </x14:conditionalFormatting>
        <x14:conditionalFormatting xmlns:xm="http://schemas.microsoft.com/office/excel/2006/main">
          <x14:cfRule type="expression" priority="23" id="{925342F1-5B11-4212-8E2B-1DA7BCE77FD1}">
            <xm:f>'Project Summary'!$U$11=0</xm:f>
            <x14:dxf>
              <font>
                <color theme="0" tint="-4.9989318521683403E-2"/>
              </font>
              <fill>
                <patternFill>
                  <bgColor theme="0" tint="-4.9989318521683403E-2"/>
                </patternFill>
              </fill>
            </x14:dxf>
          </x14:cfRule>
          <xm:sqref>B45:D45</xm:sqref>
        </x14:conditionalFormatting>
        <x14:conditionalFormatting xmlns:xm="http://schemas.microsoft.com/office/excel/2006/main">
          <x14:cfRule type="expression" priority="47" id="{69367A5F-964C-4BB5-8BCD-B0B2713A99D6}">
            <xm:f>'Customer Information'!$F$68="No"</xm:f>
            <x14:dxf>
              <font>
                <color theme="0" tint="-4.9989318521683403E-2"/>
              </font>
              <fill>
                <patternFill>
                  <bgColor theme="0" tint="-4.9989318521683403E-2"/>
                </patternFill>
              </fill>
            </x14:dxf>
          </x14:cfRule>
          <xm:sqref>B46:D46</xm:sqref>
        </x14:conditionalFormatting>
        <x14:conditionalFormatting xmlns:xm="http://schemas.microsoft.com/office/excel/2006/main">
          <x14:cfRule type="expression" priority="17" id="{76C3D060-15BD-46CF-9D3C-C8DF5FD06391}">
            <xm:f>AND('Customer Information'!$E$37='Data Validation'!$T$1,'Customer Information'!$E$31="Yes")</xm:f>
            <x14:dxf>
              <font>
                <color theme="0" tint="-4.9989318521683403E-2"/>
              </font>
              <fill>
                <patternFill>
                  <bgColor theme="0" tint="-4.9989318521683403E-2"/>
                </patternFill>
              </fill>
            </x14:dxf>
          </x14:cfRule>
          <xm:sqref>B47:D56</xm:sqref>
        </x14:conditionalFormatting>
        <x14:conditionalFormatting xmlns:xm="http://schemas.microsoft.com/office/excel/2006/main">
          <x14:cfRule type="expression" priority="4" id="{F32D019A-15FF-42AB-8AE9-C068225B3CDB}">
            <xm:f>'Customer Information'!$E$37='Data Validation'!$T$1</xm:f>
            <x14:dxf>
              <font>
                <color theme="0" tint="-4.9989318521683403E-2"/>
              </font>
              <fill>
                <patternFill>
                  <bgColor theme="0" tint="-4.9989318521683403E-2"/>
                </patternFill>
              </fill>
            </x14:dxf>
          </x14:cfRule>
          <xm:sqref>B47:D66</xm:sqref>
        </x14:conditionalFormatting>
        <x14:conditionalFormatting xmlns:xm="http://schemas.microsoft.com/office/excel/2006/main">
          <x14:cfRule type="expression" priority="16" id="{D05C201C-9D13-46D9-BE5D-17CDB64A8827}">
            <xm:f>AND('Customer Information'!$E$37='Data Validation'!$T$1,'Customer Information'!$E$31="Yes")</xm:f>
            <x14:dxf>
              <font>
                <color theme="0" tint="-4.9989318521683403E-2"/>
              </font>
              <fill>
                <patternFill>
                  <bgColor theme="0" tint="-4.9989318521683403E-2"/>
                </patternFill>
              </fill>
            </x14:dxf>
          </x14:cfRule>
          <xm:sqref>B61:D66</xm:sqref>
        </x14:conditionalFormatting>
        <x14:conditionalFormatting xmlns:xm="http://schemas.microsoft.com/office/excel/2006/main">
          <x14:cfRule type="expression" priority="41" id="{B1CEC463-40CB-4E74-A509-6AAFE51AD133}">
            <xm:f>'Customer Information'!$F$14="Yes"</xm:f>
            <x14:dxf>
              <fill>
                <patternFill>
                  <bgColor rgb="FFFFF377"/>
                </patternFill>
              </fill>
            </x14:dxf>
          </x14:cfRule>
          <xm:sqref>C7:D7</xm:sqref>
        </x14:conditionalFormatting>
        <x14:conditionalFormatting xmlns:xm="http://schemas.microsoft.com/office/excel/2006/main">
          <x14:cfRule type="expression" priority="39" id="{FDF2C4F3-13CB-4985-A0D3-B5AA9F788D5F}">
            <xm:f>'Customer Information'!$F$15="Yes"</xm:f>
            <x14:dxf>
              <fill>
                <patternFill>
                  <bgColor rgb="FFFFF377"/>
                </patternFill>
              </fill>
            </x14:dxf>
          </x14:cfRule>
          <xm:sqref>C8:D8</xm:sqref>
        </x14:conditionalFormatting>
        <x14:conditionalFormatting xmlns:xm="http://schemas.microsoft.com/office/excel/2006/main">
          <x14:cfRule type="expression" priority="36" id="{4154882A-2C5B-4872-AF3C-5B8D29C096AF}">
            <xm:f>'Project Summary'!$Q$11&gt;0</xm:f>
            <x14:dxf>
              <font>
                <color theme="1"/>
              </font>
              <fill>
                <patternFill>
                  <bgColor rgb="FFFFF377"/>
                </patternFill>
              </fill>
            </x14:dxf>
          </x14:cfRule>
          <xm:sqref>C11:D11</xm:sqref>
        </x14:conditionalFormatting>
        <x14:conditionalFormatting xmlns:xm="http://schemas.microsoft.com/office/excel/2006/main">
          <x14:cfRule type="expression" priority="266" id="{E5D57E4D-E022-4D46-9297-F98BF0B0EFCD}">
            <xm:f>AND('Project Summary'!$Q$11&gt;0,'Project Summary'!$C$16&gt;'POE_PI Inputs'!$G$4)</xm:f>
            <x14:dxf>
              <font>
                <color theme="1"/>
              </font>
              <fill>
                <patternFill>
                  <bgColor rgb="FFFFF377"/>
                </patternFill>
              </fill>
            </x14:dxf>
          </x14:cfRule>
          <xm:sqref>C12:D13</xm:sqref>
        </x14:conditionalFormatting>
        <x14:conditionalFormatting xmlns:xm="http://schemas.microsoft.com/office/excel/2006/main">
          <x14:cfRule type="expression" priority="702" id="{E137C51C-D658-4D67-A3F7-45C7E97874B3}">
            <xm:f>AND('Project Summary'!$Q$11&gt;0,'Project Summary'!$C$16&gt;'POE_PI Inputs'!$G$6)</xm:f>
            <x14:dxf>
              <font>
                <color theme="1"/>
              </font>
              <fill>
                <patternFill>
                  <bgColor rgb="FFFFF377"/>
                </patternFill>
              </fill>
            </x14:dxf>
          </x14:cfRule>
          <xm:sqref>C14:D18</xm:sqref>
        </x14:conditionalFormatting>
        <x14:conditionalFormatting xmlns:xm="http://schemas.microsoft.com/office/excel/2006/main">
          <x14:cfRule type="expression" priority="1" id="{966D12EA-3A03-48C6-BB89-228E69361632}">
            <xm:f>'Project Summary'!$W$21="Only NC"</xm:f>
            <x14:dxf>
              <font>
                <color theme="0" tint="-4.9989318521683403E-2"/>
              </font>
              <fill>
                <patternFill>
                  <bgColor theme="0" tint="-4.9989318521683403E-2"/>
                </patternFill>
              </fill>
            </x14:dxf>
          </x14:cfRule>
          <xm:sqref>C19:D39</xm:sqref>
        </x14:conditionalFormatting>
        <x14:conditionalFormatting xmlns:xm="http://schemas.microsoft.com/office/excel/2006/main">
          <x14:cfRule type="expression" priority="10" id="{2101E626-4AD7-4324-8386-1BBD30CA44AF}">
            <xm:f>'Customer Information'!$E$37='Data Validation'!$T$1</xm:f>
            <x14:dxf>
              <fill>
                <patternFill>
                  <bgColor theme="0"/>
                </patternFill>
              </fill>
            </x14:dxf>
          </x14:cfRule>
          <xm:sqref>C19:D42</xm:sqref>
        </x14:conditionalFormatting>
        <x14:conditionalFormatting xmlns:xm="http://schemas.microsoft.com/office/excel/2006/main">
          <x14:cfRule type="expression" priority="7" id="{0317571D-9E59-47BF-A51F-E4ECD29238DB}">
            <xm:f>'Customer Information'!$E$37='Data Validation'!$T$1</xm:f>
            <x14:dxf>
              <fill>
                <patternFill>
                  <bgColor theme="0"/>
                </patternFill>
              </fill>
            </x14:dxf>
          </x14:cfRule>
          <xm:sqref>C45:D46</xm:sqref>
        </x14:conditionalFormatting>
        <x14:conditionalFormatting xmlns:xm="http://schemas.microsoft.com/office/excel/2006/main">
          <x14:cfRule type="expression" priority="32" id="{C3258F9D-465F-4E63-B299-C034F77062C9}">
            <xm:f>'Project Summary'!$Q$11&gt;0</xm:f>
            <x14:dxf>
              <fill>
                <patternFill>
                  <bgColor rgb="FFFFFF00"/>
                </patternFill>
              </fill>
            </x14:dxf>
          </x14:cfRule>
          <xm:sqref>E10</xm:sqref>
        </x14:conditionalFormatting>
        <x14:conditionalFormatting xmlns:xm="http://schemas.microsoft.com/office/excel/2006/main">
          <x14:cfRule type="expression" priority="2" id="{54B0F56D-7D64-4DA3-A551-10FBDC998AD1}">
            <xm:f>'Customer Information'!$F$14="Yes"</xm:f>
            <x14:dxf>
              <fill>
                <patternFill>
                  <bgColor rgb="FFFFFF00"/>
                </patternFill>
              </fill>
            </x14:dxf>
          </x14:cfRule>
          <xm:sqref>E7:P7</xm:sqref>
        </x14:conditionalFormatting>
        <x14:conditionalFormatting xmlns:xm="http://schemas.microsoft.com/office/excel/2006/main">
          <x14:cfRule type="expression" priority="3" id="{F4E2A0D7-EFF4-4B9D-892C-7E16BCF058E2}">
            <xm:f>'Customer Information'!$F$15="Yes"</xm:f>
            <x14:dxf>
              <fill>
                <patternFill>
                  <bgColor rgb="FFFFFF00"/>
                </patternFill>
              </fill>
            </x14:dxf>
          </x14:cfRule>
          <xm:sqref>E8:P8</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E227C-FB4A-4B78-96A9-1FDD88E4B06A}">
  <sheetPr>
    <pageSetUpPr autoPageBreaks="0"/>
  </sheetPr>
  <dimension ref="B1:AC26"/>
  <sheetViews>
    <sheetView showGridLines="0" zoomScaleNormal="100" zoomScaleSheetLayoutView="70" workbookViewId="0">
      <selection activeCell="T17" sqref="T17"/>
    </sheetView>
  </sheetViews>
  <sheetFormatPr defaultColWidth="8.6640625" defaultRowHeight="15.6" outlineLevelCol="1" x14ac:dyDescent="0.3"/>
  <cols>
    <col min="1" max="1" width="4.6640625" style="2" customWidth="1"/>
    <col min="2" max="2" width="37.6640625" style="2" customWidth="1"/>
    <col min="3" max="3" width="33.33203125" style="2" customWidth="1"/>
    <col min="4" max="8" width="24.6640625" style="2" customWidth="1"/>
    <col min="9" max="9" width="37.6640625" style="2" hidden="1" customWidth="1" outlineLevel="1"/>
    <col min="10" max="13" width="24.6640625" style="2" hidden="1" customWidth="1" outlineLevel="1"/>
    <col min="14" max="14" width="24.6640625" style="2" hidden="1" customWidth="1" outlineLevel="1" collapsed="1"/>
    <col min="15" max="15" width="13.33203125" style="20" customWidth="1" collapsed="1"/>
    <col min="16" max="16" width="16.6640625" style="68" customWidth="1"/>
    <col min="17" max="21" width="8.6640625" style="68"/>
    <col min="22" max="22" width="43.44140625" style="68" customWidth="1"/>
    <col min="23" max="23" width="14.33203125" style="68" customWidth="1"/>
    <col min="24" max="25" width="8.6640625" style="68"/>
    <col min="26" max="29" width="8.6640625" style="20"/>
    <col min="30" max="16384" width="8.6640625" style="2"/>
  </cols>
  <sheetData>
    <row r="1" spans="2:23" ht="18" customHeight="1" x14ac:dyDescent="0.3">
      <c r="B1" s="1" t="s">
        <v>35</v>
      </c>
      <c r="G1" s="1095" t="s">
        <v>331</v>
      </c>
      <c r="H1" s="1095"/>
      <c r="I1" s="1095"/>
      <c r="J1" s="1095"/>
      <c r="K1" s="1095"/>
      <c r="L1" s="1095"/>
      <c r="M1" s="1095"/>
      <c r="N1" s="1095"/>
      <c r="O1" s="452"/>
    </row>
    <row r="2" spans="2:23" ht="24" customHeight="1" thickBot="1" x14ac:dyDescent="0.35">
      <c r="B2" s="1"/>
      <c r="F2" s="87"/>
      <c r="G2" s="87"/>
      <c r="H2" s="87"/>
      <c r="I2" s="87"/>
      <c r="J2" s="87"/>
      <c r="K2" s="87"/>
      <c r="L2" s="87"/>
      <c r="M2" s="87"/>
      <c r="N2" s="87"/>
    </row>
    <row r="3" spans="2:23" ht="39.6" customHeight="1" x14ac:dyDescent="0.3">
      <c r="B3" s="1096" t="s">
        <v>856</v>
      </c>
      <c r="C3" s="1098" t="str">
        <f>IF('Customer Information'!B24="","",'Customer Information'!B24)</f>
        <v/>
      </c>
      <c r="D3" s="1098"/>
      <c r="E3" s="1099"/>
      <c r="I3" s="1050" t="str">
        <f>C3</f>
        <v/>
      </c>
      <c r="J3" s="1050"/>
      <c r="K3" s="1050"/>
      <c r="L3" s="88"/>
    </row>
    <row r="4" spans="2:23" ht="39.75" customHeight="1" thickBot="1" x14ac:dyDescent="0.35">
      <c r="B4" s="1097"/>
      <c r="C4" s="1100"/>
      <c r="D4" s="1100"/>
      <c r="E4" s="1101"/>
      <c r="I4" s="1050"/>
      <c r="J4" s="1050"/>
      <c r="K4" s="1050"/>
      <c r="L4" s="88"/>
    </row>
    <row r="5" spans="2:23" ht="21" customHeight="1" thickBot="1" x14ac:dyDescent="0.35">
      <c r="B5" s="453" t="s">
        <v>855</v>
      </c>
      <c r="C5" s="1102" t="str" cm="1">
        <f t="array" ref="C5">_xlfn.IFS(C16&lt;'POE_PI Inputs'!F5,"Very Low Rigor",AND(C16&gt;'POE_PI Inputs'!G4,C16&lt;'POE_PI Inputs'!F6),"Low Rigor",AND(C16&gt;'POE_PI Inputs'!G5,C16&lt;'POE_PI Inputs'!F7),"Medium Rigor",C16&gt;'POE_PI Inputs'!G6,"Full Rigor")</f>
        <v>Very Low Rigor</v>
      </c>
      <c r="D5" s="1102"/>
      <c r="E5" s="1103"/>
      <c r="I5" s="88"/>
      <c r="J5" s="88"/>
      <c r="K5" s="88"/>
      <c r="L5" s="88"/>
    </row>
    <row r="6" spans="2:23" ht="10.95" customHeight="1" thickBot="1" x14ac:dyDescent="0.35"/>
    <row r="7" spans="2:23" ht="28.5" customHeight="1" thickBot="1" x14ac:dyDescent="0.35">
      <c r="B7" s="139" t="s">
        <v>24</v>
      </c>
      <c r="C7" s="140"/>
      <c r="D7" s="406" t="s">
        <v>332</v>
      </c>
      <c r="E7" s="195"/>
      <c r="F7" s="195"/>
      <c r="G7" s="195"/>
      <c r="H7" s="196"/>
      <c r="I7" s="406" t="s">
        <v>333</v>
      </c>
      <c r="J7" s="195"/>
      <c r="K7" s="195"/>
      <c r="L7" s="195"/>
      <c r="M7" s="195"/>
      <c r="N7" s="196"/>
    </row>
    <row r="8" spans="2:23" ht="18" customHeight="1" thickBot="1" x14ac:dyDescent="0.35">
      <c r="B8" s="136"/>
      <c r="C8" s="134" t="s">
        <v>334</v>
      </c>
      <c r="D8" s="135" t="s">
        <v>335</v>
      </c>
      <c r="E8" s="132" t="s">
        <v>336</v>
      </c>
      <c r="F8" s="132" t="s">
        <v>337</v>
      </c>
      <c r="G8" s="132" t="s">
        <v>338</v>
      </c>
      <c r="H8" s="134" t="s">
        <v>339</v>
      </c>
      <c r="I8" s="136"/>
      <c r="J8" s="132" t="s">
        <v>340</v>
      </c>
      <c r="K8" s="132" t="s">
        <v>341</v>
      </c>
      <c r="L8" s="133" t="s">
        <v>342</v>
      </c>
      <c r="M8" s="132" t="s">
        <v>343</v>
      </c>
      <c r="N8" s="134" t="s">
        <v>344</v>
      </c>
      <c r="R8" s="1094">
        <f>SUMIF($D$11:$N$11,'Data Validation'!C2,'Project Summary'!D16:N16)</f>
        <v>0</v>
      </c>
      <c r="S8" s="1094"/>
      <c r="T8" s="1094"/>
      <c r="U8" s="464"/>
    </row>
    <row r="9" spans="2:23" ht="40.200000000000003" customHeight="1" x14ac:dyDescent="0.3">
      <c r="B9" s="42" t="s">
        <v>345</v>
      </c>
      <c r="C9" s="44" t="s">
        <v>346</v>
      </c>
      <c r="D9" s="43" t="str">
        <f>IF('EEM 1'!$E$5="","",'EEM 1'!$E$5)</f>
        <v/>
      </c>
      <c r="E9" s="43" t="str">
        <f>IF('EEM 2'!$E$5="","",'EEM 2'!$E$5)</f>
        <v/>
      </c>
      <c r="F9" s="43" t="str">
        <f>IF('EEM 3'!$E$5="","",'EEM 3'!$E$5)</f>
        <v/>
      </c>
      <c r="G9" s="43" t="str">
        <f>IF('EEM 4'!$E$5="","",'EEM 4'!$E$5)</f>
        <v/>
      </c>
      <c r="H9" s="172" t="str">
        <f>IF('EEM 5'!$E$5="","",'EEM 5'!$E$5)</f>
        <v/>
      </c>
      <c r="I9" s="42" t="s">
        <v>345</v>
      </c>
      <c r="J9" s="43" t="str">
        <f>IF('EEM 6'!$E$5="","",'EEM 6'!$E$5)</f>
        <v/>
      </c>
      <c r="K9" s="43" t="str">
        <f>IF('EEM 7'!$E$5="","",'EEM 7'!$E$5)</f>
        <v/>
      </c>
      <c r="L9" s="43" t="str">
        <f>IF('EEM 8'!$E$5="","",'EEM 8'!$E$5)</f>
        <v/>
      </c>
      <c r="M9" s="43" t="str">
        <f>IF('EEM 9'!$E$5="","",'EEM 9'!$E$5)</f>
        <v/>
      </c>
      <c r="N9" s="172" t="str">
        <f>IF('EEM 10'!$E$5="","",'EEM 10'!$E$5)</f>
        <v/>
      </c>
      <c r="R9" s="1094"/>
      <c r="S9" s="1094"/>
      <c r="T9" s="1094"/>
      <c r="U9" s="464"/>
    </row>
    <row r="10" spans="2:23" ht="31.2" customHeight="1" x14ac:dyDescent="0.3">
      <c r="B10" s="45" t="s">
        <v>347</v>
      </c>
      <c r="C10" s="47" t="s">
        <v>346</v>
      </c>
      <c r="D10" s="46" t="str">
        <f>IF('EEM 1'!$E$6="","",'EEM 1'!$E$6)</f>
        <v/>
      </c>
      <c r="E10" s="46" t="str">
        <f>IF('EEM 2'!$E$6="","",'EEM 2'!$E$6)</f>
        <v/>
      </c>
      <c r="F10" s="46" t="str">
        <f>IF('EEM 3'!$E$6="","",'EEM 3'!$E$6)</f>
        <v/>
      </c>
      <c r="G10" s="46" t="str">
        <f>IF('EEM 4'!$E$6="","",'EEM 4'!$E$6)</f>
        <v/>
      </c>
      <c r="H10" s="173" t="str">
        <f>IF('EEM 5'!$E$6="","",'EEM 5'!$E$6)</f>
        <v/>
      </c>
      <c r="I10" s="45" t="s">
        <v>347</v>
      </c>
      <c r="J10" s="46" t="str">
        <f>IF('EEM 6'!$E$6="","",'EEM 6'!$E$6)</f>
        <v/>
      </c>
      <c r="K10" s="46" t="str">
        <f>IF('EEM 7'!$E$6="","",'EEM 7'!$E$6)</f>
        <v/>
      </c>
      <c r="L10" s="46" t="str">
        <f>IF('EEM 8'!$E$6="","",'EEM 8'!$E$6)</f>
        <v/>
      </c>
      <c r="M10" s="46" t="str">
        <f>IF('EEM 9'!$E$6="","",'EEM 9'!$E$6)</f>
        <v/>
      </c>
      <c r="N10" s="173" t="str">
        <f>IF('EEM 10'!$E$6="","",'EEM 10'!$E$6)</f>
        <v/>
      </c>
      <c r="R10" s="1094"/>
      <c r="S10" s="1094"/>
      <c r="T10" s="1094"/>
    </row>
    <row r="11" spans="2:23" ht="33" customHeight="1" x14ac:dyDescent="0.3">
      <c r="B11" s="45" t="s">
        <v>348</v>
      </c>
      <c r="C11" s="47" t="s">
        <v>346</v>
      </c>
      <c r="D11" s="46" t="str">
        <f>IF('EEM 1'!$E$8="","",'EEM 1'!$E$8)</f>
        <v/>
      </c>
      <c r="E11" s="46" t="str">
        <f>IF('EEM 2'!$E$8="","",'EEM 2'!$E$8)</f>
        <v/>
      </c>
      <c r="F11" s="46" t="str">
        <f>IF('EEM 3'!$E$8="","",'EEM 3'!$E$8)</f>
        <v/>
      </c>
      <c r="G11" s="46" t="str">
        <f>IF('EEM 4'!$E$8="","",'EEM 4'!$E$8)</f>
        <v/>
      </c>
      <c r="H11" s="173" t="str">
        <f>IF('EEM 5'!$E$8="","",'EEM 5'!$E$8)</f>
        <v/>
      </c>
      <c r="I11" s="45" t="s">
        <v>348</v>
      </c>
      <c r="J11" s="46" t="str">
        <f>IF('EEM 6'!$E$8="","",'EEM 6'!$E$8)</f>
        <v/>
      </c>
      <c r="K11" s="46" t="str">
        <f>IF('EEM 7'!$E$8="","",'EEM 7'!$E$8)</f>
        <v/>
      </c>
      <c r="L11" s="46" t="str">
        <f>IF('EEM 8'!$E$8="","",'EEM 8'!$E$8)</f>
        <v/>
      </c>
      <c r="M11" s="46" t="str">
        <f>IF('EEM 9'!$E$8="","",'EEM 9'!$E$8)</f>
        <v/>
      </c>
      <c r="N11" s="173" t="str">
        <f>IF('EEM 10'!$E$8="","",'EEM 10'!$E$8)</f>
        <v/>
      </c>
      <c r="Q11" s="68">
        <f>COUNTIF(D11:N11,'Data Validation'!C2)</f>
        <v>0</v>
      </c>
      <c r="R11" s="1094"/>
      <c r="S11" s="1094"/>
      <c r="T11" s="1094"/>
      <c r="U11" s="68">
        <f>COUNTIFS('EEM 1'!E38:E39,"Yes")+COUNTIFS('EEM 2'!E38:E39,"Yes")+COUNTIFS('EEM 3'!E38:E39,"Yes")+COUNTIFS('EEM 4'!E38:E39,"Yes")+COUNTIFS('EEM 5'!E38:E39,"Yes")+COUNTIFS('EEM 6'!E38:E39,"Yes")+COUNTIFS('EEM 7'!E38:E39,"Yes")+COUNTIFS('EEM 8'!E38:E39,"Yes")+COUNTIFS('EEM 9'!E38:E39,"Yes")+COUNTIFS('EEM 10'!E38:E39,"Yes")</f>
        <v>0</v>
      </c>
      <c r="V11" s="465" t="s">
        <v>349</v>
      </c>
      <c r="W11" s="435">
        <f t="shared" ref="W11:W19" si="0">COUNTIF($D$11:$N$11,V11)</f>
        <v>0</v>
      </c>
    </row>
    <row r="12" spans="2:23" ht="40.200000000000003" customHeight="1" x14ac:dyDescent="0.3">
      <c r="B12" s="45" t="s">
        <v>799</v>
      </c>
      <c r="C12" s="49" t="str">
        <f>IF(SUM(D12:N12)=0,"",SUM(D12:N12))</f>
        <v/>
      </c>
      <c r="D12" s="48" t="str">
        <f>IF('EEM 1'!$E$55=0,"",'EEM 1'!$E$55)</f>
        <v/>
      </c>
      <c r="E12" s="48" t="str">
        <f>IF('EEM 2'!$E$55=0,"",'EEM 2'!$E$55)</f>
        <v/>
      </c>
      <c r="F12" s="48" t="str">
        <f>IF('EEM 3'!$E$55=0,"",'EEM 3'!$E$55)</f>
        <v/>
      </c>
      <c r="G12" s="48" t="str">
        <f>IF('EEM 4'!$E$55=0,"",'EEM 4'!$E$55)</f>
        <v/>
      </c>
      <c r="H12" s="480" t="str">
        <f>IF('EEM 5'!$E$55=0,"",'EEM 5'!$E$55)</f>
        <v/>
      </c>
      <c r="I12" s="45" t="s">
        <v>799</v>
      </c>
      <c r="J12" s="48" t="str">
        <f>IF('EEM 6'!$E$55=0,"",'EEM 6'!$E$55)</f>
        <v/>
      </c>
      <c r="K12" s="48" t="str">
        <f>IF('EEM 7'!$E$55=0,"",'EEM 7'!$E$55)</f>
        <v/>
      </c>
      <c r="L12" s="48" t="str">
        <f>IF('EEM 8'!$E$55=0,"",'EEM 8'!$E$55)</f>
        <v/>
      </c>
      <c r="M12" s="48" t="str">
        <f>IF('EEM 9'!$E$55=0,"",'EEM 9'!$E$55)</f>
        <v/>
      </c>
      <c r="N12" s="480" t="str">
        <f>IF('EEM 10'!$E$55=0,"",'EEM 10'!$E$55)</f>
        <v/>
      </c>
      <c r="R12" s="464"/>
      <c r="S12" s="464"/>
      <c r="T12" s="464"/>
      <c r="V12" s="465" t="s">
        <v>350</v>
      </c>
      <c r="W12" s="435">
        <f t="shared" si="0"/>
        <v>0</v>
      </c>
    </row>
    <row r="13" spans="2:23" ht="40.200000000000003" customHeight="1" x14ac:dyDescent="0.3">
      <c r="B13" s="45" t="s">
        <v>800</v>
      </c>
      <c r="C13" s="49" t="str">
        <f>IF(SUM(D13:N13)=0,"",SUM(D13:N13))</f>
        <v/>
      </c>
      <c r="D13" s="48" t="str">
        <f>IF('EEM 1'!$E$57=0,"",'EEM 1'!$E$57)</f>
        <v/>
      </c>
      <c r="E13" s="48" t="str">
        <f>IF('EEM 2'!$E$57=0,"",'EEM 2'!$E$57)</f>
        <v/>
      </c>
      <c r="F13" s="48" t="str">
        <f>IF('EEM 3'!$E$57=0,"",'EEM 3'!$E$57)</f>
        <v/>
      </c>
      <c r="G13" s="48" t="str">
        <f>IF('EEM 4'!$E$57=0,"",'EEM 4'!$E$57)</f>
        <v/>
      </c>
      <c r="H13" s="480" t="str">
        <f>IF('EEM 5'!$E$57=0,"",'EEM 5'!$E$57)</f>
        <v/>
      </c>
      <c r="I13" s="45" t="s">
        <v>800</v>
      </c>
      <c r="J13" s="48" t="str">
        <f>IF('EEM 6'!$E$57=0,"",'EEM 6'!$E$57)</f>
        <v/>
      </c>
      <c r="K13" s="48" t="str">
        <f>IF('EEM 7'!$E$57=0,"",'EEM 7'!$E$57)</f>
        <v/>
      </c>
      <c r="L13" s="48" t="str">
        <f>IF('EEM 8'!$E$57=0,"",'EEM 8'!$E$57)</f>
        <v/>
      </c>
      <c r="M13" s="48" t="str">
        <f>IF('EEM 9'!$E$57=0,"",'EEM 9'!$E$57)</f>
        <v/>
      </c>
      <c r="N13" s="480" t="str">
        <f>IF('EEM 10'!$E$57=0,"",'EEM 10'!$E$57)</f>
        <v/>
      </c>
      <c r="P13" s="464"/>
      <c r="V13" s="466" t="s">
        <v>351</v>
      </c>
      <c r="W13" s="435">
        <f t="shared" si="0"/>
        <v>0</v>
      </c>
    </row>
    <row r="14" spans="2:23" ht="40.200000000000003" customHeight="1" x14ac:dyDescent="0.3">
      <c r="B14" s="45" t="s">
        <v>839</v>
      </c>
      <c r="C14" s="49" t="str">
        <f>IF(SUM(D14:N14)=0,"",SUM(D14:N14))</f>
        <v/>
      </c>
      <c r="D14" s="48" t="str">
        <f>IF('EEM 1'!$E$56=0,"",'EEM 1'!$E$56)</f>
        <v/>
      </c>
      <c r="E14" s="48" t="str">
        <f>IF('EEM 2'!$E$56=0,"",'EEM 2'!$E$56)</f>
        <v/>
      </c>
      <c r="F14" s="48" t="str">
        <f>IF('EEM 3'!$E$56=0,"",'EEM 3'!$E$56)</f>
        <v/>
      </c>
      <c r="G14" s="48" t="str">
        <f>IF('EEM 4'!$E$56=0,"",'EEM 4'!$E$56)</f>
        <v/>
      </c>
      <c r="H14" s="480" t="str">
        <f>IF('EEM 5'!$E$56=0,"",'EEM 5'!$E$56)</f>
        <v/>
      </c>
      <c r="I14" s="45" t="s">
        <v>839</v>
      </c>
      <c r="J14" s="48" t="str">
        <f>IF('EEM 6'!$E$56=0,"",'EEM 6'!$E$56)</f>
        <v/>
      </c>
      <c r="K14" s="48" t="str">
        <f>IF('EEM 7'!$E$56=0,"",'EEM 7'!$E$56)</f>
        <v/>
      </c>
      <c r="L14" s="48" t="str">
        <f>IF('EEM 8'!$E$56=0,"",'EEM 8'!$E$56)</f>
        <v/>
      </c>
      <c r="M14" s="48" t="str">
        <f>IF('EEM 9'!$E$56=0,"",'EEM 9'!$E$56)</f>
        <v/>
      </c>
      <c r="N14" s="480" t="str">
        <f>IF('EEM 10'!$E$56=0,"",'EEM 10'!$E$56)</f>
        <v/>
      </c>
      <c r="P14" s="464"/>
      <c r="V14" s="466"/>
      <c r="W14" s="435"/>
    </row>
    <row r="15" spans="2:23" ht="40.200000000000003" customHeight="1" x14ac:dyDescent="0.3">
      <c r="B15" s="45" t="s">
        <v>194</v>
      </c>
      <c r="C15" s="51" t="s">
        <v>346</v>
      </c>
      <c r="D15" s="50" t="str">
        <f>IF('EEM 1'!$E$9="","",'EEM 1'!$E$9)</f>
        <v/>
      </c>
      <c r="E15" s="50" t="str">
        <f>IF('EEM 2'!$E$9="","",'EEM 2'!$E$9)</f>
        <v/>
      </c>
      <c r="F15" s="50" t="str">
        <f>IF('EEM 3'!$E$9="","",'EEM 3'!$E$9)</f>
        <v/>
      </c>
      <c r="G15" s="50" t="str">
        <f>IF('EEM 4'!$E$9="","",'EEM 4'!$E$9)</f>
        <v/>
      </c>
      <c r="H15" s="174" t="str">
        <f>IF('EEM 5'!$E$9="","",'EEM 5'!$E$9)</f>
        <v/>
      </c>
      <c r="I15" s="45" t="s">
        <v>194</v>
      </c>
      <c r="J15" s="50" t="str">
        <f>IF('EEM 6'!$E$9="","",'EEM 6'!$E$9)</f>
        <v/>
      </c>
      <c r="K15" s="50" t="str">
        <f>IF('EEM 7'!$E$9="","",'EEM 7'!$E$9)</f>
        <v/>
      </c>
      <c r="L15" s="50" t="str">
        <f>IF('EEM 8'!$E$9="","",'EEM 8'!$E$9)</f>
        <v/>
      </c>
      <c r="M15" s="50" t="str">
        <f>IF('EEM 9'!$E$9="","",'EEM 9'!$E$9)</f>
        <v/>
      </c>
      <c r="N15" s="174" t="str">
        <f>IF('EEM 10'!$E$9="","",'EEM 10'!$E$9)</f>
        <v/>
      </c>
      <c r="O15" s="1093" t="str">
        <f>IF(C16&lt;&gt;'Customer Information'!D46,"The sum of the estimated  incentives in each 'EEM' tab does NOT equal the 'Total Estimated Energy (EE) Program Incentive' entered in the 'Customer Information' tab (see cell D46). Please ensure these values match before submitting the PFS.","")</f>
        <v/>
      </c>
      <c r="P15" s="1093"/>
      <c r="V15" s="466" t="s">
        <v>352</v>
      </c>
      <c r="W15" s="435">
        <f t="shared" si="0"/>
        <v>0</v>
      </c>
    </row>
    <row r="16" spans="2:23" ht="40.200000000000003" customHeight="1" x14ac:dyDescent="0.3">
      <c r="B16" s="131" t="s">
        <v>353</v>
      </c>
      <c r="C16" s="53">
        <f>SUM(D16:N16)</f>
        <v>0</v>
      </c>
      <c r="D16" s="52" t="str">
        <f>IF('EEM 1'!$E$67="","",'EEM 1'!$E$67)</f>
        <v/>
      </c>
      <c r="E16" s="52" t="str">
        <f>IF('EEM 2'!$E$67="","",'EEM 2'!$E$67)</f>
        <v/>
      </c>
      <c r="F16" s="52" t="str">
        <f>IF('EEM 3'!$E$67="","",'EEM 3'!$E$67)</f>
        <v/>
      </c>
      <c r="G16" s="52" t="str">
        <f>IF('EEM 4'!$E$67="","",'EEM 4'!$E$67)</f>
        <v/>
      </c>
      <c r="H16" s="175" t="str">
        <f>IF('EEM 5'!$E$67="","",'EEM 5'!$E$67)</f>
        <v/>
      </c>
      <c r="I16" s="131" t="s">
        <v>353</v>
      </c>
      <c r="J16" s="52" t="str">
        <f>IF('EEM 6'!$E$67="","",'EEM 6'!$E$67)</f>
        <v/>
      </c>
      <c r="K16" s="52" t="str">
        <f>IF('EEM 7'!$E$67="","",'EEM 7'!$E$67)</f>
        <v/>
      </c>
      <c r="L16" s="52" t="str">
        <f>IF('EEM 8'!$E$67="","",'EEM 8'!$E$67)</f>
        <v/>
      </c>
      <c r="M16" s="52" t="str">
        <f>IF('EEM 9'!$E$67="","",'EEM 9'!$E$67)</f>
        <v/>
      </c>
      <c r="N16" s="175" t="str">
        <f>IF('EEM 10'!$E$67="","",'EEM 10'!$E$67)</f>
        <v/>
      </c>
      <c r="O16" s="1093"/>
      <c r="P16" s="1093"/>
      <c r="Q16" s="68" t="str" cm="1">
        <f t="array" ref="Q16">_xlfn.IFS(C16&lt;'POE_PI Inputs'!F5,"Very Low Rigor",AND(C16&gt;'POE_PI Inputs'!G4,C16&lt;'POE_PI Inputs'!F6),"Low Rigor",C16&gt;'POE_PI Inputs'!G5,"Medium or Full Rigor")</f>
        <v>Very Low Rigor</v>
      </c>
      <c r="V16" s="466" t="s">
        <v>354</v>
      </c>
      <c r="W16" s="435">
        <f t="shared" si="0"/>
        <v>0</v>
      </c>
    </row>
    <row r="17" spans="2:23" ht="32.700000000000003" customHeight="1" x14ac:dyDescent="0.3">
      <c r="B17" s="85" t="s">
        <v>252</v>
      </c>
      <c r="C17" s="53" t="str">
        <f t="shared" ref="C17:C24" si="1">IF(SUM(D17:N17)=0,"",SUM(D17:N17))</f>
        <v/>
      </c>
      <c r="D17" s="86" t="str">
        <f>IF('EEM 1'!$E$63="","",'EEM 1'!$E$63)</f>
        <v/>
      </c>
      <c r="E17" s="86" t="str">
        <f>IF('EEM 2'!$E$63="","",'EEM 2'!$E$63)</f>
        <v/>
      </c>
      <c r="F17" s="86" t="str">
        <f>IF('EEM 3'!$E$63="","",'EEM 3'!$E$63)</f>
        <v/>
      </c>
      <c r="G17" s="86" t="str">
        <f>IF('EEM 4'!$E$63="","",'EEM 4'!$E$63)</f>
        <v/>
      </c>
      <c r="H17" s="176" t="str">
        <f>IF('EEM 5'!$E$63="","",'EEM 5'!$E$63)</f>
        <v/>
      </c>
      <c r="I17" s="85" t="s">
        <v>252</v>
      </c>
      <c r="J17" s="86" t="str">
        <f>IF('EEM 6'!$E$63="","",'EEM 6'!$E$63)</f>
        <v/>
      </c>
      <c r="K17" s="86" t="str">
        <f>IF('EEM 7'!$E$63="","",'EEM 7'!$E$63)</f>
        <v/>
      </c>
      <c r="L17" s="86" t="str">
        <f>IF('EEM 8'!$E$63="","",'EEM 8'!$E$63)</f>
        <v/>
      </c>
      <c r="M17" s="86" t="str">
        <f>IF('EEM 9'!$E$63="","",'EEM 9'!$E$63)</f>
        <v/>
      </c>
      <c r="N17" s="176" t="str">
        <f>IF('EEM 10'!$E$63="","",'EEM 10'!$E$63)</f>
        <v/>
      </c>
      <c r="O17" s="1093"/>
      <c r="P17" s="1093"/>
      <c r="V17" s="466" t="s">
        <v>355</v>
      </c>
      <c r="W17" s="435">
        <f t="shared" si="0"/>
        <v>0</v>
      </c>
    </row>
    <row r="18" spans="2:23" ht="40.200000000000003" customHeight="1" x14ac:dyDescent="0.3">
      <c r="B18" s="85" t="s">
        <v>254</v>
      </c>
      <c r="C18" s="53" t="str">
        <f t="shared" si="1"/>
        <v/>
      </c>
      <c r="D18" s="86" t="str">
        <f>IF('EEM 1'!$E$64="","",'EEM 1'!$E$64)</f>
        <v/>
      </c>
      <c r="E18" s="86" t="str">
        <f>IF('EEM 2'!$E$64="","",'EEM 2'!$E$64)</f>
        <v/>
      </c>
      <c r="F18" s="86" t="str">
        <f>IF('EEM 3'!$E$64="","",'EEM 3'!$E$64)</f>
        <v/>
      </c>
      <c r="G18" s="86" t="str">
        <f>IF('EEM 4'!$E$64="","",'EEM 4'!$E$64)</f>
        <v/>
      </c>
      <c r="H18" s="176" t="str">
        <f>IF('EEM 5'!$E$64="","",'EEM 5'!$E$64)</f>
        <v/>
      </c>
      <c r="I18" s="85" t="s">
        <v>254</v>
      </c>
      <c r="J18" s="86" t="str">
        <f>IF('EEM 6'!$E$64="","",'EEM 6'!$E$64)</f>
        <v/>
      </c>
      <c r="K18" s="86" t="str">
        <f>IF('EEM 7'!$E$64="","",'EEM 7'!$E$64)</f>
        <v/>
      </c>
      <c r="L18" s="86" t="str">
        <f>IF('EEM 8'!$E$64="","",'EEM 8'!$E$64)</f>
        <v/>
      </c>
      <c r="M18" s="86" t="str">
        <f>IF('EEM 9'!$E$64="","",'EEM 9'!$E$64)</f>
        <v/>
      </c>
      <c r="N18" s="176" t="str">
        <f>IF('EEM 10'!$E$64="","",'EEM 10'!$E$64)</f>
        <v/>
      </c>
      <c r="O18" s="1093"/>
      <c r="P18" s="1093"/>
      <c r="V18" s="466" t="s">
        <v>356</v>
      </c>
      <c r="W18" s="435">
        <f t="shared" si="0"/>
        <v>0</v>
      </c>
    </row>
    <row r="19" spans="2:23" ht="40.200000000000003" customHeight="1" x14ac:dyDescent="0.3">
      <c r="B19" s="85" t="s">
        <v>357</v>
      </c>
      <c r="C19" s="53" t="str">
        <f t="shared" si="1"/>
        <v/>
      </c>
      <c r="D19" s="86" t="str">
        <f>IF(D$18="","",'EEM 1'!$E$65)</f>
        <v/>
      </c>
      <c r="E19" s="86" t="str">
        <f>IF(E$18="","",'EEM 2'!$E$65)</f>
        <v/>
      </c>
      <c r="F19" s="86" t="str">
        <f>IF(F$18="","",'EEM 3'!$E$65)</f>
        <v/>
      </c>
      <c r="G19" s="86" t="str">
        <f>IF(G$18="","",'EEM 4'!$E$65)</f>
        <v/>
      </c>
      <c r="H19" s="176" t="str">
        <f>IF(H$18="","",'EEM 5'!$E$65)</f>
        <v/>
      </c>
      <c r="I19" s="85" t="s">
        <v>357</v>
      </c>
      <c r="J19" s="86" t="str">
        <f>IF(J$18="","",'EEM 6'!$E$65)</f>
        <v/>
      </c>
      <c r="K19" s="86" t="str">
        <f>IF(K$18="","",'EEM 7'!$E$65)</f>
        <v/>
      </c>
      <c r="L19" s="86" t="str">
        <f>IF(L$18="","",'EEM 8'!$E$65)</f>
        <v/>
      </c>
      <c r="M19" s="86" t="str">
        <f>IF(M$18="","",'EEM 9'!$E$65)</f>
        <v/>
      </c>
      <c r="N19" s="176" t="str">
        <f>IF(N$18="","",'EEM 10'!$E$65)</f>
        <v/>
      </c>
      <c r="V19" s="466" t="s">
        <v>358</v>
      </c>
      <c r="W19" s="435">
        <f t="shared" si="0"/>
        <v>0</v>
      </c>
    </row>
    <row r="20" spans="2:23" ht="40.200000000000003" customHeight="1" x14ac:dyDescent="0.3">
      <c r="B20" s="85" t="s">
        <v>256</v>
      </c>
      <c r="C20" s="53" t="str">
        <f t="shared" si="1"/>
        <v/>
      </c>
      <c r="D20" s="86" t="str">
        <f>IF('EEM 1'!$E$66="","",'EEM 1'!$E$66)</f>
        <v/>
      </c>
      <c r="E20" s="86" t="str">
        <f>IF('EEM 2'!$E$66="","",'EEM 2'!$E$66)</f>
        <v/>
      </c>
      <c r="F20" s="86" t="str">
        <f>IF('EEM 3'!$E$66="","",'EEM 3'!$E$66)</f>
        <v/>
      </c>
      <c r="G20" s="86" t="str">
        <f>IF('EEM 4'!$E$66="","",'EEM 4'!$E$66)</f>
        <v/>
      </c>
      <c r="H20" s="176" t="str">
        <f>IF('EEM 5'!$E$66="","",'EEM 5'!$E$66)</f>
        <v/>
      </c>
      <c r="I20" s="85" t="s">
        <v>256</v>
      </c>
      <c r="J20" s="86" t="str">
        <f>IF('EEM 6'!$E$66="","",'EEM 6'!$E$66)</f>
        <v/>
      </c>
      <c r="K20" s="86" t="str">
        <f>IF('EEM 7'!$E$66="","",'EEM 7'!$E$66)</f>
        <v/>
      </c>
      <c r="L20" s="86" t="str">
        <f>IF('EEM 8'!$E$66="","",'EEM 8'!$E$66)</f>
        <v/>
      </c>
      <c r="M20" s="86" t="str">
        <f>IF('EEM 9'!$E$66="","",'EEM 9'!$E$66)</f>
        <v/>
      </c>
      <c r="N20" s="176" t="str">
        <f>IF('EEM 10'!$E$66="","",'EEM 10'!$E$66)</f>
        <v/>
      </c>
      <c r="V20" s="435"/>
      <c r="W20" s="435">
        <f>SUM(W11:W19)</f>
        <v>0</v>
      </c>
    </row>
    <row r="21" spans="2:23" ht="40.200000000000003" customHeight="1" x14ac:dyDescent="0.3">
      <c r="B21" s="85" t="s">
        <v>248</v>
      </c>
      <c r="C21" s="53" t="str">
        <f t="shared" si="1"/>
        <v/>
      </c>
      <c r="D21" s="86" t="str">
        <f>IF('EEM 1'!$E$61="","",'EEM 1'!$E$61)</f>
        <v/>
      </c>
      <c r="E21" s="86" t="str">
        <f>IF('EEM 2'!$E$61="","",'EEM 2'!$E$61)</f>
        <v/>
      </c>
      <c r="F21" s="86" t="str">
        <f>IF('EEM 3'!$E$61="","",'EEM 3'!$E$61)</f>
        <v/>
      </c>
      <c r="G21" s="86" t="str">
        <f>IF('EEM 4'!$E$61="","",'EEM 4'!$E$61)</f>
        <v/>
      </c>
      <c r="H21" s="176" t="str">
        <f>IF('EEM 5'!$E$61="","",'EEM 5'!$E$61)</f>
        <v/>
      </c>
      <c r="I21" s="85" t="s">
        <v>248</v>
      </c>
      <c r="J21" s="86" t="str">
        <f>IF('EEM 6'!$E$61="","",'EEM 6'!$E$61)</f>
        <v/>
      </c>
      <c r="K21" s="86" t="str">
        <f>IF('EEM 7'!$E$61="","",'EEM 7'!$E$61)</f>
        <v/>
      </c>
      <c r="L21" s="86" t="str">
        <f>IF('EEM 8'!$E$61="","",'EEM 8'!$E$61)</f>
        <v/>
      </c>
      <c r="M21" s="86" t="str">
        <f>IF('EEM 9'!$E$61="","",'EEM 9'!$E$61)</f>
        <v/>
      </c>
      <c r="N21" s="176" t="str">
        <f>IF('EEM 10'!$E$61="","",'EEM 10'!$E$61)</f>
        <v/>
      </c>
      <c r="V21" s="435"/>
      <c r="W21" s="435" t="str">
        <f>IF(W20=W15,"Only NC","NA")</f>
        <v>Only NC</v>
      </c>
    </row>
    <row r="22" spans="2:23" ht="40.200000000000003" customHeight="1" x14ac:dyDescent="0.3">
      <c r="B22" s="85" t="s">
        <v>359</v>
      </c>
      <c r="C22" s="120" t="str">
        <f t="shared" si="1"/>
        <v/>
      </c>
      <c r="D22" s="119" t="str">
        <f>IF('EEM 1'!$E$70="","",'EEM 1'!$E$70)</f>
        <v/>
      </c>
      <c r="E22" s="119" t="str">
        <f>IF('EEM 2'!$E$70="","",'EEM 2'!$E$70)</f>
        <v/>
      </c>
      <c r="F22" s="119" t="str">
        <f>IF('EEM 3'!$E$70="","",'EEM 3'!$E$70)</f>
        <v/>
      </c>
      <c r="G22" s="119" t="str">
        <f>IF('EEM 4'!$E$70="","",'EEM 4'!$E$70)</f>
        <v/>
      </c>
      <c r="H22" s="177" t="str">
        <f>IF('EEM 5'!$E$70="","",'EEM 5'!$E$70)</f>
        <v/>
      </c>
      <c r="I22" s="85" t="s">
        <v>359</v>
      </c>
      <c r="J22" s="119" t="str">
        <f>IF('EEM 6'!$E$70="","",'EEM 6'!$E$70)</f>
        <v/>
      </c>
      <c r="K22" s="119" t="str">
        <f>IF('EEM 7'!$E$70="","",'EEM 7'!$E$70)</f>
        <v/>
      </c>
      <c r="L22" s="119" t="str">
        <f>IF('EEM 8'!$E$70="","",'EEM 8'!$E$70)</f>
        <v/>
      </c>
      <c r="M22" s="119" t="str">
        <f>IF('EEM 9'!$E$70="","",'EEM 9'!$E$70)</f>
        <v/>
      </c>
      <c r="N22" s="177" t="str">
        <f>IF('EEM 10'!$E$70="","",'EEM 10'!$E$70)</f>
        <v/>
      </c>
    </row>
    <row r="23" spans="2:23" ht="40.200000000000003" customHeight="1" x14ac:dyDescent="0.3">
      <c r="B23" s="85" t="s">
        <v>360</v>
      </c>
      <c r="C23" s="120" t="str">
        <f t="shared" si="1"/>
        <v/>
      </c>
      <c r="D23" s="119" t="str">
        <f>IF('EEM 1'!$E$70="","",'EEM 1'!$E$70)</f>
        <v/>
      </c>
      <c r="E23" s="119" t="str">
        <f>IF('EEM 2'!$E$70="","",'EEM 2'!$E$70)</f>
        <v/>
      </c>
      <c r="F23" s="119" t="str">
        <f>IF('EEM 3'!$E$70="","",'EEM 3'!$E$70)</f>
        <v/>
      </c>
      <c r="G23" s="119" t="str">
        <f>IF('EEM 4'!$E$70="","",'EEM 4'!$E$70)</f>
        <v/>
      </c>
      <c r="H23" s="177" t="str">
        <f>IF('EEM 5'!$E$70="","",'EEM 5'!$E$70)</f>
        <v/>
      </c>
      <c r="I23" s="85" t="s">
        <v>360</v>
      </c>
      <c r="J23" s="119" t="str">
        <f>IF('EEM 6'!$E$70="","",'EEM 6'!$E$70)</f>
        <v/>
      </c>
      <c r="K23" s="119" t="str">
        <f>IF('EEM 7'!$E$70="","",'EEM 7'!$E$70)</f>
        <v/>
      </c>
      <c r="L23" s="119" t="str">
        <f>IF('EEM 8'!$E$70="","",'EEM 8'!$E$70)</f>
        <v/>
      </c>
      <c r="M23" s="119" t="str">
        <f>IF('EEM 9'!$E$70="","",'EEM 9'!$E$70)</f>
        <v/>
      </c>
      <c r="N23" s="177" t="str">
        <f>IF('EEM 10'!$E$70="","",'EEM 10'!$E$70)</f>
        <v/>
      </c>
    </row>
    <row r="24" spans="2:23" ht="40.200000000000003" customHeight="1" thickBot="1" x14ac:dyDescent="0.35">
      <c r="B24" s="54" t="s">
        <v>361</v>
      </c>
      <c r="C24" s="56" t="str">
        <f t="shared" si="1"/>
        <v/>
      </c>
      <c r="D24" s="55" t="str">
        <f>IF('EEM 1'!$E$62="","",'EEM 1'!$E$62)</f>
        <v/>
      </c>
      <c r="E24" s="55" t="str">
        <f>IF('EEM 2'!$E$62="","",'EEM 2'!$E$62)</f>
        <v/>
      </c>
      <c r="F24" s="55" t="str">
        <f>IF('EEM 3'!$E$62="","",'EEM 3'!$E$62)</f>
        <v/>
      </c>
      <c r="G24" s="55" t="str">
        <f>IF('EEM 4'!$E$62="","",'EEM 4'!$E$62)</f>
        <v/>
      </c>
      <c r="H24" s="178" t="str">
        <f>IF('EEM 5'!$E$62="","",'EEM 5'!$E$62)</f>
        <v/>
      </c>
      <c r="I24" s="54" t="s">
        <v>361</v>
      </c>
      <c r="J24" s="55" t="str">
        <f>IF('EEM 6'!$E$62="","",'EEM 6'!$E$62)</f>
        <v/>
      </c>
      <c r="K24" s="55" t="str">
        <f>IF('EEM 7'!$E$62="","",'EEM 7'!$E$62)</f>
        <v/>
      </c>
      <c r="L24" s="55" t="str">
        <f>IF('EEM 8'!$E$62="","",'EEM 8'!$E$62)</f>
        <v/>
      </c>
      <c r="M24" s="55" t="str">
        <f>IF('EEM 9'!$E$62="","",'EEM 9'!$E$62)</f>
        <v/>
      </c>
      <c r="N24" s="178" t="str">
        <f>IF('EEM 10'!$E$62="","",'EEM 10'!$E$62)</f>
        <v/>
      </c>
    </row>
    <row r="26" spans="2:23" x14ac:dyDescent="0.3">
      <c r="B26" s="37" t="s">
        <v>34</v>
      </c>
    </row>
  </sheetData>
  <sheetProtection algorithmName="SHA-512" hashValue="Xc4Ov8o9LKWZVA2+g2LjNQureq8zDHdS7I85knkuJSR7h74shH1sXGPc7l5K/eCqE1YfPWWmNZMBv+rMlGZRAQ==" saltValue="dSiHxHsRjyQF/kjM2nSGpg==" spinCount="100000" sheet="1" formatColumns="0" formatRows="0"/>
  <customSheetViews>
    <customSheetView guid="{0F4B04D6-F4BF-4317-A3DF-9F7B8BB7C96E}" scale="40" showGridLines="0" fitToPage="1" printArea="1" view="pageBreakPreview">
      <selection activeCell="F12" sqref="F12"/>
      <colBreaks count="1" manualBreakCount="1">
        <brk id="8" min="2" max="21" man="1"/>
      </colBreaks>
      <pageMargins left="0" right="0" top="0" bottom="0" header="0" footer="0"/>
      <pageSetup scale="61" fitToWidth="0" orientation="landscape" r:id="rId1"/>
      <headerFooter>
        <oddHeader>&amp;L&amp;G&amp;CCustomer Project Review (CPR) - &amp;A&amp;R&amp;D</oddHeader>
        <oddFooter>&amp;CPage &amp;P of &amp;N</oddFooter>
      </headerFooter>
    </customSheetView>
  </customSheetViews>
  <mergeCells count="7">
    <mergeCell ref="O15:P18"/>
    <mergeCell ref="R8:T11"/>
    <mergeCell ref="G1:N1"/>
    <mergeCell ref="B3:B4"/>
    <mergeCell ref="C3:E4"/>
    <mergeCell ref="I3:K4"/>
    <mergeCell ref="C5:E5"/>
  </mergeCells>
  <phoneticPr fontId="57" type="noConversion"/>
  <hyperlinks>
    <hyperlink ref="B26" location="'Post Installation Summary'!A1" display="Next Tab" xr:uid="{B31EE1E6-EC8B-4274-9780-537F7AD32EA8}"/>
    <hyperlink ref="B1" location="'READ ME'!A1" display="Back to READ ME" xr:uid="{D78AF9C9-ADF5-478C-A084-C98610B02F94}"/>
  </hyperlinks>
  <pageMargins left="0.5" right="0.5" top="0.75" bottom="0.75" header="0.3" footer="0.3"/>
  <pageSetup scale="63" fitToWidth="2" orientation="landscape" r:id="rId2"/>
  <headerFooter>
    <oddHeader>&amp;L&amp;G&amp;CCustomer Project Review (CPR) - &amp;A&amp;R&amp;D</oddHeader>
    <oddFooter>&amp;CPage &amp;P of &amp;N</oddFooter>
  </headerFooter>
  <colBreaks count="1" manualBreakCount="1">
    <brk id="8" max="1048575" man="1"/>
  </colBreaks>
  <legacyDrawingHF r:id="rId3"/>
  <extLst>
    <ext xmlns:x14="http://schemas.microsoft.com/office/spreadsheetml/2009/9/main" uri="{78C0D931-6437-407d-A8EE-F0AAD7539E65}">
      <x14:conditionalFormattings>
        <x14:conditionalFormatting xmlns:xm="http://schemas.microsoft.com/office/excel/2006/main">
          <x14:cfRule type="expression" priority="1" id="{82B52996-466F-4958-9511-33CB9D1D098C}">
            <xm:f>$C$16&lt;&gt;'Customer Information'!$D$46:$F$46</xm:f>
            <x14:dxf>
              <fill>
                <patternFill>
                  <bgColor rgb="FFFF0000"/>
                </patternFill>
              </fill>
            </x14:dxf>
          </x14:cfRule>
          <xm:sqref>O15:P18</xm:sqref>
        </x14:conditionalFormatting>
      </x14:conditionalFormatting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BF58D-4E80-4854-A6BB-804629AB29E0}">
  <dimension ref="B2:B3"/>
  <sheetViews>
    <sheetView zoomScaleNormal="100" workbookViewId="0">
      <selection activeCell="M1" sqref="M1:T1048576"/>
    </sheetView>
  </sheetViews>
  <sheetFormatPr defaultRowHeight="14.4" x14ac:dyDescent="0.3"/>
  <sheetData>
    <row r="2" spans="2:2" x14ac:dyDescent="0.3">
      <c r="B2" t="s">
        <v>362</v>
      </c>
    </row>
    <row r="3" spans="2:2" x14ac:dyDescent="0.3">
      <c r="B3" t="s">
        <v>363</v>
      </c>
    </row>
  </sheetData>
  <customSheetViews>
    <customSheetView guid="{0F4B04D6-F4BF-4317-A3DF-9F7B8BB7C96E}">
      <selection activeCell="M1" sqref="M1:U1048576"/>
      <pageMargins left="0" right="0" top="0" bottom="0" header="0" footer="0"/>
      <pageSetup scale="68" orientation="portrait" r:id="rId1"/>
      <headerFooter>
        <oddHeader>&amp;L&amp;G&amp;CCustomer Project Review (CPR) - &amp;A&amp;R&amp;D</oddHeader>
        <oddFooter>&amp;CPage &amp;P of &amp;N</oddFooter>
      </headerFooter>
    </customSheetView>
  </customSheetViews>
  <pageMargins left="0.5" right="0.5" top="0.75" bottom="0.75" header="0.3" footer="0.3"/>
  <pageSetup scale="68" orientation="portrait" r:id="rId2"/>
  <headerFooter>
    <oddHeader>&amp;L&amp;G&amp;CCustomer Project Review (CPR) - &amp;A&amp;R&amp;D</oddHeader>
    <oddFooter>&amp;CPage &amp;P of &amp;N</oddFooter>
  </headerFooter>
  <legacyDrawingHF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48C77-CB7B-46A0-878C-29A5005B2F80}">
  <sheetPr>
    <pageSetUpPr autoPageBreaks="0"/>
  </sheetPr>
  <dimension ref="A1:Y93"/>
  <sheetViews>
    <sheetView zoomScale="115" zoomScaleNormal="115" zoomScaleSheetLayoutView="80" workbookViewId="0">
      <selection activeCell="V13" sqref="V13"/>
    </sheetView>
  </sheetViews>
  <sheetFormatPr defaultColWidth="8.6640625" defaultRowHeight="15.6" outlineLevelCol="1" x14ac:dyDescent="0.3"/>
  <cols>
    <col min="1" max="1" width="4.6640625" style="20" customWidth="1"/>
    <col min="2" max="2" width="31.33203125" style="20" customWidth="1"/>
    <col min="3" max="3" width="34.6640625" style="20" customWidth="1"/>
    <col min="4" max="4" width="33" style="20" customWidth="1"/>
    <col min="5" max="5" width="17" style="20" customWidth="1"/>
    <col min="6" max="6" width="24.44140625" style="20" customWidth="1"/>
    <col min="7" max="7" width="2.44140625" style="20" customWidth="1"/>
    <col min="8" max="9" width="11" style="20" customWidth="1"/>
    <col min="10" max="10" width="10.6640625" style="20" customWidth="1"/>
    <col min="11" max="11" width="17.5546875" style="20" hidden="1" customWidth="1" outlineLevel="1"/>
    <col min="12" max="12" width="18.6640625" style="20" hidden="1" customWidth="1" outlineLevel="1"/>
    <col min="13" max="13" width="19" style="20" hidden="1" customWidth="1" outlineLevel="1"/>
    <col min="14" max="14" width="8.6640625" style="68" hidden="1" customWidth="1" outlineLevel="1"/>
    <col min="15" max="15" width="41" style="68" customWidth="1" collapsed="1"/>
    <col min="16" max="17" width="8.6640625" style="68"/>
    <col min="18" max="18" width="8.6640625" style="20"/>
    <col min="19" max="19" width="12.33203125" style="20" customWidth="1"/>
    <col min="20" max="16384" width="8.6640625" style="20"/>
  </cols>
  <sheetData>
    <row r="1" spans="2:25" s="2" customFormat="1" ht="25.5" customHeight="1" x14ac:dyDescent="0.3">
      <c r="B1" s="1" t="s">
        <v>35</v>
      </c>
      <c r="F1" s="636" t="s">
        <v>36</v>
      </c>
      <c r="G1" s="636"/>
      <c r="H1" s="636"/>
      <c r="I1" s="636"/>
      <c r="J1" s="636"/>
      <c r="K1" s="636"/>
      <c r="L1" s="636"/>
      <c r="M1" s="636"/>
      <c r="N1" s="636"/>
      <c r="O1" s="636"/>
      <c r="P1" s="481"/>
      <c r="Q1" s="481"/>
      <c r="R1" s="452"/>
      <c r="S1" s="4"/>
    </row>
    <row r="2" spans="2:25" s="2" customFormat="1" ht="25.2" customHeight="1" thickBot="1" x14ac:dyDescent="0.35">
      <c r="N2" s="68"/>
      <c r="O2" s="68"/>
      <c r="P2" s="68"/>
      <c r="Q2" s="68"/>
      <c r="R2" s="20"/>
    </row>
    <row r="3" spans="2:25" s="2" customFormat="1" ht="25.2" customHeight="1" thickBot="1" x14ac:dyDescent="0.35">
      <c r="B3" s="570" t="s">
        <v>10</v>
      </c>
      <c r="C3" s="571"/>
      <c r="D3" s="571"/>
      <c r="E3" s="571"/>
      <c r="F3" s="572"/>
      <c r="G3" s="637" t="s">
        <v>37</v>
      </c>
      <c r="H3" s="638"/>
      <c r="I3" s="638"/>
      <c r="J3" s="639"/>
      <c r="K3" s="660" t="s">
        <v>38</v>
      </c>
      <c r="L3" s="661"/>
      <c r="M3" s="662"/>
      <c r="N3" s="68"/>
      <c r="O3" s="68"/>
      <c r="P3" s="68"/>
      <c r="Q3" s="68"/>
      <c r="R3" s="20"/>
    </row>
    <row r="4" spans="2:25" s="2" customFormat="1" ht="18.75" customHeight="1" x14ac:dyDescent="0.3">
      <c r="B4" s="585" t="s">
        <v>39</v>
      </c>
      <c r="C4" s="565"/>
      <c r="D4" s="546" t="s">
        <v>40</v>
      </c>
      <c r="E4" s="548"/>
      <c r="F4" s="549"/>
      <c r="G4" s="702" t="s">
        <v>833</v>
      </c>
      <c r="H4" s="703"/>
      <c r="I4" s="703"/>
      <c r="J4" s="704"/>
      <c r="K4" s="663"/>
      <c r="L4" s="664"/>
      <c r="M4" s="665"/>
      <c r="N4" s="68"/>
      <c r="O4" s="68"/>
      <c r="P4" s="68"/>
      <c r="Q4" s="68"/>
      <c r="R4" s="20"/>
    </row>
    <row r="5" spans="2:25" s="2" customFormat="1" ht="20.100000000000001" customHeight="1" thickBot="1" x14ac:dyDescent="0.35">
      <c r="B5" s="640"/>
      <c r="C5" s="641"/>
      <c r="D5" s="550"/>
      <c r="E5" s="552"/>
      <c r="F5" s="553"/>
      <c r="G5" s="705"/>
      <c r="H5" s="706"/>
      <c r="I5" s="706"/>
      <c r="J5" s="707"/>
      <c r="K5" s="663"/>
      <c r="L5" s="664"/>
      <c r="M5" s="665"/>
      <c r="N5" s="482" t="b">
        <v>0</v>
      </c>
      <c r="O5" s="68"/>
      <c r="P5" s="68"/>
      <c r="Q5" s="68"/>
      <c r="R5" s="20"/>
    </row>
    <row r="6" spans="2:25" s="2" customFormat="1" ht="25.2" customHeight="1" x14ac:dyDescent="0.3">
      <c r="B6" s="546" t="s">
        <v>41</v>
      </c>
      <c r="C6" s="549"/>
      <c r="D6" s="7" t="s">
        <v>42</v>
      </c>
      <c r="E6" s="546" t="s">
        <v>43</v>
      </c>
      <c r="F6" s="549"/>
      <c r="G6" s="705"/>
      <c r="H6" s="706"/>
      <c r="I6" s="706"/>
      <c r="J6" s="707"/>
      <c r="K6" s="666"/>
      <c r="L6" s="655"/>
      <c r="M6" s="656"/>
      <c r="N6" s="68"/>
      <c r="O6" s="68"/>
      <c r="P6" s="68"/>
      <c r="Q6" s="68"/>
      <c r="R6" s="20"/>
    </row>
    <row r="7" spans="2:25" s="2" customFormat="1" ht="20.100000000000001" customHeight="1" thickBot="1" x14ac:dyDescent="0.35">
      <c r="B7" s="550"/>
      <c r="C7" s="553"/>
      <c r="D7" s="9" t="s">
        <v>44</v>
      </c>
      <c r="E7" s="550"/>
      <c r="F7" s="553"/>
      <c r="G7" s="705"/>
      <c r="H7" s="706"/>
      <c r="I7" s="706"/>
      <c r="J7" s="707"/>
      <c r="K7" s="666"/>
      <c r="L7" s="655"/>
      <c r="M7" s="656"/>
      <c r="N7" s="68"/>
      <c r="O7" s="68"/>
      <c r="P7" s="68"/>
      <c r="Q7" s="68"/>
      <c r="R7" s="20"/>
    </row>
    <row r="8" spans="2:25" s="2" customFormat="1" ht="25.2" customHeight="1" x14ac:dyDescent="0.3">
      <c r="B8" s="647" t="s">
        <v>45</v>
      </c>
      <c r="C8" s="648"/>
      <c r="D8" s="547" t="s">
        <v>46</v>
      </c>
      <c r="E8" s="564"/>
      <c r="F8" s="565"/>
      <c r="G8" s="705"/>
      <c r="H8" s="706"/>
      <c r="I8" s="706"/>
      <c r="J8" s="707"/>
      <c r="K8" s="666"/>
      <c r="L8" s="655"/>
      <c r="M8" s="656"/>
      <c r="N8" s="68"/>
      <c r="O8" s="68"/>
      <c r="P8" s="68"/>
      <c r="Q8" s="68"/>
      <c r="R8" s="20"/>
    </row>
    <row r="9" spans="2:25" s="2" customFormat="1" ht="20.100000000000001" customHeight="1" thickBot="1" x14ac:dyDescent="0.35">
      <c r="B9" s="580"/>
      <c r="C9" s="581"/>
      <c r="D9" s="551"/>
      <c r="E9" s="582"/>
      <c r="F9" s="581"/>
      <c r="G9" s="705"/>
      <c r="H9" s="706"/>
      <c r="I9" s="706"/>
      <c r="J9" s="707"/>
      <c r="K9" s="666"/>
      <c r="L9" s="655"/>
      <c r="M9" s="656"/>
      <c r="N9" s="68"/>
      <c r="O9" s="68"/>
      <c r="P9" s="68"/>
      <c r="Q9" s="68"/>
      <c r="R9" s="20"/>
    </row>
    <row r="10" spans="2:25" s="2" customFormat="1" ht="25.2" customHeight="1" x14ac:dyDescent="0.3">
      <c r="B10" s="585" t="s">
        <v>47</v>
      </c>
      <c r="C10" s="565"/>
      <c r="D10" s="547" t="s">
        <v>48</v>
      </c>
      <c r="E10" s="564"/>
      <c r="F10" s="565"/>
      <c r="G10" s="705"/>
      <c r="H10" s="706"/>
      <c r="I10" s="706"/>
      <c r="J10" s="707"/>
      <c r="K10" s="666"/>
      <c r="L10" s="655"/>
      <c r="M10" s="656"/>
      <c r="N10" s="68"/>
      <c r="O10" s="68"/>
      <c r="P10" s="68"/>
      <c r="Q10" s="68"/>
      <c r="R10" s="20"/>
    </row>
    <row r="11" spans="2:25" s="2" customFormat="1" ht="20.100000000000001" customHeight="1" thickBot="1" x14ac:dyDescent="0.35">
      <c r="B11" s="645"/>
      <c r="C11" s="646"/>
      <c r="D11" s="677"/>
      <c r="E11" s="678"/>
      <c r="F11" s="679"/>
      <c r="G11" s="705"/>
      <c r="H11" s="706"/>
      <c r="I11" s="706"/>
      <c r="J11" s="707"/>
      <c r="K11" s="666"/>
      <c r="L11" s="655"/>
      <c r="M11" s="656"/>
      <c r="N11" s="68"/>
      <c r="O11" s="68"/>
      <c r="P11" s="68"/>
      <c r="Q11" s="68"/>
      <c r="R11" s="20"/>
    </row>
    <row r="12" spans="2:25" s="2" customFormat="1" ht="25.2" customHeight="1" thickBot="1" x14ac:dyDescent="0.35">
      <c r="B12" s="15" t="s">
        <v>49</v>
      </c>
      <c r="C12" s="15" t="s">
        <v>50</v>
      </c>
      <c r="D12" s="583" t="s">
        <v>51</v>
      </c>
      <c r="E12" s="584"/>
      <c r="F12" s="682"/>
      <c r="G12" s="705"/>
      <c r="H12" s="706"/>
      <c r="I12" s="706"/>
      <c r="J12" s="707"/>
      <c r="K12" s="666"/>
      <c r="L12" s="655"/>
      <c r="M12" s="656"/>
      <c r="N12" s="68"/>
      <c r="O12" s="68"/>
      <c r="P12" s="68"/>
      <c r="Q12" s="68"/>
      <c r="R12" s="20"/>
    </row>
    <row r="13" spans="2:25" s="2" customFormat="1" ht="33" customHeight="1" thickBot="1" x14ac:dyDescent="0.35">
      <c r="B13" s="232"/>
      <c r="C13" s="232"/>
      <c r="D13" s="649"/>
      <c r="E13" s="650"/>
      <c r="F13" s="650"/>
      <c r="G13" s="708" t="s">
        <v>872</v>
      </c>
      <c r="H13" s="709"/>
      <c r="I13" s="709"/>
      <c r="J13" s="710"/>
      <c r="K13" s="667"/>
      <c r="L13" s="658"/>
      <c r="M13" s="659"/>
      <c r="N13" s="68"/>
      <c r="O13" s="68"/>
      <c r="P13" s="68"/>
      <c r="Q13" s="68"/>
      <c r="R13" s="20"/>
      <c r="S13" s="20"/>
      <c r="T13" s="20"/>
      <c r="U13" s="20"/>
      <c r="V13" s="20"/>
      <c r="W13" s="20"/>
      <c r="X13" s="20"/>
    </row>
    <row r="14" spans="2:25" s="2" customFormat="1" ht="36" customHeight="1" x14ac:dyDescent="0.3">
      <c r="B14" s="684" t="s">
        <v>52</v>
      </c>
      <c r="C14" s="685"/>
      <c r="D14" s="685"/>
      <c r="E14" s="686"/>
      <c r="F14" s="436"/>
      <c r="G14" s="537" t="s">
        <v>834</v>
      </c>
      <c r="H14" s="538"/>
      <c r="I14" s="538"/>
      <c r="J14" s="539"/>
      <c r="K14" s="36"/>
      <c r="L14" s="36"/>
      <c r="M14" s="36"/>
      <c r="N14" s="435"/>
      <c r="O14" s="259"/>
      <c r="P14" s="483"/>
      <c r="Q14" s="435"/>
      <c r="R14" s="116"/>
      <c r="S14" s="20"/>
      <c r="T14" s="20"/>
      <c r="U14" s="20"/>
      <c r="V14" s="20"/>
      <c r="W14" s="20"/>
      <c r="X14" s="20"/>
    </row>
    <row r="15" spans="2:25" s="2" customFormat="1" ht="36" customHeight="1" thickBot="1" x14ac:dyDescent="0.35">
      <c r="B15" s="521" t="s">
        <v>53</v>
      </c>
      <c r="C15" s="522"/>
      <c r="D15" s="522"/>
      <c r="E15" s="522"/>
      <c r="F15" s="437"/>
      <c r="G15" s="537" t="s">
        <v>835</v>
      </c>
      <c r="H15" s="538"/>
      <c r="I15" s="538"/>
      <c r="J15" s="539"/>
      <c r="K15" s="36"/>
      <c r="L15" s="36"/>
      <c r="M15" s="36"/>
      <c r="N15" s="435"/>
      <c r="O15" s="540"/>
      <c r="P15" s="540"/>
      <c r="Q15" s="540"/>
      <c r="R15" s="126"/>
      <c r="S15" s="68"/>
      <c r="T15" s="68"/>
      <c r="U15" s="20"/>
      <c r="V15" s="20"/>
      <c r="W15" s="20"/>
      <c r="X15" s="20"/>
      <c r="Y15" s="20"/>
    </row>
    <row r="16" spans="2:25" s="2" customFormat="1" ht="46.5" customHeight="1" thickBot="1" x14ac:dyDescent="0.35">
      <c r="B16" s="541" t="str" cm="1">
        <f t="array" ref="B16">_xlfn.IFS(AND(F14="Yes",F15="No"),'Data Validation'!X1,AND('Customer Information'!F14="No",'Customer Information'!F15="Yes"),'Data Validation'!X2,AND('Customer Information'!F14="Yes",'Customer Information'!F15="Yes"),'Data Validation'!X3,AND('Customer Information'!F14="No",'Customer Information'!F15="No"),"",AND(F14="",F15=""),"")</f>
        <v/>
      </c>
      <c r="C16" s="542"/>
      <c r="D16" s="542"/>
      <c r="E16" s="542"/>
      <c r="F16" s="542"/>
      <c r="G16" s="699" t="s">
        <v>873</v>
      </c>
      <c r="H16" s="700"/>
      <c r="I16" s="700"/>
      <c r="J16" s="701"/>
      <c r="K16" s="36"/>
      <c r="L16" s="36"/>
      <c r="M16" s="36"/>
      <c r="N16" s="435"/>
      <c r="O16" s="540"/>
      <c r="P16" s="540"/>
      <c r="Q16" s="540"/>
      <c r="R16" s="126"/>
      <c r="S16" s="68"/>
      <c r="T16" s="68"/>
      <c r="U16" s="20"/>
      <c r="V16" s="20"/>
      <c r="W16" s="20"/>
      <c r="X16" s="20"/>
      <c r="Y16" s="20"/>
    </row>
    <row r="17" spans="2:25" s="2" customFormat="1" ht="25.2" customHeight="1" thickBot="1" x14ac:dyDescent="0.35">
      <c r="B17" s="10"/>
      <c r="C17" s="10"/>
      <c r="D17" s="11"/>
      <c r="E17" s="11"/>
      <c r="F17" s="68" t="b">
        <f>OR(F14="Yes",F15="Yes")</f>
        <v>0</v>
      </c>
      <c r="N17" s="68"/>
      <c r="O17" s="540"/>
      <c r="P17" s="540"/>
      <c r="Q17" s="540"/>
      <c r="R17" s="126"/>
      <c r="S17" s="20"/>
      <c r="T17" s="20"/>
      <c r="U17" s="20"/>
      <c r="V17" s="20"/>
      <c r="W17" s="20"/>
      <c r="X17" s="20"/>
      <c r="Y17" s="20"/>
    </row>
    <row r="18" spans="2:25" s="2" customFormat="1" ht="25.2" customHeight="1" thickBot="1" x14ac:dyDescent="0.35">
      <c r="B18" s="680" t="s">
        <v>54</v>
      </c>
      <c r="C18" s="681"/>
      <c r="D18" s="681"/>
      <c r="E18" s="681"/>
      <c r="F18" s="683"/>
      <c r="G18" s="637" t="s">
        <v>37</v>
      </c>
      <c r="H18" s="638"/>
      <c r="I18" s="638"/>
      <c r="J18" s="639"/>
      <c r="N18" s="68"/>
      <c r="O18" s="68"/>
      <c r="P18" s="68"/>
      <c r="Q18" s="68"/>
      <c r="R18" s="20"/>
      <c r="S18" s="20"/>
      <c r="T18" s="20"/>
      <c r="U18" s="20"/>
      <c r="V18" s="20"/>
      <c r="W18" s="20"/>
      <c r="X18" s="20"/>
      <c r="Y18" s="20"/>
    </row>
    <row r="19" spans="2:25" s="2" customFormat="1" ht="26.25" customHeight="1" thickBot="1" x14ac:dyDescent="0.35">
      <c r="B19" s="687" t="s">
        <v>55</v>
      </c>
      <c r="C19" s="688"/>
      <c r="D19" s="691" t="s">
        <v>832</v>
      </c>
      <c r="E19" s="692"/>
      <c r="F19" s="693"/>
      <c r="G19" s="528" t="s">
        <v>874</v>
      </c>
      <c r="H19" s="529"/>
      <c r="I19" s="529"/>
      <c r="J19" s="530"/>
      <c r="K19" s="505" t="s">
        <v>56</v>
      </c>
      <c r="L19" s="506"/>
      <c r="M19" s="507"/>
      <c r="N19" s="68"/>
      <c r="O19" s="68"/>
      <c r="P19" s="68"/>
      <c r="Q19" s="68"/>
      <c r="R19" s="20"/>
      <c r="S19" s="20"/>
      <c r="T19" s="20"/>
      <c r="U19" s="20"/>
      <c r="V19" s="20"/>
      <c r="W19" s="20"/>
    </row>
    <row r="20" spans="2:25" s="2" customFormat="1" ht="23.25" customHeight="1" thickBot="1" x14ac:dyDescent="0.35">
      <c r="B20" s="697"/>
      <c r="C20" s="698"/>
      <c r="D20" s="694"/>
      <c r="E20" s="695"/>
      <c r="F20" s="696"/>
      <c r="G20" s="531"/>
      <c r="H20" s="532"/>
      <c r="I20" s="532"/>
      <c r="J20" s="533"/>
      <c r="K20" s="508"/>
      <c r="L20" s="509"/>
      <c r="M20" s="510"/>
      <c r="N20" s="482" t="b">
        <v>0</v>
      </c>
      <c r="O20" s="68"/>
      <c r="P20" s="68"/>
      <c r="Q20" s="68"/>
      <c r="R20" s="20"/>
      <c r="S20" s="20"/>
      <c r="T20" s="20"/>
      <c r="U20" s="20"/>
      <c r="V20" s="20"/>
      <c r="W20" s="20"/>
    </row>
    <row r="21" spans="2:25" s="2" customFormat="1" ht="23.25" customHeight="1" thickBot="1" x14ac:dyDescent="0.35">
      <c r="B21" s="687" t="s">
        <v>830</v>
      </c>
      <c r="C21" s="688"/>
      <c r="D21" s="691" t="s">
        <v>831</v>
      </c>
      <c r="E21" s="692"/>
      <c r="F21" s="693"/>
      <c r="G21" s="531"/>
      <c r="H21" s="532"/>
      <c r="I21" s="532"/>
      <c r="J21" s="533"/>
      <c r="K21" s="511"/>
      <c r="L21" s="512"/>
      <c r="M21" s="513"/>
      <c r="N21" s="68"/>
      <c r="O21" s="68"/>
      <c r="P21" s="68"/>
      <c r="Q21" s="68"/>
      <c r="R21" s="20"/>
      <c r="S21" s="20"/>
      <c r="T21" s="20"/>
      <c r="U21" s="20"/>
      <c r="V21" s="20"/>
      <c r="W21" s="20"/>
    </row>
    <row r="22" spans="2:25" s="2" customFormat="1" ht="23.25" customHeight="1" thickBot="1" x14ac:dyDescent="0.35">
      <c r="B22" s="689"/>
      <c r="C22" s="690"/>
      <c r="D22" s="694"/>
      <c r="E22" s="695"/>
      <c r="F22" s="696"/>
      <c r="G22" s="531"/>
      <c r="H22" s="532"/>
      <c r="I22" s="532"/>
      <c r="J22" s="533"/>
      <c r="K22" s="514"/>
      <c r="L22" s="515"/>
      <c r="M22" s="516"/>
      <c r="N22" s="68"/>
      <c r="O22" s="68"/>
      <c r="P22" s="68"/>
      <c r="Q22" s="68"/>
      <c r="R22" s="20"/>
      <c r="S22" s="20"/>
      <c r="T22" s="20"/>
      <c r="U22" s="20"/>
      <c r="V22" s="20"/>
      <c r="W22" s="20"/>
    </row>
    <row r="23" spans="2:25" s="2" customFormat="1" ht="23.25" customHeight="1" x14ac:dyDescent="0.3">
      <c r="B23" s="585" t="s">
        <v>57</v>
      </c>
      <c r="C23" s="564"/>
      <c r="D23" s="564"/>
      <c r="E23" s="564"/>
      <c r="F23" s="565"/>
      <c r="G23" s="531"/>
      <c r="H23" s="532"/>
      <c r="I23" s="532"/>
      <c r="J23" s="533"/>
      <c r="K23" s="514"/>
      <c r="L23" s="515"/>
      <c r="M23" s="516"/>
      <c r="N23" s="68"/>
      <c r="O23" s="68"/>
      <c r="P23" s="68"/>
      <c r="Q23" s="68"/>
      <c r="R23" s="20"/>
      <c r="S23" s="20"/>
      <c r="T23" s="20"/>
      <c r="U23" s="20"/>
      <c r="V23" s="20"/>
      <c r="W23" s="20"/>
    </row>
    <row r="24" spans="2:25" s="2" customFormat="1" ht="23.25" customHeight="1" x14ac:dyDescent="0.3">
      <c r="B24" s="671"/>
      <c r="C24" s="672"/>
      <c r="D24" s="672"/>
      <c r="E24" s="672"/>
      <c r="F24" s="673"/>
      <c r="G24" s="531"/>
      <c r="H24" s="532"/>
      <c r="I24" s="532"/>
      <c r="J24" s="533"/>
      <c r="K24" s="514"/>
      <c r="L24" s="515"/>
      <c r="M24" s="516"/>
      <c r="N24" s="68"/>
      <c r="O24" s="68"/>
      <c r="P24" s="68"/>
      <c r="Q24" s="68"/>
      <c r="R24" s="20"/>
    </row>
    <row r="25" spans="2:25" s="2" customFormat="1" ht="23.25" customHeight="1" x14ac:dyDescent="0.3">
      <c r="B25" s="674"/>
      <c r="C25" s="675"/>
      <c r="D25" s="675"/>
      <c r="E25" s="675"/>
      <c r="F25" s="676"/>
      <c r="G25" s="531"/>
      <c r="H25" s="532"/>
      <c r="I25" s="532"/>
      <c r="J25" s="533"/>
      <c r="K25" s="514"/>
      <c r="L25" s="515"/>
      <c r="M25" s="516"/>
      <c r="N25" s="68"/>
      <c r="O25" s="68"/>
      <c r="P25" s="68"/>
      <c r="Q25" s="68"/>
      <c r="R25" s="20"/>
    </row>
    <row r="26" spans="2:25" s="2" customFormat="1" ht="23.25" customHeight="1" x14ac:dyDescent="0.3">
      <c r="B26" s="674"/>
      <c r="C26" s="675"/>
      <c r="D26" s="675"/>
      <c r="E26" s="675"/>
      <c r="F26" s="676"/>
      <c r="G26" s="531"/>
      <c r="H26" s="532"/>
      <c r="I26" s="532"/>
      <c r="J26" s="533"/>
      <c r="K26" s="514"/>
      <c r="L26" s="515"/>
      <c r="M26" s="516"/>
      <c r="N26" s="68"/>
      <c r="O26" s="68"/>
      <c r="P26" s="68"/>
      <c r="Q26" s="68"/>
      <c r="R26" s="20"/>
    </row>
    <row r="27" spans="2:25" s="2" customFormat="1" ht="23.25" customHeight="1" x14ac:dyDescent="0.3">
      <c r="B27" s="674"/>
      <c r="C27" s="675"/>
      <c r="D27" s="675"/>
      <c r="E27" s="675"/>
      <c r="F27" s="676"/>
      <c r="G27" s="531"/>
      <c r="H27" s="532"/>
      <c r="I27" s="532"/>
      <c r="J27" s="533"/>
      <c r="K27" s="514"/>
      <c r="L27" s="515"/>
      <c r="M27" s="516"/>
      <c r="N27" s="68"/>
      <c r="O27" s="68"/>
      <c r="P27" s="68"/>
      <c r="Q27" s="68"/>
      <c r="R27" s="20"/>
    </row>
    <row r="28" spans="2:25" s="2" customFormat="1" ht="23.25" customHeight="1" thickBot="1" x14ac:dyDescent="0.35">
      <c r="B28" s="674"/>
      <c r="C28" s="675"/>
      <c r="D28" s="675"/>
      <c r="E28" s="675"/>
      <c r="F28" s="676"/>
      <c r="G28" s="531"/>
      <c r="H28" s="532"/>
      <c r="I28" s="532"/>
      <c r="J28" s="533"/>
      <c r="K28" s="514"/>
      <c r="L28" s="515"/>
      <c r="M28" s="516"/>
      <c r="N28" s="68"/>
      <c r="O28" s="68"/>
      <c r="P28" s="68"/>
      <c r="Q28" s="68"/>
      <c r="R28" s="20"/>
    </row>
    <row r="29" spans="2:25" s="2" customFormat="1" ht="23.25" customHeight="1" thickBot="1" x14ac:dyDescent="0.35">
      <c r="B29" s="556" t="s">
        <v>58</v>
      </c>
      <c r="C29" s="557"/>
      <c r="D29" s="558"/>
      <c r="E29" s="559"/>
      <c r="F29" s="560"/>
      <c r="G29" s="531"/>
      <c r="H29" s="532"/>
      <c r="I29" s="532"/>
      <c r="J29" s="533"/>
      <c r="K29" s="514"/>
      <c r="L29" s="515"/>
      <c r="M29" s="516"/>
      <c r="N29" s="68"/>
      <c r="O29" s="68"/>
      <c r="P29" s="68"/>
      <c r="Q29" s="68"/>
      <c r="R29" s="20"/>
    </row>
    <row r="30" spans="2:25" s="2" customFormat="1" ht="23.25" customHeight="1" thickBot="1" x14ac:dyDescent="0.35">
      <c r="B30" s="523" t="s">
        <v>59</v>
      </c>
      <c r="C30" s="524"/>
      <c r="D30" s="525"/>
      <c r="E30" s="561"/>
      <c r="F30" s="562"/>
      <c r="G30" s="531"/>
      <c r="H30" s="532"/>
      <c r="I30" s="532"/>
      <c r="J30" s="533"/>
      <c r="K30" s="514"/>
      <c r="L30" s="515"/>
      <c r="M30" s="516"/>
      <c r="N30" s="68"/>
      <c r="O30" s="68"/>
      <c r="P30" s="68"/>
      <c r="Q30" s="68"/>
      <c r="R30" s="20"/>
    </row>
    <row r="31" spans="2:25" s="2" customFormat="1" ht="27" customHeight="1" thickBot="1" x14ac:dyDescent="0.35">
      <c r="B31" s="556" t="s">
        <v>60</v>
      </c>
      <c r="C31" s="557"/>
      <c r="D31" s="558"/>
      <c r="E31" s="559"/>
      <c r="F31" s="560"/>
      <c r="G31" s="531"/>
      <c r="H31" s="532"/>
      <c r="I31" s="532"/>
      <c r="J31" s="533"/>
      <c r="K31" s="514"/>
      <c r="L31" s="515"/>
      <c r="M31" s="516"/>
      <c r="N31" s="68"/>
      <c r="O31" s="68"/>
      <c r="P31" s="68"/>
      <c r="Q31" s="68"/>
      <c r="R31" s="20"/>
    </row>
    <row r="32" spans="2:25" s="2" customFormat="1" ht="27" customHeight="1" thickBot="1" x14ac:dyDescent="0.35">
      <c r="B32" s="586" t="s">
        <v>61</v>
      </c>
      <c r="C32" s="587"/>
      <c r="D32" s="588"/>
      <c r="E32" s="554"/>
      <c r="F32" s="555"/>
      <c r="G32" s="531"/>
      <c r="H32" s="532"/>
      <c r="I32" s="532"/>
      <c r="J32" s="533"/>
      <c r="K32" s="514"/>
      <c r="L32" s="515"/>
      <c r="M32" s="516"/>
      <c r="N32" s="68"/>
      <c r="O32" s="68"/>
      <c r="P32" s="68"/>
      <c r="Q32" s="68"/>
      <c r="R32" s="20"/>
    </row>
    <row r="33" spans="1:21" s="2" customFormat="1" ht="27" customHeight="1" thickBot="1" x14ac:dyDescent="0.35">
      <c r="B33" s="586" t="s">
        <v>62</v>
      </c>
      <c r="C33" s="587"/>
      <c r="D33" s="588"/>
      <c r="E33" s="554"/>
      <c r="F33" s="555"/>
      <c r="G33" s="531"/>
      <c r="H33" s="532"/>
      <c r="I33" s="532"/>
      <c r="J33" s="533"/>
      <c r="K33" s="514"/>
      <c r="L33" s="515"/>
      <c r="M33" s="516"/>
      <c r="N33" s="68"/>
      <c r="O33" s="68"/>
      <c r="P33" s="68"/>
      <c r="Q33" s="68"/>
      <c r="R33" s="20"/>
    </row>
    <row r="34" spans="1:21" s="2" customFormat="1" ht="27" customHeight="1" thickBot="1" x14ac:dyDescent="0.35">
      <c r="B34" s="586" t="s">
        <v>63</v>
      </c>
      <c r="C34" s="587"/>
      <c r="D34" s="588"/>
      <c r="E34" s="554"/>
      <c r="F34" s="555"/>
      <c r="G34" s="531"/>
      <c r="H34" s="532"/>
      <c r="I34" s="532"/>
      <c r="J34" s="533"/>
      <c r="K34" s="514"/>
      <c r="L34" s="515"/>
      <c r="M34" s="516"/>
      <c r="N34" s="68"/>
      <c r="O34" s="68"/>
      <c r="P34" s="68"/>
      <c r="Q34" s="68"/>
      <c r="R34" s="20"/>
    </row>
    <row r="35" spans="1:21" s="2" customFormat="1" ht="27" customHeight="1" thickBot="1" x14ac:dyDescent="0.35">
      <c r="B35" s="544" t="s">
        <v>64</v>
      </c>
      <c r="C35" s="545"/>
      <c r="D35" s="545"/>
      <c r="E35" s="554"/>
      <c r="F35" s="555"/>
      <c r="G35" s="531"/>
      <c r="H35" s="532"/>
      <c r="I35" s="532"/>
      <c r="J35" s="533"/>
      <c r="K35" s="514"/>
      <c r="L35" s="515"/>
      <c r="M35" s="516"/>
      <c r="N35" s="68"/>
      <c r="O35" s="68"/>
      <c r="P35" s="68"/>
      <c r="Q35" s="68"/>
      <c r="R35" s="20"/>
    </row>
    <row r="36" spans="1:21" s="2" customFormat="1" ht="71.25" customHeight="1" thickBot="1" x14ac:dyDescent="0.35">
      <c r="B36" s="523" t="s">
        <v>65</v>
      </c>
      <c r="C36" s="524"/>
      <c r="D36" s="524"/>
      <c r="E36" s="526"/>
      <c r="F36" s="527"/>
      <c r="G36" s="531"/>
      <c r="H36" s="532"/>
      <c r="I36" s="532"/>
      <c r="J36" s="533"/>
      <c r="K36" s="514"/>
      <c r="L36" s="515"/>
      <c r="M36" s="516"/>
      <c r="N36" s="68"/>
      <c r="O36" s="68"/>
      <c r="P36" s="68"/>
      <c r="Q36" s="68"/>
      <c r="R36" s="20"/>
    </row>
    <row r="37" spans="1:21" s="2" customFormat="1" ht="29.25" customHeight="1" thickBot="1" x14ac:dyDescent="0.35">
      <c r="B37" s="523" t="s">
        <v>66</v>
      </c>
      <c r="C37" s="524"/>
      <c r="D37" s="525"/>
      <c r="E37" s="526"/>
      <c r="F37" s="527"/>
      <c r="G37" s="531"/>
      <c r="H37" s="532"/>
      <c r="I37" s="532"/>
      <c r="J37" s="533"/>
      <c r="K37" s="514"/>
      <c r="L37" s="515"/>
      <c r="M37" s="516"/>
      <c r="N37" s="68"/>
      <c r="O37" s="68"/>
      <c r="P37" s="68"/>
      <c r="Q37" s="68"/>
      <c r="R37" s="20"/>
    </row>
    <row r="38" spans="1:21" s="2" customFormat="1" ht="69" customHeight="1" thickBot="1" x14ac:dyDescent="0.35">
      <c r="A38" s="111"/>
      <c r="B38" s="541" t="e" cm="1">
        <f t="array" ref="B38">_xlfn.IFS(AND(OR(E35="Yes",E36="Yes"),E37='Data Validation'!T1),'Data Validation'!V1,AND(OR(E35="Yes",E36="Yes"),E37='Data Validation'!T2),'Data Validation'!V2,E36="No",'Data Validation'!V3)</f>
        <v>#N/A</v>
      </c>
      <c r="C38" s="542"/>
      <c r="D38" s="542"/>
      <c r="E38" s="542"/>
      <c r="F38" s="543"/>
      <c r="G38" s="531"/>
      <c r="H38" s="532"/>
      <c r="I38" s="532"/>
      <c r="J38" s="533"/>
      <c r="K38" s="514"/>
      <c r="L38" s="515"/>
      <c r="M38" s="516"/>
      <c r="N38" s="68"/>
      <c r="O38" s="68"/>
      <c r="P38" s="68"/>
      <c r="Q38" s="68"/>
      <c r="R38" s="20"/>
    </row>
    <row r="39" spans="1:21" s="2" customFormat="1" ht="25.2" customHeight="1" x14ac:dyDescent="0.3">
      <c r="A39" s="111"/>
      <c r="B39" s="546" t="s">
        <v>67</v>
      </c>
      <c r="C39" s="547"/>
      <c r="D39" s="548" t="s">
        <v>68</v>
      </c>
      <c r="E39" s="548"/>
      <c r="F39" s="549"/>
      <c r="G39" s="531"/>
      <c r="H39" s="532"/>
      <c r="I39" s="532"/>
      <c r="J39" s="533"/>
      <c r="K39" s="514"/>
      <c r="L39" s="515"/>
      <c r="M39" s="516"/>
      <c r="N39" s="68"/>
      <c r="O39" s="68"/>
      <c r="P39" s="68"/>
      <c r="Q39" s="68"/>
      <c r="R39" s="20"/>
    </row>
    <row r="40" spans="1:21" s="2" customFormat="1" ht="27.75" customHeight="1" thickBot="1" x14ac:dyDescent="0.35">
      <c r="A40" s="111"/>
      <c r="B40" s="550"/>
      <c r="C40" s="551"/>
      <c r="D40" s="552"/>
      <c r="E40" s="552"/>
      <c r="F40" s="553"/>
      <c r="G40" s="531"/>
      <c r="H40" s="532"/>
      <c r="I40" s="532"/>
      <c r="J40" s="533"/>
      <c r="K40" s="514"/>
      <c r="L40" s="515"/>
      <c r="M40" s="516"/>
      <c r="N40" s="68"/>
      <c r="O40" s="68"/>
      <c r="P40" s="68"/>
      <c r="Q40" s="68"/>
      <c r="R40" s="20"/>
    </row>
    <row r="41" spans="1:21" s="2" customFormat="1" ht="23.25" customHeight="1" x14ac:dyDescent="0.3">
      <c r="B41" s="546" t="s">
        <v>69</v>
      </c>
      <c r="C41" s="547"/>
      <c r="D41" s="564" t="s">
        <v>70</v>
      </c>
      <c r="E41" s="564"/>
      <c r="F41" s="565"/>
      <c r="G41" s="531"/>
      <c r="H41" s="532"/>
      <c r="I41" s="532"/>
      <c r="J41" s="533"/>
      <c r="K41" s="514"/>
      <c r="L41" s="515"/>
      <c r="M41" s="516"/>
      <c r="N41" s="68"/>
      <c r="O41" s="68"/>
      <c r="P41" s="68"/>
      <c r="Q41" s="68"/>
      <c r="R41" s="20"/>
    </row>
    <row r="42" spans="1:21" s="2" customFormat="1" ht="23.25" customHeight="1" thickBot="1" x14ac:dyDescent="0.35">
      <c r="B42" s="550"/>
      <c r="C42" s="552"/>
      <c r="D42" s="582"/>
      <c r="E42" s="582"/>
      <c r="F42" s="581"/>
      <c r="G42" s="531"/>
      <c r="H42" s="532"/>
      <c r="I42" s="532"/>
      <c r="J42" s="533"/>
      <c r="K42" s="514"/>
      <c r="L42" s="515"/>
      <c r="M42" s="516"/>
      <c r="N42" s="68"/>
      <c r="O42" s="68"/>
      <c r="P42" s="68"/>
      <c r="Q42" s="68"/>
      <c r="R42" s="20"/>
    </row>
    <row r="43" spans="1:21" s="2" customFormat="1" ht="23.25" customHeight="1" x14ac:dyDescent="0.3">
      <c r="B43" s="546" t="s">
        <v>71</v>
      </c>
      <c r="C43" s="547"/>
      <c r="D43" s="564" t="s">
        <v>72</v>
      </c>
      <c r="E43" s="564"/>
      <c r="F43" s="565"/>
      <c r="G43" s="531"/>
      <c r="H43" s="532"/>
      <c r="I43" s="532"/>
      <c r="J43" s="533"/>
      <c r="K43" s="514"/>
      <c r="L43" s="515"/>
      <c r="M43" s="516"/>
      <c r="N43" s="68"/>
      <c r="O43" s="68"/>
      <c r="P43" s="68"/>
      <c r="Q43" s="68"/>
      <c r="R43" s="20"/>
    </row>
    <row r="44" spans="1:21" s="2" customFormat="1" ht="23.25" customHeight="1" thickBot="1" x14ac:dyDescent="0.35">
      <c r="B44" s="550"/>
      <c r="C44" s="552"/>
      <c r="D44" s="582"/>
      <c r="E44" s="582"/>
      <c r="F44" s="581"/>
      <c r="G44" s="531"/>
      <c r="H44" s="532"/>
      <c r="I44" s="532"/>
      <c r="J44" s="533"/>
      <c r="K44" s="514"/>
      <c r="L44" s="515"/>
      <c r="M44" s="516"/>
      <c r="N44" s="68"/>
      <c r="O44" s="68"/>
      <c r="P44" s="68"/>
      <c r="Q44" s="68"/>
      <c r="R44" s="20"/>
    </row>
    <row r="45" spans="1:21" s="2" customFormat="1" ht="29.25" customHeight="1" x14ac:dyDescent="0.3">
      <c r="B45" s="546" t="s">
        <v>73</v>
      </c>
      <c r="C45" s="548"/>
      <c r="D45" s="546" t="s">
        <v>74</v>
      </c>
      <c r="E45" s="548"/>
      <c r="F45" s="549"/>
      <c r="G45" s="531"/>
      <c r="H45" s="532"/>
      <c r="I45" s="532"/>
      <c r="J45" s="533"/>
      <c r="K45" s="514"/>
      <c r="L45" s="515"/>
      <c r="M45" s="516"/>
      <c r="N45" s="68"/>
      <c r="O45" s="68"/>
      <c r="P45" s="68"/>
      <c r="Q45" s="68"/>
      <c r="R45" s="20"/>
      <c r="S45" s="520"/>
      <c r="T45" s="520"/>
      <c r="U45" s="520"/>
    </row>
    <row r="46" spans="1:21" s="2" customFormat="1" ht="23.25" customHeight="1" thickBot="1" x14ac:dyDescent="0.35">
      <c r="B46" s="550"/>
      <c r="C46" s="553"/>
      <c r="D46" s="642"/>
      <c r="E46" s="643"/>
      <c r="F46" s="644"/>
      <c r="G46" s="531"/>
      <c r="H46" s="532"/>
      <c r="I46" s="532"/>
      <c r="J46" s="533"/>
      <c r="K46" s="514"/>
      <c r="L46" s="515"/>
      <c r="M46" s="516"/>
      <c r="N46" s="68"/>
      <c r="O46" s="68"/>
      <c r="P46" s="68" t="str" cm="1">
        <f t="array" ref="P46">_xlfn.IFS(D46="","False",D46=0,"True",D46&gt;0,"False")</f>
        <v>False</v>
      </c>
      <c r="Q46" s="68"/>
      <c r="R46" s="20"/>
    </row>
    <row r="47" spans="1:21" s="2" customFormat="1" ht="23.25" customHeight="1" thickBot="1" x14ac:dyDescent="0.35">
      <c r="B47" s="566" t="s">
        <v>75</v>
      </c>
      <c r="C47" s="567"/>
      <c r="D47" s="567"/>
      <c r="E47" s="568"/>
      <c r="F47" s="569"/>
      <c r="G47" s="531"/>
      <c r="H47" s="532"/>
      <c r="I47" s="532"/>
      <c r="J47" s="533"/>
      <c r="K47" s="514"/>
      <c r="L47" s="515"/>
      <c r="M47" s="516"/>
      <c r="N47" s="68"/>
      <c r="O47" s="68"/>
      <c r="P47" s="68"/>
      <c r="Q47" s="68"/>
      <c r="R47" s="20"/>
    </row>
    <row r="48" spans="1:21" s="2" customFormat="1" ht="21" customHeight="1" thickBot="1" x14ac:dyDescent="0.35">
      <c r="B48" s="583" t="s">
        <v>76</v>
      </c>
      <c r="C48" s="584"/>
      <c r="D48" s="584"/>
      <c r="E48" s="559"/>
      <c r="F48" s="560"/>
      <c r="G48" s="531"/>
      <c r="H48" s="532"/>
      <c r="I48" s="532"/>
      <c r="J48" s="533"/>
      <c r="K48" s="514"/>
      <c r="L48" s="515"/>
      <c r="M48" s="516"/>
      <c r="N48" s="68"/>
      <c r="O48" s="68"/>
      <c r="P48" s="68"/>
      <c r="Q48" s="68"/>
      <c r="R48" s="20"/>
      <c r="S48" s="520"/>
      <c r="T48" s="520"/>
    </row>
    <row r="49" spans="2:18" s="2" customFormat="1" ht="35.25" customHeight="1" x14ac:dyDescent="0.3">
      <c r="B49" s="12" t="s">
        <v>77</v>
      </c>
      <c r="C49" s="12" t="s">
        <v>41</v>
      </c>
      <c r="D49" s="13" t="s">
        <v>42</v>
      </c>
      <c r="E49" s="13" t="s">
        <v>43</v>
      </c>
      <c r="F49" s="13" t="s">
        <v>78</v>
      </c>
      <c r="G49" s="531"/>
      <c r="H49" s="532"/>
      <c r="I49" s="532"/>
      <c r="J49" s="533"/>
      <c r="K49" s="514"/>
      <c r="L49" s="515"/>
      <c r="M49" s="516"/>
      <c r="N49" s="68"/>
      <c r="O49" s="68"/>
      <c r="P49" s="68"/>
      <c r="Q49" s="68"/>
      <c r="R49" s="20"/>
    </row>
    <row r="50" spans="2:18" s="2" customFormat="1" ht="21" customHeight="1" thickBot="1" x14ac:dyDescent="0.35">
      <c r="B50" s="231"/>
      <c r="C50" s="231"/>
      <c r="D50" s="9" t="s">
        <v>44</v>
      </c>
      <c r="E50" s="234"/>
      <c r="F50" s="14" t="e">
        <f>IF(E48="No",INDEX('Data Validation'!$E$2:$E$2695,MATCH(E50,'Data Validation'!D2:$D$2695,0)),INDEX('Data Validation'!$E$2:$E$2695,MATCH(E7,'Data Validation'!D2:$D$2695,0)))</f>
        <v>#N/A</v>
      </c>
      <c r="G50" s="531"/>
      <c r="H50" s="532"/>
      <c r="I50" s="532"/>
      <c r="J50" s="533"/>
      <c r="K50" s="514"/>
      <c r="L50" s="515"/>
      <c r="M50" s="516"/>
      <c r="N50" s="68"/>
      <c r="O50" s="68"/>
      <c r="P50" s="68"/>
      <c r="Q50" s="68"/>
      <c r="R50" s="20"/>
    </row>
    <row r="51" spans="2:18" s="2" customFormat="1" ht="21" customHeight="1" thickBot="1" x14ac:dyDescent="0.35">
      <c r="B51" s="583" t="s">
        <v>79</v>
      </c>
      <c r="C51" s="584"/>
      <c r="D51" s="584"/>
      <c r="E51" s="559"/>
      <c r="F51" s="560"/>
      <c r="G51" s="531"/>
      <c r="H51" s="532"/>
      <c r="I51" s="532"/>
      <c r="J51" s="533"/>
      <c r="K51" s="514"/>
      <c r="L51" s="515"/>
      <c r="M51" s="516"/>
      <c r="N51" s="68"/>
      <c r="O51" s="68"/>
      <c r="P51" s="68"/>
      <c r="Q51" s="68"/>
      <c r="R51" s="20"/>
    </row>
    <row r="52" spans="2:18" s="2" customFormat="1" ht="25.2" customHeight="1" x14ac:dyDescent="0.3">
      <c r="B52" s="647" t="s">
        <v>80</v>
      </c>
      <c r="C52" s="648"/>
      <c r="D52" s="547" t="s">
        <v>81</v>
      </c>
      <c r="E52" s="564"/>
      <c r="F52" s="565"/>
      <c r="G52" s="531"/>
      <c r="H52" s="532"/>
      <c r="I52" s="532"/>
      <c r="J52" s="533"/>
      <c r="K52" s="514"/>
      <c r="L52" s="515"/>
      <c r="M52" s="516"/>
      <c r="N52" s="68"/>
      <c r="O52" s="68"/>
      <c r="P52" s="68"/>
      <c r="Q52" s="68"/>
      <c r="R52" s="20"/>
    </row>
    <row r="53" spans="2:18" s="2" customFormat="1" ht="20.100000000000001" customHeight="1" thickBot="1" x14ac:dyDescent="0.35">
      <c r="B53" s="580"/>
      <c r="C53" s="581"/>
      <c r="D53" s="551"/>
      <c r="E53" s="582"/>
      <c r="F53" s="581"/>
      <c r="G53" s="531"/>
      <c r="H53" s="532"/>
      <c r="I53" s="532"/>
      <c r="J53" s="533"/>
      <c r="K53" s="514"/>
      <c r="L53" s="515"/>
      <c r="M53" s="516"/>
      <c r="N53" s="68"/>
      <c r="O53" s="68"/>
      <c r="P53" s="68"/>
      <c r="Q53" s="68"/>
      <c r="R53" s="20"/>
    </row>
    <row r="54" spans="2:18" s="2" customFormat="1" ht="25.2" customHeight="1" x14ac:dyDescent="0.3">
      <c r="B54" s="585" t="s">
        <v>82</v>
      </c>
      <c r="C54" s="565"/>
      <c r="D54" s="547" t="s">
        <v>83</v>
      </c>
      <c r="E54" s="564"/>
      <c r="F54" s="565"/>
      <c r="G54" s="531"/>
      <c r="H54" s="532"/>
      <c r="I54" s="532"/>
      <c r="J54" s="533"/>
      <c r="K54" s="514"/>
      <c r="L54" s="515"/>
      <c r="M54" s="516"/>
      <c r="N54" s="68"/>
      <c r="O54" s="68"/>
      <c r="P54" s="68"/>
      <c r="Q54" s="68"/>
      <c r="R54" s="20"/>
    </row>
    <row r="55" spans="2:18" s="2" customFormat="1" ht="20.100000000000001" customHeight="1" thickBot="1" x14ac:dyDescent="0.35">
      <c r="B55" s="575"/>
      <c r="C55" s="576"/>
      <c r="D55" s="577"/>
      <c r="E55" s="578"/>
      <c r="F55" s="579"/>
      <c r="G55" s="534"/>
      <c r="H55" s="535"/>
      <c r="I55" s="535"/>
      <c r="J55" s="536"/>
      <c r="K55" s="517"/>
      <c r="L55" s="518"/>
      <c r="M55" s="519"/>
      <c r="N55" s="68"/>
      <c r="O55" s="68"/>
      <c r="P55" s="68"/>
      <c r="Q55" s="68"/>
      <c r="R55" s="20"/>
    </row>
    <row r="56" spans="2:18" s="2" customFormat="1" ht="25.2" customHeight="1" thickBot="1" x14ac:dyDescent="0.35">
      <c r="B56" s="10"/>
      <c r="C56" s="10"/>
      <c r="D56" s="11"/>
      <c r="E56" s="11"/>
      <c r="N56" s="68"/>
      <c r="O56" s="68"/>
      <c r="P56" s="68"/>
      <c r="Q56" s="68"/>
      <c r="R56" s="20"/>
    </row>
    <row r="57" spans="2:18" s="2" customFormat="1" ht="25.2" customHeight="1" thickBot="1" x14ac:dyDescent="0.35">
      <c r="B57" s="570" t="s">
        <v>84</v>
      </c>
      <c r="C57" s="571"/>
      <c r="D57" s="571"/>
      <c r="E57" s="571"/>
      <c r="F57" s="572"/>
      <c r="K57" s="505" t="s">
        <v>85</v>
      </c>
      <c r="L57" s="506"/>
      <c r="M57" s="507"/>
      <c r="N57" s="68"/>
      <c r="O57" s="68"/>
      <c r="P57" s="68"/>
      <c r="Q57" s="68"/>
      <c r="R57" s="20"/>
    </row>
    <row r="58" spans="2:18" s="2" customFormat="1" ht="31.5" customHeight="1" thickBot="1" x14ac:dyDescent="0.35">
      <c r="B58" s="16" t="s">
        <v>86</v>
      </c>
      <c r="C58" s="17" t="s">
        <v>87</v>
      </c>
      <c r="D58" s="18" t="s">
        <v>88</v>
      </c>
      <c r="E58" s="573" t="s">
        <v>89</v>
      </c>
      <c r="F58" s="574"/>
      <c r="K58" s="508"/>
      <c r="L58" s="509"/>
      <c r="M58" s="510"/>
      <c r="N58" s="482" t="b">
        <v>0</v>
      </c>
      <c r="O58" s="68"/>
      <c r="P58" s="68"/>
      <c r="Q58" s="68"/>
      <c r="R58" s="20"/>
    </row>
    <row r="59" spans="2:18" s="2" customFormat="1" ht="38.25" customHeight="1" thickBot="1" x14ac:dyDescent="0.35">
      <c r="B59" s="19" t="s">
        <v>90</v>
      </c>
      <c r="C59" s="235"/>
      <c r="D59" s="233"/>
      <c r="E59" s="559"/>
      <c r="F59" s="560"/>
      <c r="K59" s="511"/>
      <c r="L59" s="512"/>
      <c r="M59" s="513"/>
      <c r="N59" s="68"/>
      <c r="O59" s="68"/>
      <c r="P59" s="68"/>
      <c r="Q59" s="68"/>
      <c r="R59" s="20"/>
    </row>
    <row r="60" spans="2:18" s="2" customFormat="1" ht="33.75" customHeight="1" thickBot="1" x14ac:dyDescent="0.35">
      <c r="B60" s="19" t="s">
        <v>840</v>
      </c>
      <c r="C60" s="235"/>
      <c r="D60" s="233"/>
      <c r="E60" s="559"/>
      <c r="F60" s="560"/>
      <c r="K60" s="514"/>
      <c r="L60" s="515"/>
      <c r="M60" s="516"/>
      <c r="N60" s="68"/>
      <c r="O60" s="68"/>
      <c r="P60" s="68"/>
      <c r="Q60" s="68"/>
      <c r="R60" s="20"/>
    </row>
    <row r="61" spans="2:18" s="2" customFormat="1" ht="38.25" customHeight="1" thickBot="1" x14ac:dyDescent="0.35">
      <c r="B61" s="19" t="s">
        <v>91</v>
      </c>
      <c r="C61" s="235"/>
      <c r="D61" s="233"/>
      <c r="E61" s="559"/>
      <c r="F61" s="560"/>
      <c r="K61" s="514"/>
      <c r="L61" s="515"/>
      <c r="M61" s="516"/>
      <c r="N61" s="68"/>
      <c r="O61" s="68"/>
      <c r="P61" s="68"/>
      <c r="Q61" s="68"/>
      <c r="R61" s="20"/>
    </row>
    <row r="62" spans="2:18" s="2" customFormat="1" ht="25.2" customHeight="1" thickBot="1" x14ac:dyDescent="0.35">
      <c r="B62" s="19" t="s">
        <v>92</v>
      </c>
      <c r="C62" s="235"/>
      <c r="D62" s="233"/>
      <c r="E62" s="559"/>
      <c r="F62" s="560"/>
      <c r="K62" s="514"/>
      <c r="L62" s="515"/>
      <c r="M62" s="516"/>
      <c r="N62" s="68"/>
      <c r="O62" s="68"/>
      <c r="P62" s="68"/>
      <c r="Q62" s="68"/>
      <c r="R62" s="20"/>
    </row>
    <row r="63" spans="2:18" s="2" customFormat="1" ht="25.2" customHeight="1" thickBot="1" x14ac:dyDescent="0.35">
      <c r="B63" s="19" t="s">
        <v>92</v>
      </c>
      <c r="C63" s="235"/>
      <c r="D63" s="233"/>
      <c r="E63" s="559"/>
      <c r="F63" s="560"/>
      <c r="K63" s="514"/>
      <c r="L63" s="515"/>
      <c r="M63" s="516"/>
      <c r="N63" s="68"/>
      <c r="O63" s="68"/>
      <c r="P63" s="68"/>
      <c r="Q63" s="68"/>
      <c r="R63" s="20"/>
    </row>
    <row r="64" spans="2:18" s="2" customFormat="1" ht="25.2" customHeight="1" thickBot="1" x14ac:dyDescent="0.35">
      <c r="B64" s="19" t="s">
        <v>92</v>
      </c>
      <c r="C64" s="235"/>
      <c r="D64" s="233"/>
      <c r="E64" s="559"/>
      <c r="F64" s="560"/>
      <c r="K64" s="517"/>
      <c r="L64" s="518"/>
      <c r="M64" s="519"/>
      <c r="N64" s="68"/>
      <c r="O64" s="68"/>
      <c r="P64" s="68"/>
      <c r="Q64" s="68"/>
      <c r="R64" s="20"/>
    </row>
    <row r="65" spans="2:19" s="2" customFormat="1" ht="25.2" customHeight="1" thickBot="1" x14ac:dyDescent="0.35">
      <c r="B65" s="10"/>
      <c r="C65" s="10"/>
      <c r="D65" s="11"/>
      <c r="E65" s="11"/>
      <c r="N65" s="68"/>
      <c r="O65" s="68"/>
      <c r="P65" s="68"/>
      <c r="Q65" s="68"/>
      <c r="R65" s="20"/>
    </row>
    <row r="66" spans="2:19" s="2" customFormat="1" ht="25.2" customHeight="1" thickBot="1" x14ac:dyDescent="0.35">
      <c r="B66" s="680" t="s">
        <v>93</v>
      </c>
      <c r="C66" s="681"/>
      <c r="D66" s="681"/>
      <c r="E66" s="681"/>
      <c r="F66" s="572"/>
      <c r="H66" s="563" t="s">
        <v>94</v>
      </c>
      <c r="I66" s="563"/>
      <c r="J66" s="563"/>
      <c r="K66" s="505" t="s">
        <v>95</v>
      </c>
      <c r="L66" s="506"/>
      <c r="M66" s="507"/>
      <c r="N66" s="68"/>
      <c r="O66" s="68"/>
      <c r="P66" s="68"/>
      <c r="Q66" s="68"/>
      <c r="R66" s="20"/>
    </row>
    <row r="67" spans="2:19" s="2" customFormat="1" ht="24.75" customHeight="1" thickBot="1" x14ac:dyDescent="0.35">
      <c r="B67" s="594" t="s">
        <v>96</v>
      </c>
      <c r="C67" s="595"/>
      <c r="D67" s="595"/>
      <c r="E67" s="596"/>
      <c r="F67" s="236"/>
      <c r="H67" s="563"/>
      <c r="I67" s="563"/>
      <c r="J67" s="563"/>
      <c r="K67" s="668"/>
      <c r="L67" s="669"/>
      <c r="M67" s="670"/>
      <c r="N67" s="482" t="b">
        <v>0</v>
      </c>
      <c r="O67" s="68"/>
      <c r="P67" s="68"/>
      <c r="Q67" s="68"/>
      <c r="R67" s="20"/>
      <c r="S67" s="68"/>
    </row>
    <row r="68" spans="2:19" s="2" customFormat="1" ht="39.75" customHeight="1" thickBot="1" x14ac:dyDescent="0.35">
      <c r="B68" s="589" t="s">
        <v>97</v>
      </c>
      <c r="C68" s="590"/>
      <c r="D68" s="590"/>
      <c r="E68" s="591"/>
      <c r="F68" s="237"/>
      <c r="K68" s="651"/>
      <c r="L68" s="652"/>
      <c r="M68" s="653"/>
      <c r="N68" s="68"/>
      <c r="O68" s="68"/>
      <c r="P68" s="68"/>
      <c r="Q68" s="68"/>
      <c r="R68" s="20"/>
    </row>
    <row r="69" spans="2:19" s="2" customFormat="1" ht="25.2" customHeight="1" thickBot="1" x14ac:dyDescent="0.35">
      <c r="C69" s="597" t="str">
        <f>IF(F68="Yes", "Cogeneration (e.g., Fuel Cells, Turbines, Internal Combustion)","")</f>
        <v/>
      </c>
      <c r="D69" s="598"/>
      <c r="E69" s="599"/>
      <c r="F69" s="238"/>
      <c r="K69" s="654"/>
      <c r="L69" s="655"/>
      <c r="M69" s="656"/>
      <c r="N69" s="68"/>
      <c r="O69" s="68"/>
      <c r="P69" s="68"/>
      <c r="Q69" s="68"/>
      <c r="R69" s="20"/>
    </row>
    <row r="70" spans="2:19" s="2" customFormat="1" ht="25.2" customHeight="1" thickBot="1" x14ac:dyDescent="0.35">
      <c r="C70" s="594" t="str">
        <f>IF(F68="Yes", "Renewable energy (e.g., PV, Wind Turbines)","")</f>
        <v/>
      </c>
      <c r="D70" s="595"/>
      <c r="E70" s="596"/>
      <c r="F70" s="238"/>
      <c r="K70" s="654"/>
      <c r="L70" s="655"/>
      <c r="M70" s="656"/>
      <c r="N70" s="68"/>
      <c r="O70" s="68"/>
      <c r="P70" s="68"/>
      <c r="Q70" s="68"/>
      <c r="R70" s="20"/>
    </row>
    <row r="71" spans="2:19" s="2" customFormat="1" ht="25.2" customHeight="1" thickBot="1" x14ac:dyDescent="0.35">
      <c r="C71" s="589" t="str">
        <f>IF(F68="Yes", "Does customer have another form of generation?","")</f>
        <v/>
      </c>
      <c r="D71" s="590"/>
      <c r="E71" s="591"/>
      <c r="F71" s="239"/>
      <c r="K71" s="654"/>
      <c r="L71" s="655"/>
      <c r="M71" s="656"/>
      <c r="N71" s="68"/>
      <c r="O71" s="68"/>
      <c r="P71" s="68"/>
      <c r="Q71" s="68"/>
      <c r="R71" s="20"/>
    </row>
    <row r="72" spans="2:19" s="2" customFormat="1" ht="25.2" customHeight="1" x14ac:dyDescent="0.3">
      <c r="C72" s="600" t="str">
        <f>IF(F68="Yes","Describe the source(s) of non-IOU energy sources, complete and supply a grid impact calculation (Non-IOU Fuel Source analysis), and explain how it delivers energy to the equipment/system:","")</f>
        <v/>
      </c>
      <c r="D72" s="603"/>
      <c r="E72" s="604"/>
      <c r="F72" s="605"/>
      <c r="G72" s="36"/>
      <c r="H72" s="36"/>
      <c r="I72" s="36"/>
      <c r="J72" s="36"/>
      <c r="K72" s="654"/>
      <c r="L72" s="655"/>
      <c r="M72" s="656"/>
      <c r="N72" s="68"/>
      <c r="O72" s="68"/>
      <c r="P72" s="68"/>
      <c r="Q72" s="68"/>
      <c r="R72" s="20"/>
    </row>
    <row r="73" spans="2:19" s="2" customFormat="1" ht="25.2" customHeight="1" x14ac:dyDescent="0.3">
      <c r="C73" s="601"/>
      <c r="D73" s="606"/>
      <c r="E73" s="607"/>
      <c r="F73" s="608"/>
      <c r="G73" s="36"/>
      <c r="H73" s="36"/>
      <c r="I73" s="36"/>
      <c r="J73" s="36"/>
      <c r="K73" s="654"/>
      <c r="L73" s="655"/>
      <c r="M73" s="656"/>
      <c r="N73" s="68"/>
      <c r="O73" s="68"/>
      <c r="P73" s="68"/>
      <c r="Q73" s="68"/>
      <c r="R73" s="20"/>
    </row>
    <row r="74" spans="2:19" s="2" customFormat="1" ht="25.2" customHeight="1" x14ac:dyDescent="0.3">
      <c r="C74" s="601"/>
      <c r="D74" s="606"/>
      <c r="E74" s="607"/>
      <c r="F74" s="608"/>
      <c r="G74" s="36"/>
      <c r="H74" s="36"/>
      <c r="I74" s="36"/>
      <c r="J74" s="36"/>
      <c r="K74" s="654"/>
      <c r="L74" s="655"/>
      <c r="M74" s="656"/>
      <c r="N74" s="68"/>
      <c r="O74" s="68"/>
      <c r="P74" s="68"/>
      <c r="Q74" s="68"/>
      <c r="R74" s="20"/>
    </row>
    <row r="75" spans="2:19" s="2" customFormat="1" ht="25.2" customHeight="1" x14ac:dyDescent="0.3">
      <c r="C75" s="601"/>
      <c r="D75" s="606"/>
      <c r="E75" s="607"/>
      <c r="F75" s="608"/>
      <c r="G75" s="36"/>
      <c r="H75" s="36"/>
      <c r="I75" s="36"/>
      <c r="J75" s="36"/>
      <c r="K75" s="654"/>
      <c r="L75" s="655"/>
      <c r="M75" s="656"/>
      <c r="N75" s="68"/>
      <c r="O75" s="68"/>
      <c r="P75" s="68"/>
      <c r="Q75" s="68"/>
      <c r="R75" s="20"/>
    </row>
    <row r="76" spans="2:19" s="2" customFormat="1" ht="25.2" customHeight="1" x14ac:dyDescent="0.3">
      <c r="C76" s="601"/>
      <c r="D76" s="606"/>
      <c r="E76" s="607"/>
      <c r="F76" s="608"/>
      <c r="G76" s="36"/>
      <c r="H76" s="36"/>
      <c r="I76" s="36"/>
      <c r="J76" s="36"/>
      <c r="K76" s="654"/>
      <c r="L76" s="655"/>
      <c r="M76" s="656"/>
      <c r="N76" s="68"/>
      <c r="O76" s="68"/>
      <c r="P76" s="68"/>
      <c r="Q76" s="68"/>
      <c r="R76" s="20"/>
    </row>
    <row r="77" spans="2:19" s="2" customFormat="1" ht="25.2" customHeight="1" thickBot="1" x14ac:dyDescent="0.35">
      <c r="C77" s="602"/>
      <c r="D77" s="609"/>
      <c r="E77" s="610"/>
      <c r="F77" s="611"/>
      <c r="G77" s="36"/>
      <c r="H77" s="36"/>
      <c r="I77" s="36"/>
      <c r="J77" s="36"/>
      <c r="K77" s="654"/>
      <c r="L77" s="655"/>
      <c r="M77" s="656"/>
      <c r="N77" s="68"/>
      <c r="O77" s="482"/>
      <c r="P77" s="68"/>
      <c r="Q77" s="68"/>
      <c r="R77" s="20"/>
    </row>
    <row r="78" spans="2:19" s="2" customFormat="1" ht="25.2" customHeight="1" x14ac:dyDescent="0.3">
      <c r="B78" s="627" t="s">
        <v>98</v>
      </c>
      <c r="C78" s="628"/>
      <c r="D78" s="630"/>
      <c r="E78" s="631"/>
      <c r="F78" s="632"/>
      <c r="G78" s="8"/>
      <c r="H78" s="8"/>
      <c r="I78" s="8"/>
      <c r="J78" s="8"/>
      <c r="K78" s="654"/>
      <c r="L78" s="655"/>
      <c r="M78" s="656"/>
      <c r="N78" s="68"/>
      <c r="O78" s="68"/>
      <c r="P78" s="68"/>
      <c r="Q78" s="68"/>
      <c r="R78" s="20"/>
    </row>
    <row r="79" spans="2:19" s="2" customFormat="1" ht="25.2" customHeight="1" thickBot="1" x14ac:dyDescent="0.35">
      <c r="B79" s="629"/>
      <c r="C79" s="593"/>
      <c r="D79" s="633"/>
      <c r="E79" s="634"/>
      <c r="F79" s="635"/>
      <c r="G79" s="8"/>
      <c r="H79" s="8"/>
      <c r="I79" s="8"/>
      <c r="J79" s="8"/>
      <c r="K79" s="654"/>
      <c r="L79" s="655"/>
      <c r="M79" s="656"/>
      <c r="N79" s="68"/>
      <c r="O79" s="68"/>
      <c r="P79" s="68"/>
      <c r="Q79" s="68"/>
      <c r="R79" s="20"/>
    </row>
    <row r="80" spans="2:19" s="2" customFormat="1" ht="25.2" customHeight="1" x14ac:dyDescent="0.3">
      <c r="B80" s="612" t="s">
        <v>99</v>
      </c>
      <c r="C80" s="613"/>
      <c r="D80" s="618"/>
      <c r="E80" s="619"/>
      <c r="F80" s="620"/>
      <c r="G80" s="8"/>
      <c r="H80" s="8"/>
      <c r="I80" s="8"/>
      <c r="J80" s="8"/>
      <c r="K80" s="654"/>
      <c r="L80" s="655"/>
      <c r="M80" s="656"/>
      <c r="N80" s="68"/>
      <c r="O80" s="68"/>
      <c r="P80" s="68"/>
      <c r="Q80" s="68"/>
      <c r="R80" s="20"/>
    </row>
    <row r="81" spans="2:18" s="2" customFormat="1" ht="25.2" customHeight="1" x14ac:dyDescent="0.3">
      <c r="B81" s="614"/>
      <c r="C81" s="615"/>
      <c r="D81" s="621"/>
      <c r="E81" s="622"/>
      <c r="F81" s="623"/>
      <c r="G81" s="8"/>
      <c r="H81" s="8"/>
      <c r="I81" s="8"/>
      <c r="J81" s="8"/>
      <c r="K81" s="654"/>
      <c r="L81" s="655"/>
      <c r="M81" s="656"/>
      <c r="N81" s="68"/>
      <c r="O81" s="68"/>
      <c r="P81" s="68"/>
      <c r="Q81" s="68"/>
      <c r="R81" s="20"/>
    </row>
    <row r="82" spans="2:18" s="2" customFormat="1" ht="25.2" customHeight="1" thickBot="1" x14ac:dyDescent="0.35">
      <c r="B82" s="616"/>
      <c r="C82" s="617"/>
      <c r="D82" s="624"/>
      <c r="E82" s="625"/>
      <c r="F82" s="626"/>
      <c r="G82" s="8"/>
      <c r="H82" s="8"/>
      <c r="I82" s="8"/>
      <c r="J82" s="8"/>
      <c r="K82" s="654"/>
      <c r="L82" s="655"/>
      <c r="M82" s="656"/>
      <c r="N82" s="68"/>
      <c r="O82" s="68"/>
      <c r="P82" s="68"/>
      <c r="Q82" s="68"/>
      <c r="R82" s="20"/>
    </row>
    <row r="83" spans="2:18" s="2" customFormat="1" ht="25.2" customHeight="1" thickBot="1" x14ac:dyDescent="0.35">
      <c r="B83" s="589" t="s">
        <v>100</v>
      </c>
      <c r="C83" s="590"/>
      <c r="D83" s="592"/>
      <c r="E83" s="593"/>
      <c r="F83" s="240"/>
      <c r="K83" s="654"/>
      <c r="L83" s="655"/>
      <c r="M83" s="656"/>
      <c r="N83" s="68"/>
      <c r="O83" s="68"/>
      <c r="P83" s="68"/>
      <c r="Q83" s="68"/>
      <c r="R83" s="20"/>
    </row>
    <row r="84" spans="2:18" s="2" customFormat="1" ht="25.2" customHeight="1" thickBot="1" x14ac:dyDescent="0.35">
      <c r="C84" s="589" t="str">
        <f>IF(F83="No","Does the customer have Demand Response Opportunities? ","")</f>
        <v/>
      </c>
      <c r="D84" s="590"/>
      <c r="E84" s="591"/>
      <c r="F84" s="241"/>
      <c r="K84" s="657"/>
      <c r="L84" s="658"/>
      <c r="M84" s="659"/>
      <c r="N84" s="68"/>
      <c r="O84" s="68"/>
      <c r="P84" s="68"/>
      <c r="Q84" s="68"/>
      <c r="R84" s="20"/>
    </row>
    <row r="85" spans="2:18" s="2" customFormat="1" ht="25.2" customHeight="1" x14ac:dyDescent="0.3">
      <c r="B85" s="92"/>
      <c r="C85" s="92"/>
      <c r="D85" s="92"/>
      <c r="E85" s="92"/>
      <c r="F85" s="92"/>
      <c r="K85" s="88"/>
      <c r="L85" s="88"/>
      <c r="M85" s="88"/>
      <c r="N85" s="68"/>
      <c r="O85" s="68"/>
      <c r="P85" s="68"/>
      <c r="Q85" s="68"/>
      <c r="R85" s="20"/>
    </row>
    <row r="86" spans="2:18" s="2" customFormat="1" ht="25.2" customHeight="1" x14ac:dyDescent="0.3">
      <c r="B86" s="1" t="s">
        <v>34</v>
      </c>
      <c r="N86" s="68"/>
      <c r="O86" s="68"/>
      <c r="P86" s="68"/>
      <c r="Q86" s="68"/>
      <c r="R86" s="20"/>
    </row>
    <row r="87" spans="2:18" s="2" customFormat="1" x14ac:dyDescent="0.3">
      <c r="N87" s="68"/>
      <c r="O87" s="68"/>
      <c r="P87" s="68"/>
      <c r="Q87" s="68"/>
      <c r="R87" s="20"/>
    </row>
    <row r="88" spans="2:18" s="2" customFormat="1" x14ac:dyDescent="0.3">
      <c r="N88" s="68"/>
      <c r="O88" s="68"/>
      <c r="P88" s="68"/>
      <c r="Q88" s="68"/>
      <c r="R88" s="20"/>
    </row>
    <row r="89" spans="2:18" s="2" customFormat="1" x14ac:dyDescent="0.3">
      <c r="N89" s="68"/>
      <c r="O89" s="68"/>
      <c r="P89" s="68"/>
      <c r="Q89" s="68"/>
      <c r="R89" s="20"/>
    </row>
    <row r="90" spans="2:18" s="2" customFormat="1" x14ac:dyDescent="0.3">
      <c r="N90" s="68"/>
      <c r="O90" s="68"/>
      <c r="P90" s="68"/>
      <c r="Q90" s="68"/>
      <c r="R90" s="20"/>
    </row>
    <row r="91" spans="2:18" s="2" customFormat="1" x14ac:dyDescent="0.3">
      <c r="N91" s="68"/>
      <c r="O91" s="68"/>
      <c r="P91" s="68"/>
      <c r="Q91" s="68"/>
      <c r="R91" s="20"/>
    </row>
    <row r="92" spans="2:18" s="2" customFormat="1" x14ac:dyDescent="0.3">
      <c r="N92" s="68"/>
      <c r="O92" s="68"/>
      <c r="P92" s="68"/>
      <c r="Q92" s="68"/>
      <c r="R92" s="20"/>
    </row>
    <row r="93" spans="2:18" s="2" customFormat="1" x14ac:dyDescent="0.3">
      <c r="N93" s="68"/>
      <c r="O93" s="68"/>
      <c r="P93" s="68"/>
      <c r="Q93" s="68"/>
      <c r="R93" s="20"/>
    </row>
  </sheetData>
  <sheetProtection algorithmName="SHA-512" hashValue="Ajyzp3KVZIGlRBiLPg3muIgMMDxq181LK0GYQCOWlh6GAJXYA2VwVEyZNWpV2XaCjPbmajj1XDuk3KbckMePsA==" saltValue="E7hJ8NiogE6O3TiJclhLXg==" spinCount="100000" sheet="1" formatColumns="0" formatRows="0"/>
  <customSheetViews>
    <customSheetView guid="{0F4B04D6-F4BF-4317-A3DF-9F7B8BB7C96E}" scale="80" hiddenColumns="1">
      <selection activeCell="S20" sqref="S20"/>
      <pageMargins left="0" right="0" top="0" bottom="0" header="0" footer="0"/>
      <pageSetup scale="68" orientation="portrait" r:id="rId1"/>
      <headerFooter>
        <oddHeader>&amp;L&amp;G&amp;CCustomer Project Review (CPR) - &amp;A&amp;R&amp;D</oddHeader>
        <oddFooter>&amp;CPage &amp;P of &amp;N</oddFooter>
      </headerFooter>
    </customSheetView>
  </customSheetViews>
  <mergeCells count="125">
    <mergeCell ref="G14:J14"/>
    <mergeCell ref="B16:F16"/>
    <mergeCell ref="D12:F12"/>
    <mergeCell ref="D8:F8"/>
    <mergeCell ref="B10:C10"/>
    <mergeCell ref="B18:F18"/>
    <mergeCell ref="B14:E14"/>
    <mergeCell ref="B21:C21"/>
    <mergeCell ref="B22:C22"/>
    <mergeCell ref="D21:F21"/>
    <mergeCell ref="D22:F22"/>
    <mergeCell ref="B19:C19"/>
    <mergeCell ref="B20:C20"/>
    <mergeCell ref="D19:F19"/>
    <mergeCell ref="D20:F20"/>
    <mergeCell ref="G16:J16"/>
    <mergeCell ref="G4:J12"/>
    <mergeCell ref="G13:J13"/>
    <mergeCell ref="K68:M84"/>
    <mergeCell ref="K3:M5"/>
    <mergeCell ref="K6:M13"/>
    <mergeCell ref="K66:M67"/>
    <mergeCell ref="E6:F6"/>
    <mergeCell ref="E7:F7"/>
    <mergeCell ref="D5:F5"/>
    <mergeCell ref="D43:F43"/>
    <mergeCell ref="B23:F23"/>
    <mergeCell ref="B24:F28"/>
    <mergeCell ref="D11:F11"/>
    <mergeCell ref="D9:F9"/>
    <mergeCell ref="B41:C41"/>
    <mergeCell ref="D41:F41"/>
    <mergeCell ref="D42:F42"/>
    <mergeCell ref="G18:J18"/>
    <mergeCell ref="K21:M55"/>
    <mergeCell ref="B52:C52"/>
    <mergeCell ref="C84:E84"/>
    <mergeCell ref="B66:F66"/>
    <mergeCell ref="B68:E68"/>
    <mergeCell ref="B33:D33"/>
    <mergeCell ref="E33:F33"/>
    <mergeCell ref="B34:D34"/>
    <mergeCell ref="F1:O1"/>
    <mergeCell ref="G3:J3"/>
    <mergeCell ref="B48:D48"/>
    <mergeCell ref="E48:F48"/>
    <mergeCell ref="K19:M20"/>
    <mergeCell ref="D10:F10"/>
    <mergeCell ref="B6:C6"/>
    <mergeCell ref="B7:C7"/>
    <mergeCell ref="B3:F3"/>
    <mergeCell ref="B4:C4"/>
    <mergeCell ref="B5:C5"/>
    <mergeCell ref="B42:C42"/>
    <mergeCell ref="D4:F4"/>
    <mergeCell ref="B44:C44"/>
    <mergeCell ref="D44:F44"/>
    <mergeCell ref="D46:F46"/>
    <mergeCell ref="B45:C45"/>
    <mergeCell ref="B46:C46"/>
    <mergeCell ref="D45:F45"/>
    <mergeCell ref="B31:D31"/>
    <mergeCell ref="B11:C11"/>
    <mergeCell ref="B8:C8"/>
    <mergeCell ref="B9:C9"/>
    <mergeCell ref="D13:F13"/>
    <mergeCell ref="E31:F31"/>
    <mergeCell ref="B32:D32"/>
    <mergeCell ref="C71:E71"/>
    <mergeCell ref="B83:E83"/>
    <mergeCell ref="B67:E67"/>
    <mergeCell ref="C69:E69"/>
    <mergeCell ref="C70:E70"/>
    <mergeCell ref="C72:C77"/>
    <mergeCell ref="D72:F77"/>
    <mergeCell ref="B80:C82"/>
    <mergeCell ref="D80:F82"/>
    <mergeCell ref="B78:C79"/>
    <mergeCell ref="D78:F79"/>
    <mergeCell ref="E34:F34"/>
    <mergeCell ref="H66:J67"/>
    <mergeCell ref="D54:F54"/>
    <mergeCell ref="B47:D47"/>
    <mergeCell ref="E47:F47"/>
    <mergeCell ref="E51:F51"/>
    <mergeCell ref="B43:C43"/>
    <mergeCell ref="B57:F57"/>
    <mergeCell ref="E58:F58"/>
    <mergeCell ref="E59:F59"/>
    <mergeCell ref="B55:C55"/>
    <mergeCell ref="D55:F55"/>
    <mergeCell ref="E62:F62"/>
    <mergeCell ref="E63:F63"/>
    <mergeCell ref="E64:F64"/>
    <mergeCell ref="E60:F60"/>
    <mergeCell ref="E61:F61"/>
    <mergeCell ref="D52:F52"/>
    <mergeCell ref="B53:C53"/>
    <mergeCell ref="D53:F53"/>
    <mergeCell ref="B51:D51"/>
    <mergeCell ref="B54:C54"/>
    <mergeCell ref="K57:M58"/>
    <mergeCell ref="K59:M64"/>
    <mergeCell ref="S45:U45"/>
    <mergeCell ref="S48:T48"/>
    <mergeCell ref="B15:E15"/>
    <mergeCell ref="B37:D37"/>
    <mergeCell ref="E37:F37"/>
    <mergeCell ref="G19:J55"/>
    <mergeCell ref="G15:J15"/>
    <mergeCell ref="O15:Q17"/>
    <mergeCell ref="B38:F38"/>
    <mergeCell ref="B35:D35"/>
    <mergeCell ref="B39:C39"/>
    <mergeCell ref="D39:F39"/>
    <mergeCell ref="B40:C40"/>
    <mergeCell ref="D40:F40"/>
    <mergeCell ref="B36:D36"/>
    <mergeCell ref="E36:F36"/>
    <mergeCell ref="E35:F35"/>
    <mergeCell ref="B29:D29"/>
    <mergeCell ref="E29:F29"/>
    <mergeCell ref="B30:D30"/>
    <mergeCell ref="E30:F30"/>
    <mergeCell ref="E32:F32"/>
  </mergeCells>
  <conditionalFormatting sqref="B80:C82">
    <cfRule type="expression" dxfId="995" priority="63">
      <formula>$D$78="Yes"</formula>
    </cfRule>
  </conditionalFormatting>
  <conditionalFormatting sqref="B30:D30">
    <cfRule type="expression" dxfId="994" priority="11">
      <formula>$E$29="Yes"</formula>
    </cfRule>
  </conditionalFormatting>
  <conditionalFormatting sqref="B32:D35">
    <cfRule type="expression" dxfId="993" priority="2">
      <formula>$E$31="Yes"</formula>
    </cfRule>
  </conditionalFormatting>
  <conditionalFormatting sqref="B36:D36">
    <cfRule type="expression" dxfId="992" priority="19">
      <formula>$E$35="Yes"</formula>
    </cfRule>
    <cfRule type="expression" dxfId="991" priority="27">
      <formula>$E$35="Maybe"</formula>
    </cfRule>
  </conditionalFormatting>
  <conditionalFormatting sqref="B37:D37">
    <cfRule type="expression" dxfId="990" priority="22">
      <formula>OR($E$35="Yes",$E$36="Yes")</formula>
    </cfRule>
  </conditionalFormatting>
  <conditionalFormatting sqref="B47:D47">
    <cfRule type="expression" dxfId="989" priority="6">
      <formula>$P$46</formula>
    </cfRule>
    <cfRule type="expression" dxfId="988" priority="54">
      <formula>$P$46</formula>
    </cfRule>
  </conditionalFormatting>
  <conditionalFormatting sqref="B49:E50">
    <cfRule type="expression" dxfId="987" priority="76">
      <formula>$E$48="Yes"</formula>
    </cfRule>
  </conditionalFormatting>
  <conditionalFormatting sqref="B16:F16">
    <cfRule type="notContainsBlanks" dxfId="986" priority="86">
      <formula>LEN(TRIM(B16))&gt;0</formula>
    </cfRule>
    <cfRule type="containsErrors" dxfId="985" priority="12">
      <formula>ISERROR(B16)</formula>
    </cfRule>
  </conditionalFormatting>
  <conditionalFormatting sqref="B30:F30">
    <cfRule type="expression" dxfId="984" priority="9">
      <formula>$E$29&lt;&gt;"Yes"</formula>
    </cfRule>
  </conditionalFormatting>
  <conditionalFormatting sqref="B36:F37">
    <cfRule type="expression" dxfId="983" priority="7">
      <formula>$E$31="No"</formula>
    </cfRule>
  </conditionalFormatting>
  <conditionalFormatting sqref="B38:F38">
    <cfRule type="expression" dxfId="982" priority="24">
      <formula>$E$36="No"</formula>
    </cfRule>
  </conditionalFormatting>
  <conditionalFormatting sqref="B52:F54 B55:D55">
    <cfRule type="expression" dxfId="979" priority="64">
      <formula>$E$51="Yes"</formula>
    </cfRule>
  </conditionalFormatting>
  <conditionalFormatting sqref="C69:F77">
    <cfRule type="expression" dxfId="978" priority="67">
      <formula>$F$68="No"</formula>
    </cfRule>
    <cfRule type="expression" dxfId="977" priority="49">
      <formula>$F$68=""</formula>
    </cfRule>
  </conditionalFormatting>
  <conditionalFormatting sqref="C84:F84">
    <cfRule type="expression" dxfId="976" priority="66">
      <formula>$F$83="Yes"</formula>
    </cfRule>
    <cfRule type="expression" dxfId="975" priority="48">
      <formula>$F$83=""</formula>
    </cfRule>
  </conditionalFormatting>
  <conditionalFormatting sqref="D72:F77">
    <cfRule type="expression" dxfId="974" priority="69">
      <formula>$F$68="Yes"</formula>
    </cfRule>
  </conditionalFormatting>
  <conditionalFormatting sqref="D80:F82">
    <cfRule type="expression" dxfId="973" priority="62">
      <formula>$D$78="Yes"</formula>
    </cfRule>
  </conditionalFormatting>
  <conditionalFormatting sqref="E30:F30">
    <cfRule type="expression" dxfId="972" priority="10">
      <formula>$E$29="Yes"</formula>
    </cfRule>
  </conditionalFormatting>
  <conditionalFormatting sqref="E32:F35">
    <cfRule type="expression" dxfId="971" priority="1">
      <formula>$E$31="Yes"</formula>
    </cfRule>
  </conditionalFormatting>
  <conditionalFormatting sqref="E36:F36">
    <cfRule type="expression" dxfId="970" priority="20">
      <formula>$E$35="Yes"</formula>
    </cfRule>
    <cfRule type="expression" dxfId="969" priority="25">
      <formula>$E$35="Maybe"</formula>
    </cfRule>
  </conditionalFormatting>
  <conditionalFormatting sqref="E37:F37">
    <cfRule type="expression" dxfId="968" priority="21">
      <formula>OR($E$35="Yes",$E$36="Yes")</formula>
    </cfRule>
  </conditionalFormatting>
  <conditionalFormatting sqref="E47:F47">
    <cfRule type="expression" dxfId="967" priority="5">
      <formula>$P$46</formula>
    </cfRule>
  </conditionalFormatting>
  <conditionalFormatting sqref="F69:F71">
    <cfRule type="expression" dxfId="966" priority="78">
      <formula>$F$68="Yes"</formula>
    </cfRule>
  </conditionalFormatting>
  <conditionalFormatting sqref="F84">
    <cfRule type="expression" dxfId="965" priority="85">
      <formula>F83="No"</formula>
    </cfRule>
  </conditionalFormatting>
  <conditionalFormatting sqref="H66">
    <cfRule type="expression" dxfId="964" priority="61">
      <formula>OR($F$67="No",$F$67="Don't know")</formula>
    </cfRule>
  </conditionalFormatting>
  <conditionalFormatting sqref="K6:M13">
    <cfRule type="expression" dxfId="963" priority="75">
      <formula>$N$5</formula>
    </cfRule>
  </conditionalFormatting>
  <conditionalFormatting sqref="K21:M55">
    <cfRule type="expression" dxfId="962" priority="50">
      <formula>$N$20</formula>
    </cfRule>
  </conditionalFormatting>
  <conditionalFormatting sqref="K59:M64">
    <cfRule type="expression" dxfId="961" priority="72">
      <formula>$N$58</formula>
    </cfRule>
  </conditionalFormatting>
  <conditionalFormatting sqref="K68:M84">
    <cfRule type="expression" dxfId="960" priority="70">
      <formula>$N$67</formula>
    </cfRule>
  </conditionalFormatting>
  <hyperlinks>
    <hyperlink ref="B1" location="'READ ME'!A1" display="Back to READ ME" xr:uid="{DF65984F-D371-4766-8623-A70D2842B1DB}"/>
    <hyperlink ref="B86" location="'Facility Information'!A1" display="Next tab" xr:uid="{C0860DB9-B5DA-4300-BC06-2C76111DA024}"/>
    <hyperlink ref="G14:J14" location="'Small Business_Hard to Reach'!C4" display="Small Business definition" xr:uid="{5C923422-4C8F-45E2-B5C2-7627029D4AD3}"/>
    <hyperlink ref="G15:J15" location="'Small Business_Hard to Reach'!C6" display="Hard-to-Reach definition" xr:uid="{79E1C025-6980-4EB7-925C-AEA7760D18F8}"/>
    <hyperlink ref="G16:J16" r:id="rId2" display="Guidance for Eligibility of Sites with Non-IOU Energy Sources" xr:uid="{83DBE14B-B19B-4372-BF28-E8A49957F5A0}"/>
    <hyperlink ref="G13" r:id="rId3" display="https://www.cpuc.ca.gov/industries-and-topics/electrical-energy/demand-side-management/energy-efficiency/custom-projects-review-guidance-documents" xr:uid="{85886AD5-44AA-47BC-8D73-87B8560E0509}"/>
    <hyperlink ref="G13:J13" r:id="rId4" display="CPUC Custom Project Review Guidance Documents (e.g., sample affadavits)" xr:uid="{FA161781-E813-48A5-8B5E-98201B79FDE5}"/>
  </hyperlinks>
  <pageMargins left="0.5" right="0.5" top="0.75" bottom="0.75" header="0.3" footer="0.3"/>
  <pageSetup scale="68" orientation="portrait" r:id="rId5"/>
  <headerFooter>
    <oddHeader>&amp;L&amp;G&amp;CCustomer Project Review (CPR) - &amp;A&amp;R&amp;D</oddHeader>
    <oddFooter>&amp;CPage &amp;P of &amp;N</oddFooter>
  </headerFooter>
  <drawing r:id="rId6"/>
  <legacyDrawing r:id="rId7"/>
  <legacyDrawingHF r:id="rId8"/>
  <mc:AlternateContent xmlns:mc="http://schemas.openxmlformats.org/markup-compatibility/2006">
    <mc:Choice Requires="x14">
      <controls>
        <mc:AlternateContent xmlns:mc="http://schemas.openxmlformats.org/markup-compatibility/2006">
          <mc:Choice Requires="x14">
            <control shapeId="76805" r:id="rId9" name="Check Box 5">
              <controlPr locked="0" defaultSize="0" autoFill="0" autoLine="0" autoPict="0">
                <anchor moveWithCells="1" sizeWithCells="1">
                  <from>
                    <xdr:col>12</xdr:col>
                    <xdr:colOff>1051560</xdr:colOff>
                    <xdr:row>3</xdr:row>
                    <xdr:rowOff>175260</xdr:rowOff>
                  </from>
                  <to>
                    <xdr:col>12</xdr:col>
                    <xdr:colOff>1242060</xdr:colOff>
                    <xdr:row>4</xdr:row>
                    <xdr:rowOff>175260</xdr:rowOff>
                  </to>
                </anchor>
              </controlPr>
            </control>
          </mc:Choice>
        </mc:AlternateContent>
        <mc:AlternateContent xmlns:mc="http://schemas.openxmlformats.org/markup-compatibility/2006">
          <mc:Choice Requires="x14">
            <control shapeId="76807" r:id="rId10" name="Check Box 7">
              <controlPr locked="0" defaultSize="0" autoFill="0" autoLine="0" autoPict="0">
                <anchor moveWithCells="1" sizeWithCells="1">
                  <from>
                    <xdr:col>12</xdr:col>
                    <xdr:colOff>441960</xdr:colOff>
                    <xdr:row>18</xdr:row>
                    <xdr:rowOff>68580</xdr:rowOff>
                  </from>
                  <to>
                    <xdr:col>12</xdr:col>
                    <xdr:colOff>632460</xdr:colOff>
                    <xdr:row>21</xdr:row>
                    <xdr:rowOff>30480</xdr:rowOff>
                  </to>
                </anchor>
              </controlPr>
            </control>
          </mc:Choice>
        </mc:AlternateContent>
        <mc:AlternateContent xmlns:mc="http://schemas.openxmlformats.org/markup-compatibility/2006">
          <mc:Choice Requires="x14">
            <control shapeId="76809" r:id="rId11" name="Check Box 9">
              <controlPr locked="0" defaultSize="0" autoFill="0" autoLine="0" autoPict="0">
                <anchor moveWithCells="1" sizeWithCells="1">
                  <from>
                    <xdr:col>12</xdr:col>
                    <xdr:colOff>518160</xdr:colOff>
                    <xdr:row>57</xdr:row>
                    <xdr:rowOff>137160</xdr:rowOff>
                  </from>
                  <to>
                    <xdr:col>12</xdr:col>
                    <xdr:colOff>708660</xdr:colOff>
                    <xdr:row>57</xdr:row>
                    <xdr:rowOff>342900</xdr:rowOff>
                  </to>
                </anchor>
              </controlPr>
            </control>
          </mc:Choice>
        </mc:AlternateContent>
        <mc:AlternateContent xmlns:mc="http://schemas.openxmlformats.org/markup-compatibility/2006">
          <mc:Choice Requires="x14">
            <control shapeId="76811" r:id="rId12" name="Check Box 11">
              <controlPr locked="0" defaultSize="0" autoFill="0" autoLine="0" autoPict="0">
                <anchor moveWithCells="1" sizeWithCells="1">
                  <from>
                    <xdr:col>12</xdr:col>
                    <xdr:colOff>411480</xdr:colOff>
                    <xdr:row>66</xdr:row>
                    <xdr:rowOff>114300</xdr:rowOff>
                  </from>
                  <to>
                    <xdr:col>12</xdr:col>
                    <xdr:colOff>670560</xdr:colOff>
                    <xdr:row>66</xdr:row>
                    <xdr:rowOff>304800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9" id="{5236F81D-60CE-4E61-AD4B-13127091C9F5}">
            <xm:f>AND(OR($E$35="Yes",$E$36="Yes"),$E$37='Data Validation'!$T$2)</xm:f>
            <x14:dxf>
              <font>
                <b/>
                <i val="0"/>
                <color rgb="FFFF0000"/>
              </font>
              <fill>
                <patternFill>
                  <bgColor theme="0"/>
                </patternFill>
              </fill>
            </x14:dxf>
          </x14:cfRule>
          <x14:cfRule type="expression" priority="34" id="{D32785C2-0261-45DA-B248-6B1409BE4091}">
            <xm:f>AND(OR($E$35="Yes",$E$36="Yes"),$E$37='Data Validation'!$T$1)</xm:f>
            <x14:dxf>
              <font>
                <b/>
                <i val="0"/>
                <color rgb="FFFF0000"/>
              </font>
              <fill>
                <patternFill>
                  <bgColor theme="0"/>
                </patternFill>
              </fill>
            </x14:dxf>
          </x14:cfRule>
          <xm:sqref>B38:F38</xm:sqref>
        </x14:conditionalFormatting>
      </x14:conditionalFormattings>
    </ext>
    <ext xmlns:x14="http://schemas.microsoft.com/office/spreadsheetml/2009/9/main" uri="{CCE6A557-97BC-4b89-ADB6-D9C93CAAB3DF}">
      <x14:dataValidations xmlns:xm="http://schemas.microsoft.com/office/excel/2006/main" count="12">
        <x14:dataValidation type="list" allowBlank="1" showInputMessage="1" showErrorMessage="1" xr:uid="{F045F679-0396-4CFF-928C-CC0FC3D37C53}">
          <x14:formula1>
            <xm:f>'Data Validation'!$A$1:$A$2</xm:f>
          </x14:formula1>
          <xm:sqref>F83 D78:F79 E48:F48 E51:F51 F68:F71 E29:F29 E31:F31</xm:sqref>
        </x14:dataValidation>
        <x14:dataValidation type="list" allowBlank="1" showInputMessage="1" showErrorMessage="1" xr:uid="{D7619D4D-0240-4A6C-95FE-567D9324BC5A}">
          <x14:formula1>
            <xm:f>'Data Validation'!$A$1:$A$3</xm:f>
          </x14:formula1>
          <xm:sqref>F84 F14:F15</xm:sqref>
        </x14:dataValidation>
        <x14:dataValidation type="list" errorStyle="warning" allowBlank="1" showInputMessage="1" xr:uid="{B9FA3127-F295-473F-B2A2-A8A2F935B301}">
          <x14:formula1>
            <xm:f>'Data Validation'!$A$1:$A$3</xm:f>
          </x14:formula1>
          <xm:sqref>F67</xm:sqref>
        </x14:dataValidation>
        <x14:dataValidation type="list" allowBlank="1" showInputMessage="1" showErrorMessage="1" xr:uid="{B98F704B-9D63-4A5E-BDD6-2942420CE733}">
          <x14:formula1>
            <xm:f>'Data Validation'!$N$2:$N$7</xm:f>
          </x14:formula1>
          <xm:sqref>B13</xm:sqref>
        </x14:dataValidation>
        <x14:dataValidation type="list" allowBlank="1" showInputMessage="1" showErrorMessage="1" xr:uid="{AF14260E-C7EB-45C2-94B5-73954944266F}">
          <x14:formula1>
            <xm:f>'Data Validation'!$S$1:$S$3</xm:f>
          </x14:formula1>
          <xm:sqref>E47:F47</xm:sqref>
        </x14:dataValidation>
        <x14:dataValidation type="list" allowBlank="1" showInputMessage="1" showErrorMessage="1" xr:uid="{449CD1B3-C4BC-4E4F-8E19-D0EEB5564C10}">
          <x14:formula1>
            <xm:f>'Data Validation'!$T$1:$T$2</xm:f>
          </x14:formula1>
          <xm:sqref>E37:F37</xm:sqref>
        </x14:dataValidation>
        <x14:dataValidation type="list" allowBlank="1" showInputMessage="1" showErrorMessage="1" xr:uid="{E4432AF1-9B65-4802-8148-785A3612DA90}">
          <x14:formula1>
            <xm:f>'Data Validation'!$L$2:$L$48</xm:f>
          </x14:formula1>
          <xm:sqref>C13</xm:sqref>
        </x14:dataValidation>
        <x14:dataValidation type="list" allowBlank="1" showInputMessage="1" showErrorMessage="1" xr:uid="{E9CDD28B-6F06-4795-9791-F5FBCD9F2FAB}">
          <x14:formula1>
            <xm:f>'Data Validation'!$O$1:$O$2</xm:f>
          </x14:formula1>
          <xm:sqref>E36:F36</xm:sqref>
        </x14:dataValidation>
        <x14:dataValidation type="list" allowBlank="1" showInputMessage="1" showErrorMessage="1" xr:uid="{48FB0A72-2598-4380-AE8B-5ABB6037FCA5}">
          <x14:formula1>
            <xm:f>'Data Validation'!$O$1:$O$3</xm:f>
          </x14:formula1>
          <xm:sqref>E35:F35</xm:sqref>
        </x14:dataValidation>
        <x14:dataValidation type="list" allowBlank="1" showInputMessage="1" showErrorMessage="1" xr:uid="{F70F6FF6-FD1E-4B38-BCBD-33FE0FB9A53A}">
          <x14:formula1>
            <xm:f>'Data Validation'!$Y$1:$Y$5</xm:f>
          </x14:formula1>
          <xm:sqref>E32:F32</xm:sqref>
        </x14:dataValidation>
        <x14:dataValidation type="list" allowBlank="1" showInputMessage="1" showErrorMessage="1" xr:uid="{B6DB0A08-F404-4B73-9621-4A7F8BE554B9}">
          <x14:formula1>
            <xm:f>'Data Validation'!$Z$1:$Z$3</xm:f>
          </x14:formula1>
          <xm:sqref>E33:F33</xm:sqref>
        </x14:dataValidation>
        <x14:dataValidation type="list" allowBlank="1" showInputMessage="1" showErrorMessage="1" xr:uid="{687AD0F8-371B-48A3-A655-55A09DD01F22}">
          <x14:formula1>
            <xm:f>'Data Validation'!$AA$1:$AA$9</xm:f>
          </x14:formula1>
          <xm:sqref>E34:F34</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363DE-C82B-45DF-8617-3546C6C27665}">
  <sheetPr>
    <pageSetUpPr autoPageBreaks="0"/>
  </sheetPr>
  <dimension ref="B1:AQ35"/>
  <sheetViews>
    <sheetView showGridLines="0" topLeftCell="A4" zoomScaleNormal="100" zoomScaleSheetLayoutView="70" workbookViewId="0">
      <selection activeCell="T10" sqref="T10"/>
    </sheetView>
  </sheetViews>
  <sheetFormatPr defaultColWidth="9.33203125" defaultRowHeight="14.4" outlineLevelCol="1" x14ac:dyDescent="0.3"/>
  <cols>
    <col min="1" max="1" width="9.33203125" style="5"/>
    <col min="2" max="2" width="40.6640625" style="5" customWidth="1"/>
    <col min="3" max="3" width="26.6640625" style="5" customWidth="1"/>
    <col min="4" max="8" width="23.6640625" style="5" customWidth="1"/>
    <col min="9" max="9" width="40.6640625" style="5" hidden="1" customWidth="1" outlineLevel="1"/>
    <col min="10" max="14" width="23.6640625" style="5" hidden="1" customWidth="1" outlineLevel="1"/>
    <col min="15" max="15" width="9.33203125" style="450" collapsed="1"/>
    <col min="16" max="29" width="9.33203125" style="454"/>
    <col min="30" max="43" width="9.33203125" style="450"/>
    <col min="44" max="16384" width="9.33203125" style="5"/>
  </cols>
  <sheetData>
    <row r="1" spans="2:17" ht="23.25" customHeight="1" x14ac:dyDescent="0.3">
      <c r="B1" s="1" t="s">
        <v>35</v>
      </c>
      <c r="F1" s="1095" t="s">
        <v>331</v>
      </c>
      <c r="G1" s="1095"/>
      <c r="H1" s="1095"/>
      <c r="I1" s="1095"/>
      <c r="J1" s="1095"/>
      <c r="K1" s="1095"/>
      <c r="L1" s="1095"/>
      <c r="M1" s="1095"/>
      <c r="N1" s="1095"/>
    </row>
    <row r="2" spans="2:17" ht="12.75" customHeight="1" x14ac:dyDescent="0.3">
      <c r="B2" s="1"/>
    </row>
    <row r="3" spans="2:17" ht="12.75" customHeight="1" x14ac:dyDescent="0.3">
      <c r="B3" s="78" t="s">
        <v>364</v>
      </c>
    </row>
    <row r="4" spans="2:17" ht="12.75" customHeight="1" x14ac:dyDescent="0.3">
      <c r="B4" s="1"/>
    </row>
    <row r="5" spans="2:17" ht="15" customHeight="1" x14ac:dyDescent="0.3">
      <c r="B5" s="992" t="s">
        <v>853</v>
      </c>
      <c r="C5" s="992"/>
      <c r="D5" s="992"/>
      <c r="E5" s="992"/>
      <c r="F5" s="992"/>
      <c r="G5" s="992"/>
      <c r="H5" s="59"/>
      <c r="I5" s="59"/>
      <c r="J5" s="59"/>
      <c r="K5" s="59"/>
    </row>
    <row r="6" spans="2:17" ht="15" customHeight="1" x14ac:dyDescent="0.3">
      <c r="B6" s="992"/>
      <c r="C6" s="992"/>
      <c r="D6" s="992"/>
      <c r="E6" s="992"/>
      <c r="F6" s="992"/>
      <c r="G6" s="992"/>
      <c r="H6" s="59"/>
      <c r="I6" s="59"/>
      <c r="J6" s="59"/>
      <c r="K6" s="59"/>
      <c r="L6" s="59"/>
      <c r="M6" s="59"/>
      <c r="N6" s="59"/>
      <c r="O6" s="451"/>
      <c r="P6" s="455"/>
      <c r="Q6" s="455"/>
    </row>
    <row r="7" spans="2:17" ht="15" customHeight="1" thickBot="1" x14ac:dyDescent="0.35">
      <c r="B7" s="59"/>
      <c r="C7" s="59"/>
      <c r="D7" s="59"/>
      <c r="E7" s="59"/>
      <c r="F7" s="59"/>
      <c r="G7" s="59"/>
      <c r="H7" s="59"/>
      <c r="I7" s="59"/>
      <c r="J7" s="59"/>
      <c r="K7" s="59"/>
      <c r="L7" s="59"/>
      <c r="M7" s="59"/>
      <c r="N7" s="59"/>
      <c r="O7" s="451"/>
      <c r="P7" s="455"/>
      <c r="Q7" s="455"/>
    </row>
    <row r="8" spans="2:17" ht="19.5" customHeight="1" x14ac:dyDescent="0.3">
      <c r="B8" s="1104" t="s">
        <v>365</v>
      </c>
      <c r="C8" s="1105"/>
      <c r="D8" s="1105"/>
      <c r="E8" s="1105"/>
      <c r="F8" s="1105"/>
      <c r="G8" s="1106"/>
      <c r="H8" s="59"/>
      <c r="I8" s="59"/>
      <c r="J8" s="59"/>
      <c r="K8" s="59"/>
      <c r="L8" s="59"/>
      <c r="M8" s="59"/>
      <c r="N8" s="59"/>
    </row>
    <row r="9" spans="2:17" ht="116.7" customHeight="1" x14ac:dyDescent="0.3">
      <c r="B9" s="1107"/>
      <c r="C9" s="1108"/>
      <c r="D9" s="1108"/>
      <c r="E9" s="1108"/>
      <c r="F9" s="1108"/>
      <c r="G9" s="1109"/>
    </row>
    <row r="10" spans="2:17" ht="15.75" customHeight="1" thickBot="1" x14ac:dyDescent="0.35">
      <c r="B10" s="1110"/>
      <c r="C10" s="1111"/>
      <c r="D10" s="1111"/>
      <c r="E10" s="1111"/>
      <c r="F10" s="1111"/>
      <c r="G10" s="797"/>
    </row>
    <row r="11" spans="2:17" ht="15.75" customHeight="1" thickBot="1" x14ac:dyDescent="0.35">
      <c r="B11" s="453" t="s">
        <v>855</v>
      </c>
      <c r="C11" s="1102" t="str" cm="1">
        <f t="array" ref="C11">_xlfn.IFS(C24&lt;'POE_PI Inputs'!F5,"Very Low Rigor",AND(C24&gt;'POE_PI Inputs'!G4,C24&lt;'POE_PI Inputs'!F6),"Low Rigor",AND(C24&gt;'POE_PI Inputs'!G5,C24&lt;'POE_PI Inputs'!F7),"Medium Rigor",C24&gt;'POE_PI Inputs'!G6,"Full Rigor")</f>
        <v>Very Low Rigor</v>
      </c>
      <c r="D11" s="1102"/>
      <c r="E11" s="1102"/>
      <c r="F11" s="1102"/>
      <c r="G11" s="1103"/>
    </row>
    <row r="12" spans="2:17" ht="8.6999999999999993" customHeight="1" x14ac:dyDescent="0.3"/>
    <row r="13" spans="2:17" ht="15.6" x14ac:dyDescent="0.3">
      <c r="B13" s="2" t="s">
        <v>366</v>
      </c>
      <c r="G13" s="4"/>
      <c r="H13" s="4"/>
      <c r="I13" s="4"/>
      <c r="J13" s="4"/>
      <c r="K13" s="4"/>
      <c r="L13" s="4"/>
      <c r="M13" s="4"/>
      <c r="O13" s="452"/>
    </row>
    <row r="14" spans="2:17" ht="8.6999999999999993" customHeight="1" thickBot="1" x14ac:dyDescent="0.35"/>
    <row r="15" spans="2:17" ht="19.5" customHeight="1" thickBot="1" x14ac:dyDescent="0.35">
      <c r="B15" s="1112" t="s">
        <v>367</v>
      </c>
      <c r="C15" s="1113"/>
      <c r="D15" s="195" t="s">
        <v>332</v>
      </c>
      <c r="E15" s="195"/>
      <c r="F15" s="195"/>
      <c r="G15" s="195"/>
      <c r="H15" s="196"/>
      <c r="I15" s="195" t="s">
        <v>333</v>
      </c>
      <c r="J15" s="195"/>
      <c r="K15" s="195"/>
      <c r="L15" s="195"/>
      <c r="M15" s="195"/>
      <c r="N15" s="196"/>
    </row>
    <row r="16" spans="2:17" ht="16.2" thickBot="1" x14ac:dyDescent="0.35">
      <c r="B16" s="414"/>
      <c r="C16" s="41" t="s">
        <v>334</v>
      </c>
      <c r="D16" s="38" t="s">
        <v>335</v>
      </c>
      <c r="E16" s="39" t="s">
        <v>336</v>
      </c>
      <c r="F16" s="39" t="s">
        <v>337</v>
      </c>
      <c r="G16" s="407" t="s">
        <v>338</v>
      </c>
      <c r="H16" s="170" t="s">
        <v>339</v>
      </c>
      <c r="I16" s="170"/>
      <c r="J16" s="39" t="s">
        <v>340</v>
      </c>
      <c r="K16" s="39" t="s">
        <v>341</v>
      </c>
      <c r="L16" s="40" t="s">
        <v>342</v>
      </c>
      <c r="M16" s="39" t="s">
        <v>343</v>
      </c>
      <c r="N16" s="171" t="s">
        <v>344</v>
      </c>
    </row>
    <row r="17" spans="2:14" ht="31.2" customHeight="1" x14ac:dyDescent="0.3">
      <c r="B17" s="42" t="s">
        <v>345</v>
      </c>
      <c r="C17" s="44" t="s">
        <v>346</v>
      </c>
      <c r="D17" s="43" t="str">
        <f>IF('EEM 1'!$H$5="","",'EEM 1'!$H$5)</f>
        <v/>
      </c>
      <c r="E17" s="43" t="str">
        <f>IF('EEM 2'!$H$5="","",'EEM 2'!$H$5)</f>
        <v/>
      </c>
      <c r="F17" s="43" t="str">
        <f>IF('EEM 3'!$H$5="","",'EEM 3'!$H$5)</f>
        <v/>
      </c>
      <c r="G17" s="43" t="str">
        <f>IF('EEM 4'!$H$5="","",'EEM 4'!$H$5)</f>
        <v/>
      </c>
      <c r="H17" s="43" t="str">
        <f>IF('EEM 5'!$H$5="","",'EEM 5'!$H$5)</f>
        <v/>
      </c>
      <c r="I17" s="42" t="s">
        <v>345</v>
      </c>
      <c r="J17" s="43" t="str">
        <f>IF('EEM 6'!$H$5="","",'EEM 6'!$H$5)</f>
        <v/>
      </c>
      <c r="K17" s="43" t="str">
        <f>IF('EEM 7'!$H$5="","",'EEM 7'!$H$5)</f>
        <v/>
      </c>
      <c r="L17" s="43" t="str">
        <f>IF('EEM 8'!$H$5="","",'EEM 8'!$H$5)</f>
        <v/>
      </c>
      <c r="M17" s="43" t="str">
        <f>IF('EEM 9'!$H$5="","",'EEM 9'!$H$5)</f>
        <v/>
      </c>
      <c r="N17" s="43" t="str">
        <f>IF('EEM 10'!$H$5="","",'EEM 10'!$H$5)</f>
        <v/>
      </c>
    </row>
    <row r="18" spans="2:14" ht="30" customHeight="1" x14ac:dyDescent="0.3">
      <c r="B18" s="45" t="s">
        <v>347</v>
      </c>
      <c r="C18" s="47" t="s">
        <v>346</v>
      </c>
      <c r="D18" s="46" t="str">
        <f>IF('EEM 1'!$H$6="","",'EEM 1'!$H$6)</f>
        <v/>
      </c>
      <c r="E18" s="46" t="str">
        <f>IF('EEM 2'!$H$6="","",'EEM 2'!$H$6)</f>
        <v/>
      </c>
      <c r="F18" s="46" t="str">
        <f>IF('EEM 3'!$H$6="","",'EEM 3'!$H$6)</f>
        <v/>
      </c>
      <c r="G18" s="46" t="str">
        <f>IF('EEM 4'!$H$6="","",'EEM 4'!$H$6)</f>
        <v/>
      </c>
      <c r="H18" s="46" t="str">
        <f>IF('EEM 5'!$H$6="","",'EEM 5'!$H$6)</f>
        <v/>
      </c>
      <c r="I18" s="45" t="s">
        <v>347</v>
      </c>
      <c r="J18" s="46" t="str">
        <f>IF('EEM 6'!$H$6="","",'EEM 6'!$H$6)</f>
        <v/>
      </c>
      <c r="K18" s="46" t="str">
        <f>IF('EEM 7'!$H$6="","",'EEM 7'!$H$6)</f>
        <v/>
      </c>
      <c r="L18" s="46" t="str">
        <f>IF('EEM 8'!$H$6="","",'EEM 8'!$H$6)</f>
        <v/>
      </c>
      <c r="M18" s="46" t="str">
        <f>IF('EEM 9'!$H$6="","",'EEM 9'!$H$6)</f>
        <v/>
      </c>
      <c r="N18" s="46" t="str">
        <f>IF('EEM 10'!$H$6="","",'EEM 10'!$H$6)</f>
        <v/>
      </c>
    </row>
    <row r="19" spans="2:14" ht="30" customHeight="1" x14ac:dyDescent="0.3">
      <c r="B19" s="45" t="s">
        <v>348</v>
      </c>
      <c r="C19" s="47" t="s">
        <v>346</v>
      </c>
      <c r="D19" s="46" t="str">
        <f>IF('EEM 1'!$H$8="","",'EEM 1'!$H$8)</f>
        <v/>
      </c>
      <c r="E19" s="46" t="str">
        <f>IF('EEM 2'!$H$8="","",'EEM 2'!$H$8)</f>
        <v/>
      </c>
      <c r="F19" s="46" t="str">
        <f>IF('EEM 3'!$H$8="","",'EEM 3'!$H$8)</f>
        <v/>
      </c>
      <c r="G19" s="46" t="str">
        <f>IF('EEM 4'!$H$8="","",'EEM 4'!$H$8)</f>
        <v/>
      </c>
      <c r="H19" s="46" t="str">
        <f>IF('EEM 5'!$H$8="","",'EEM 5'!$H$8)</f>
        <v/>
      </c>
      <c r="I19" s="45" t="s">
        <v>348</v>
      </c>
      <c r="J19" s="46" t="str">
        <f>IF('EEM 6'!$H$8="","",'EEM 6'!$H$8)</f>
        <v/>
      </c>
      <c r="K19" s="46" t="str">
        <f>IF('EEM 7'!$H$8="","",'EEM 7'!$H$8)</f>
        <v/>
      </c>
      <c r="L19" s="46" t="str">
        <f>IF('EEM 8'!$H$8="","",'EEM 8'!$H$8)</f>
        <v/>
      </c>
      <c r="M19" s="46" t="str">
        <f>IF('EEM 9'!$H$8="","",'EEM 9'!$H$8)</f>
        <v/>
      </c>
      <c r="N19" s="46" t="str">
        <f>IF('EEM 10'!$H$8="","",'EEM 10'!$H$8)</f>
        <v/>
      </c>
    </row>
    <row r="20" spans="2:14" ht="30" customHeight="1" x14ac:dyDescent="0.3">
      <c r="B20" s="45" t="s">
        <v>799</v>
      </c>
      <c r="C20" s="49" t="str">
        <f>IF(SUM(D20:N20)=0,"",SUM(D20:N20))</f>
        <v/>
      </c>
      <c r="D20" s="48" t="str">
        <f>IF('EEM 1'!$H$55=0,"",'EEM 1'!$H$55)</f>
        <v/>
      </c>
      <c r="E20" s="48" t="str">
        <f>IF('EEM 2'!$H$55=0,"",'EEM 2'!$H$55)</f>
        <v/>
      </c>
      <c r="F20" s="48" t="str">
        <f>IF('EEM 3'!$H$55=0,"",'EEM 3'!$H$55)</f>
        <v/>
      </c>
      <c r="G20" s="48" t="str">
        <f>IF('EEM 4'!$H$55=0,"",'EEM 4'!$H$55)</f>
        <v/>
      </c>
      <c r="H20" s="48" t="str">
        <f>IF('EEM 5'!$H$55=0,"",'EEM 5'!$H$55)</f>
        <v/>
      </c>
      <c r="I20" s="45" t="s">
        <v>799</v>
      </c>
      <c r="J20" s="48" t="str">
        <f>IF('EEM 6'!$H$55=0,"",'EEM 6'!$H$55)</f>
        <v/>
      </c>
      <c r="K20" s="48" t="str">
        <f>IF('EEM 7'!$H$55=0,"",'EEM 7'!$H$55)</f>
        <v/>
      </c>
      <c r="L20" s="48" t="str">
        <f>IF('EEM 8'!$H$55=0,"",'EEM 8'!$H$55)</f>
        <v/>
      </c>
      <c r="M20" s="48" t="str">
        <f>IF('EEM 9'!$H$55=0,"",'EEM 9'!$H$55)</f>
        <v/>
      </c>
      <c r="N20" s="48" t="str">
        <f>IF('EEM 10'!$H$55=0,"",'EEM 10'!$H$55)</f>
        <v/>
      </c>
    </row>
    <row r="21" spans="2:14" ht="30" customHeight="1" x14ac:dyDescent="0.3">
      <c r="B21" s="45" t="s">
        <v>800</v>
      </c>
      <c r="C21" s="49" t="str">
        <f>IF(SUM(D21:N21)=0,"",SUM(D21:N21))</f>
        <v/>
      </c>
      <c r="D21" s="48" t="str">
        <f>IF('EEM 1'!$H$57=0,"",'EEM 1'!$H$57)</f>
        <v/>
      </c>
      <c r="E21" s="48" t="str">
        <f>IF('EEM 2'!$H$57=0,"",'EEM 2'!$H$57)</f>
        <v/>
      </c>
      <c r="F21" s="48" t="str">
        <f>IF('EEM 3'!$H$57=0,"",'EEM 3'!$H$57)</f>
        <v/>
      </c>
      <c r="G21" s="48" t="str">
        <f>IF('EEM 4'!$H$57=0,"",'EEM 4'!$H$57)</f>
        <v/>
      </c>
      <c r="H21" s="48" t="str">
        <f>IF('EEM 5'!$H$57=0,"",'EEM 5'!$H$57)</f>
        <v/>
      </c>
      <c r="I21" s="45" t="s">
        <v>800</v>
      </c>
      <c r="J21" s="48" t="str">
        <f>IF('EEM 6'!$H$57=0,"",'EEM 6'!$H$57)</f>
        <v/>
      </c>
      <c r="K21" s="48" t="str">
        <f>IF('EEM 7'!$H$57=0,"",'EEM 7'!$H$57)</f>
        <v/>
      </c>
      <c r="L21" s="48" t="str">
        <f>IF('EEM 8'!$H$57=0,"",'EEM 8'!$H$57)</f>
        <v/>
      </c>
      <c r="M21" s="48" t="str">
        <f>IF('EEM 9'!$H$57=0,"",'EEM 9'!$H$57)</f>
        <v/>
      </c>
      <c r="N21" s="48" t="str">
        <f>IF('EEM 10'!$H$57=0,"",'EEM 10'!$H$57)</f>
        <v/>
      </c>
    </row>
    <row r="22" spans="2:14" ht="30" customHeight="1" x14ac:dyDescent="0.3">
      <c r="B22" s="45" t="s">
        <v>839</v>
      </c>
      <c r="C22" s="49" t="str">
        <f>IF(SUM(D22:N22)=0,"",SUM(D22:N22))</f>
        <v/>
      </c>
      <c r="D22" s="48" t="str">
        <f>IF('EEM 1'!$H$56=0,"",'EEM 1'!$H$56)</f>
        <v/>
      </c>
      <c r="E22" s="48" t="str">
        <f>IF('EEM 2'!$H$56=0,"",'EEM 2'!$H$56)</f>
        <v/>
      </c>
      <c r="F22" s="48" t="str">
        <f>IF('EEM 3'!$H$56=0,"",'EEM 3'!$H$56)</f>
        <v/>
      </c>
      <c r="G22" s="48" t="str">
        <f>IF('EEM 4'!$H$56=0,"",'EEM 4'!$H$56)</f>
        <v/>
      </c>
      <c r="H22" s="48" t="str">
        <f>IF('EEM 5'!$H$56=0,"",'EEM 5'!$H$56)</f>
        <v/>
      </c>
      <c r="I22" s="45" t="s">
        <v>839</v>
      </c>
      <c r="J22" s="48" t="str">
        <f>IF('EEM 6'!$H$56=0,"",'EEM 6'!$H$56)</f>
        <v/>
      </c>
      <c r="K22" s="48" t="str">
        <f>IF('EEM 7'!$H$56=0,"",'EEM 7'!$H$56)</f>
        <v/>
      </c>
      <c r="L22" s="48" t="str">
        <f>IF('EEM 8'!$H$56=0,"",'EEM 8'!$H$56)</f>
        <v/>
      </c>
      <c r="M22" s="48" t="str">
        <f>IF('EEM 9'!$H$56=0,"",'EEM 9'!$H$56)</f>
        <v/>
      </c>
      <c r="N22" s="48" t="str">
        <f>IF('EEM 10'!$H$56=0,"",'EEM 10'!$H$56)</f>
        <v/>
      </c>
    </row>
    <row r="23" spans="2:14" ht="30" customHeight="1" x14ac:dyDescent="0.3">
      <c r="B23" s="45" t="s">
        <v>194</v>
      </c>
      <c r="C23" s="51" t="s">
        <v>346</v>
      </c>
      <c r="D23" s="50" t="str">
        <f>IF('EEM 1'!$H$9="","",'EEM 1'!$H$9)</f>
        <v/>
      </c>
      <c r="E23" s="50" t="str">
        <f>IF('EEM 2'!$H$9="","",'EEM 2'!$H$9)</f>
        <v/>
      </c>
      <c r="F23" s="50" t="str">
        <f>IF('EEM 3'!$H$9="","",'EEM 3'!$H$9)</f>
        <v/>
      </c>
      <c r="G23" s="50" t="str">
        <f>IF('EEM 4'!$H$9="","",'EEM 4'!$H$9)</f>
        <v/>
      </c>
      <c r="H23" s="50" t="str">
        <f>IF('EEM 5'!$H$9="","",'EEM 5'!$H$9)</f>
        <v/>
      </c>
      <c r="I23" s="45" t="s">
        <v>194</v>
      </c>
      <c r="J23" s="50" t="str">
        <f>IF('EEM 6'!$H$9="","",'EEM 6'!$H$9)</f>
        <v/>
      </c>
      <c r="K23" s="50" t="str">
        <f>IF('EEM 7'!$H$9="","",'EEM 7'!$H$9)</f>
        <v/>
      </c>
      <c r="L23" s="50" t="str">
        <f>IF('EEM 8'!$H$9="","",'EEM 8'!$H$9)</f>
        <v/>
      </c>
      <c r="M23" s="50" t="str">
        <f>IF('EEM 9'!$H$9="","",'EEM 9'!$H$9)</f>
        <v/>
      </c>
      <c r="N23" s="50" t="str">
        <f>IF('EEM 10'!$H$9="","",'EEM 10'!$H$9)</f>
        <v/>
      </c>
    </row>
    <row r="24" spans="2:14" ht="30" customHeight="1" x14ac:dyDescent="0.3">
      <c r="B24" s="45" t="s">
        <v>368</v>
      </c>
      <c r="C24" s="53">
        <f>SUM(D24:N24)</f>
        <v>0</v>
      </c>
      <c r="D24" s="52" t="str">
        <f>IF('EEM 1'!$H$67="","",'EEM 1'!$H$67)</f>
        <v/>
      </c>
      <c r="E24" s="52" t="str">
        <f>IF('EEM 2'!$H$67="","",'EEM 2'!$H$67)</f>
        <v/>
      </c>
      <c r="F24" s="52" t="str">
        <f>IF('EEM 3'!$H$67="","",'EEM 3'!$H$67)</f>
        <v/>
      </c>
      <c r="G24" s="52" t="str">
        <f>IF('EEM 4'!$H$67="","",'EEM 4'!$H$67)</f>
        <v/>
      </c>
      <c r="H24" s="52" t="str">
        <f>IF('EEM 5'!$H$67="","",'EEM 5'!$H$67)</f>
        <v/>
      </c>
      <c r="I24" s="45" t="s">
        <v>368</v>
      </c>
      <c r="J24" s="52" t="str">
        <f>IF('EEM 6'!$H$67="","",'EEM 6'!$H$67)</f>
        <v/>
      </c>
      <c r="K24" s="52" t="str">
        <f>IF('EEM 7'!$H$67="","",'EEM 7'!$H$67)</f>
        <v/>
      </c>
      <c r="L24" s="52" t="str">
        <f>IF('EEM 8'!$H$67="","",'EEM 8'!$H$67)</f>
        <v/>
      </c>
      <c r="M24" s="52" t="str">
        <f>IF('EEM 9'!$H$67="","",'EEM 9'!$H$67)</f>
        <v/>
      </c>
      <c r="N24" s="52" t="str">
        <f>IF('EEM 10'!$H$67="","",'EEM 10'!$H$67)</f>
        <v/>
      </c>
    </row>
    <row r="25" spans="2:14" ht="30" customHeight="1" x14ac:dyDescent="0.3">
      <c r="B25" s="85" t="s">
        <v>252</v>
      </c>
      <c r="C25" s="53" t="str">
        <f t="shared" ref="C25:C32" si="0">IF(SUM(D25:N25)=0,"",SUM(D25:N25))</f>
        <v/>
      </c>
      <c r="D25" s="86" t="str">
        <f>IF('EEM 1'!$H$63="","",'EEM 1'!$H$63)</f>
        <v/>
      </c>
      <c r="E25" s="86" t="str">
        <f>IF('EEM 2'!$H$63="","",'EEM 2'!$H$63)</f>
        <v/>
      </c>
      <c r="F25" s="86" t="str">
        <f>IF('EEM 3'!$H$63="","",'EEM 3'!$H$63)</f>
        <v/>
      </c>
      <c r="G25" s="86" t="str">
        <f>IF('EEM 4'!$H$63="","",'EEM 4'!$H$63)</f>
        <v/>
      </c>
      <c r="H25" s="86" t="str">
        <f>IF('EEM 5'!$H$63="","",'EEM 5'!$H$63)</f>
        <v/>
      </c>
      <c r="I25" s="85" t="s">
        <v>252</v>
      </c>
      <c r="J25" s="86" t="str">
        <f>IF('EEM 6'!$H$63="","",'EEM 6'!$H$63)</f>
        <v/>
      </c>
      <c r="K25" s="86" t="str">
        <f>IF('EEM 7'!$H$63="","",'EEM 7'!$H$63)</f>
        <v/>
      </c>
      <c r="L25" s="86" t="str">
        <f>IF('EEM 8'!$H$63="","",'EEM 8'!$H$63)</f>
        <v/>
      </c>
      <c r="M25" s="86" t="str">
        <f>IF('EEM 9'!$H$63="","",'EEM 9'!$H$63)</f>
        <v/>
      </c>
      <c r="N25" s="86" t="str">
        <f>IF('EEM 10'!$H$63="","",'EEM 10'!$H$63)</f>
        <v/>
      </c>
    </row>
    <row r="26" spans="2:14" ht="30" customHeight="1" x14ac:dyDescent="0.3">
      <c r="B26" s="85" t="s">
        <v>254</v>
      </c>
      <c r="C26" s="53" t="str">
        <f t="shared" si="0"/>
        <v/>
      </c>
      <c r="D26" s="86" t="str">
        <f>IF('EEM 1'!$H$64="","",'EEM 1'!$H$64)</f>
        <v/>
      </c>
      <c r="E26" s="86" t="str">
        <f>IF('EEM 2'!$H$64="","",'EEM 2'!$H$64)</f>
        <v/>
      </c>
      <c r="F26" s="86" t="str">
        <f>IF('EEM 3'!$H$64="","",'EEM 3'!$H$64)</f>
        <v/>
      </c>
      <c r="G26" s="86" t="str">
        <f>IF('EEM 4'!$H$64="","",'EEM 4'!$H$64)</f>
        <v/>
      </c>
      <c r="H26" s="86" t="str">
        <f>IF('EEM 5'!$H$64="","",'EEM 5'!$H$64)</f>
        <v/>
      </c>
      <c r="I26" s="85" t="s">
        <v>254</v>
      </c>
      <c r="J26" s="86" t="str">
        <f>IF('EEM 6'!$H$64="","",'EEM 6'!$H$64)</f>
        <v/>
      </c>
      <c r="K26" s="86" t="str">
        <f>IF('EEM 7'!$H$64="","",'EEM 7'!$H$64)</f>
        <v/>
      </c>
      <c r="L26" s="86" t="str">
        <f>IF('EEM 8'!$H$64="","",'EEM 8'!$H$64)</f>
        <v/>
      </c>
      <c r="M26" s="86" t="str">
        <f>IF('EEM 9'!$H$64="","",'EEM 9'!$H$64)</f>
        <v/>
      </c>
      <c r="N26" s="86" t="str">
        <f>IF('EEM 10'!$H$64="","",'EEM 10'!$H$64)</f>
        <v/>
      </c>
    </row>
    <row r="27" spans="2:14" ht="30" customHeight="1" x14ac:dyDescent="0.3">
      <c r="B27" s="85" t="s">
        <v>369</v>
      </c>
      <c r="C27" s="53" t="str">
        <f t="shared" si="0"/>
        <v/>
      </c>
      <c r="D27" s="86" t="str">
        <f>IF(D$26="","",'EEM 1'!$H$65)</f>
        <v/>
      </c>
      <c r="E27" s="86" t="str">
        <f>IF(E$26="","",'EEM 2'!$H$65)</f>
        <v/>
      </c>
      <c r="F27" s="86" t="str">
        <f>IF(F$26="","",'EEM 3'!$H$65)</f>
        <v/>
      </c>
      <c r="G27" s="86" t="str">
        <f>IF(G$26="","",'EEM 4'!$H$65)</f>
        <v/>
      </c>
      <c r="H27" s="86" t="str">
        <f>IF(H$26="","",'EEM 5'!$H$65)</f>
        <v/>
      </c>
      <c r="I27" s="85" t="s">
        <v>369</v>
      </c>
      <c r="J27" s="86" t="str">
        <f>IF(J$26="","",'EEM 6'!$H$65)</f>
        <v/>
      </c>
      <c r="K27" s="86" t="str">
        <f>IF(K$26="","",'EEM 7'!$H$65)</f>
        <v/>
      </c>
      <c r="L27" s="86" t="str">
        <f>IF(L$26="","",'EEM 8'!$H$65)</f>
        <v/>
      </c>
      <c r="M27" s="86" t="str">
        <f>IF(M$26="","",'EEM 9'!$H$65)</f>
        <v/>
      </c>
      <c r="N27" s="86" t="str">
        <f>IF(N$26="","",'EEM 10'!$H$65)</f>
        <v/>
      </c>
    </row>
    <row r="28" spans="2:14" ht="30" customHeight="1" x14ac:dyDescent="0.3">
      <c r="B28" s="85" t="s">
        <v>370</v>
      </c>
      <c r="C28" s="53" t="str">
        <f t="shared" si="0"/>
        <v/>
      </c>
      <c r="D28" s="86" t="str">
        <f>IF('EEM 1'!$H$66="","",'EEM 1'!$H$66)</f>
        <v/>
      </c>
      <c r="E28" s="86" t="str">
        <f>IF('EEM 2'!$H$66="","",'EEM 2'!$H$66)</f>
        <v/>
      </c>
      <c r="F28" s="86" t="str">
        <f>IF('EEM 3'!$H$66="","",'EEM 3'!$H$66)</f>
        <v/>
      </c>
      <c r="G28" s="86" t="str">
        <f>IF('EEM 4'!$H$66="","",'EEM 4'!$H$66)</f>
        <v/>
      </c>
      <c r="H28" s="86" t="str">
        <f>IF('EEM 5'!$H$66="","",'EEM 5'!$H$66)</f>
        <v/>
      </c>
      <c r="I28" s="85" t="s">
        <v>370</v>
      </c>
      <c r="J28" s="86" t="str">
        <f>IF('EEM 6'!$H$66="","",'EEM 6'!$H$66)</f>
        <v/>
      </c>
      <c r="K28" s="86" t="str">
        <f>IF('EEM 7'!$H$66="","",'EEM 7'!$H$66)</f>
        <v/>
      </c>
      <c r="L28" s="86" t="str">
        <f>IF('EEM 8'!$H$66="","",'EEM 8'!$H$66)</f>
        <v/>
      </c>
      <c r="M28" s="86" t="str">
        <f>IF('EEM 9'!$H$66="","",'EEM 9'!$H$66)</f>
        <v/>
      </c>
      <c r="N28" s="86" t="str">
        <f>IF('EEM 10'!$H$66="","",'EEM 10'!$H$66)</f>
        <v/>
      </c>
    </row>
    <row r="29" spans="2:14" ht="30" customHeight="1" x14ac:dyDescent="0.3">
      <c r="B29" s="85" t="s">
        <v>248</v>
      </c>
      <c r="C29" s="53" t="str">
        <f t="shared" si="0"/>
        <v/>
      </c>
      <c r="D29" s="86" t="str">
        <f>IF('EEM 1'!$H$61="","",'EEM 1'!$H$61)</f>
        <v/>
      </c>
      <c r="E29" s="86" t="str">
        <f>IF('EEM 2'!$H$61="","",'EEM 2'!$H$61)</f>
        <v/>
      </c>
      <c r="F29" s="86" t="str">
        <f>IF('EEM 3'!$H$61="","",'EEM 3'!$H$61)</f>
        <v/>
      </c>
      <c r="G29" s="86" t="str">
        <f>IF('EEM 4'!$H$61="","",'EEM 4'!$H$61)</f>
        <v/>
      </c>
      <c r="H29" s="86" t="str">
        <f>IF('EEM 5'!$H$61="","",'EEM 5'!$H$61)</f>
        <v/>
      </c>
      <c r="I29" s="85" t="s">
        <v>248</v>
      </c>
      <c r="J29" s="86" t="str">
        <f>IF('EEM 6'!$H$61="","",'EEM 6'!$H$61)</f>
        <v/>
      </c>
      <c r="K29" s="86" t="str">
        <f>IF('EEM 7'!$H$61="","",'EEM 7'!$H$61)</f>
        <v/>
      </c>
      <c r="L29" s="86" t="str">
        <f>IF('EEM 8'!$H$61="","",'EEM 8'!$H$61)</f>
        <v/>
      </c>
      <c r="M29" s="86" t="str">
        <f>IF('EEM 9'!$H$61="","",'EEM 9'!$H$61)</f>
        <v/>
      </c>
      <c r="N29" s="86" t="str">
        <f>IF('EEM 10'!$H$61="","",'EEM 10'!$H$61)</f>
        <v/>
      </c>
    </row>
    <row r="30" spans="2:14" ht="30" customHeight="1" x14ac:dyDescent="0.3">
      <c r="B30" s="85" t="s">
        <v>359</v>
      </c>
      <c r="C30" s="120" t="str">
        <f t="shared" si="0"/>
        <v/>
      </c>
      <c r="D30" s="119" t="str">
        <f>IF('EEM 1'!$H$69="","",'EEM 1'!$H$69)</f>
        <v/>
      </c>
      <c r="E30" s="119" t="str">
        <f>IF('EEM 2'!$H$69="","",'EEM 2'!$H$69)</f>
        <v/>
      </c>
      <c r="F30" s="119" t="str">
        <f>IF('EEM 3'!$H$69="","",'EEM 3'!$H$69)</f>
        <v/>
      </c>
      <c r="G30" s="119" t="str">
        <f>IF('EEM 4'!$H$69="","",'EEM 4'!$H$69)</f>
        <v/>
      </c>
      <c r="H30" s="119" t="str">
        <f>IF('EEM 5'!$H$69="","",'EEM 5'!$H$69)</f>
        <v/>
      </c>
      <c r="I30" s="85" t="s">
        <v>359</v>
      </c>
      <c r="J30" s="119" t="str">
        <f>IF('EEM 6'!$H$69="","",'EEM 6'!$H$69)</f>
        <v/>
      </c>
      <c r="K30" s="119" t="str">
        <f>IF('EEM 7'!$H$69="","",'EEM 7'!$H$69)</f>
        <v/>
      </c>
      <c r="L30" s="119" t="str">
        <f>IF('EEM 8'!$H$69="","",'EEM 8'!$H$69)</f>
        <v/>
      </c>
      <c r="M30" s="119" t="str">
        <f>IF('EEM 9'!$H$69="","",'EEM 9'!$H$69)</f>
        <v/>
      </c>
      <c r="N30" s="119" t="str">
        <f>IF('EEM 10'!$H$69="","",'EEM 10'!$H$69)</f>
        <v/>
      </c>
    </row>
    <row r="31" spans="2:14" ht="30" customHeight="1" x14ac:dyDescent="0.3">
      <c r="B31" s="85" t="s">
        <v>360</v>
      </c>
      <c r="C31" s="120" t="str">
        <f t="shared" si="0"/>
        <v/>
      </c>
      <c r="D31" s="119" t="str">
        <f>IF('EEM 1'!$H$70="","",'EEM 1'!$H$70)</f>
        <v/>
      </c>
      <c r="E31" s="119" t="str">
        <f>IF('EEM 2'!$H$70="","",'EEM 2'!$H$70)</f>
        <v/>
      </c>
      <c r="F31" s="119" t="str">
        <f>IF('EEM 3'!$H$70="","",'EEM 3'!$H$70)</f>
        <v/>
      </c>
      <c r="G31" s="119" t="str">
        <f>IF('EEM 4'!$H$70="","",'EEM 4'!$H$70)</f>
        <v/>
      </c>
      <c r="H31" s="119" t="str">
        <f>IF('EEM 5'!$H$70="","",'EEM 5'!$H$70)</f>
        <v/>
      </c>
      <c r="I31" s="85" t="s">
        <v>360</v>
      </c>
      <c r="J31" s="119" t="str">
        <f>IF('EEM 6'!$H$70="","",'EEM 6'!$H$70)</f>
        <v/>
      </c>
      <c r="K31" s="119" t="str">
        <f>IF('EEM 7'!$H$70="","",'EEM 7'!$H$70)</f>
        <v/>
      </c>
      <c r="L31" s="119" t="str">
        <f>IF('EEM 8'!$H$70="","",'EEM 8'!$H$70)</f>
        <v/>
      </c>
      <c r="M31" s="119" t="str">
        <f>IF('EEM 9'!$H$70="","",'EEM 9'!$H$70)</f>
        <v/>
      </c>
      <c r="N31" s="119" t="str">
        <f>IF('EEM 10'!$H$70="","",'EEM 10'!$H$70)</f>
        <v/>
      </c>
    </row>
    <row r="32" spans="2:14" ht="30" customHeight="1" thickBot="1" x14ac:dyDescent="0.35">
      <c r="B32" s="54" t="s">
        <v>361</v>
      </c>
      <c r="C32" s="56" t="str">
        <f t="shared" si="0"/>
        <v/>
      </c>
      <c r="D32" s="55" t="str">
        <f>IF('EEM 1'!$H$62="","",'EEM 1'!$H$62)</f>
        <v/>
      </c>
      <c r="E32" s="55" t="str">
        <f>IF('EEM 2'!$H$62="","",'EEM 2'!$H$62)</f>
        <v/>
      </c>
      <c r="F32" s="55" t="str">
        <f>IF('EEM 3'!$H$62="","",'EEM 3'!$H$62)</f>
        <v/>
      </c>
      <c r="G32" s="55" t="str">
        <f>IF('EEM 4'!$H$62="","",'EEM 4'!$H$62)</f>
        <v/>
      </c>
      <c r="H32" s="55" t="str">
        <f>IF('EEM 5'!$H$62="","",'EEM 5'!$H$62)</f>
        <v/>
      </c>
      <c r="I32" s="54" t="s">
        <v>361</v>
      </c>
      <c r="J32" s="55" t="str">
        <f>IF('EEM 6'!$H$62="","",'EEM 6'!$H$62)</f>
        <v/>
      </c>
      <c r="K32" s="55" t="str">
        <f>IF('EEM 7'!$H$62="","",'EEM 7'!$H$62)</f>
        <v/>
      </c>
      <c r="L32" s="55" t="str">
        <f>IF('EEM 8'!$H$62="","",'EEM 8'!$H$62)</f>
        <v/>
      </c>
      <c r="M32" s="55" t="str">
        <f>IF('EEM 9'!$H$62="","",'EEM 9'!$H$62)</f>
        <v/>
      </c>
      <c r="N32" s="55" t="str">
        <f>IF('EEM 10'!$H$62="","",'EEM 10'!$H$62)</f>
        <v/>
      </c>
    </row>
    <row r="33" spans="2:11" x14ac:dyDescent="0.3">
      <c r="B33" s="95"/>
      <c r="C33" s="95"/>
      <c r="D33" s="95"/>
      <c r="E33" s="95"/>
      <c r="F33" s="95"/>
      <c r="G33" s="95"/>
      <c r="H33" s="95"/>
      <c r="I33" s="95"/>
      <c r="J33" s="95"/>
      <c r="K33" s="95"/>
    </row>
    <row r="35" spans="2:11" ht="15.6" x14ac:dyDescent="0.3">
      <c r="B35" s="96" t="s">
        <v>371</v>
      </c>
      <c r="C35" s="2"/>
    </row>
  </sheetData>
  <sheetProtection algorithmName="SHA-512" hashValue="3FdHe4J8EC5nYanqrPOvHDKtpp2BZeKApgH49/822kFa+f2acF8UusLunzS8XrwUbitKlnHYBLwSkfOpcZG4Bg==" saltValue="OgiDSmNh7Y/i+5JaXT4BAA==" spinCount="100000" sheet="1" formatColumns="0" formatRows="0"/>
  <customSheetViews>
    <customSheetView guid="{0F4B04D6-F4BF-4317-A3DF-9F7B8BB7C96E}" scale="40" showGridLines="0" printArea="1" hiddenColumns="1" view="pageBreakPreview">
      <selection activeCell="AA20" sqref="AA20"/>
      <pageMargins left="0" right="0" top="0" bottom="0" header="0" footer="0"/>
      <pageSetup scale="65" fitToWidth="5" orientation="landscape" r:id="rId1"/>
      <headerFooter>
        <oddHeader>&amp;L&amp;G&amp;CCustomer Project Review (CPR) - &amp;A&amp;R&amp;D</oddHeader>
        <oddFooter>&amp;CPage &amp;P of &amp;N</oddFooter>
      </headerFooter>
    </customSheetView>
  </customSheetViews>
  <mergeCells count="6">
    <mergeCell ref="F1:N1"/>
    <mergeCell ref="B5:G6"/>
    <mergeCell ref="B8:G8"/>
    <mergeCell ref="B9:G10"/>
    <mergeCell ref="B15:C15"/>
    <mergeCell ref="C11:G11"/>
  </mergeCells>
  <hyperlinks>
    <hyperlink ref="B1" location="'READ ME'!A1" display="Back to READ ME" xr:uid="{5123E30C-0EC9-4D15-BA3D-193147327D0F}"/>
    <hyperlink ref="B35" location="'Reference Documents'!A1" display=" 'Reference Documents' tab" xr:uid="{07C36CC3-1C30-4DF5-B79A-836C1464255D}"/>
  </hyperlinks>
  <pageMargins left="0.5" right="0.5" top="0.75" bottom="0.75" header="0.3" footer="0.3"/>
  <pageSetup scale="65" fitToWidth="5" orientation="landscape" r:id="rId2"/>
  <headerFooter>
    <oddHeader>&amp;L&amp;G&amp;CCustomer Project Review (CPR) - &amp;A&amp;R&amp;D</oddHeader>
    <oddFooter>&amp;CPage &amp;P of &amp;N</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96261" r:id="rId6" name="Check Box 5">
              <controlPr locked="0" defaultSize="0" autoFill="0" autoLine="0" autoPict="0">
                <anchor moveWithCells="1">
                  <from>
                    <xdr:col>2</xdr:col>
                    <xdr:colOff>1783080</xdr:colOff>
                    <xdr:row>11</xdr:row>
                    <xdr:rowOff>99060</xdr:rowOff>
                  </from>
                  <to>
                    <xdr:col>3</xdr:col>
                    <xdr:colOff>632460</xdr:colOff>
                    <xdr:row>13</xdr:row>
                    <xdr:rowOff>60960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EC942-A847-47B6-B0DE-3B2D347BA89A}">
  <sheetPr>
    <pageSetUpPr autoPageBreaks="0"/>
  </sheetPr>
  <dimension ref="B1:D20"/>
  <sheetViews>
    <sheetView showGridLines="0" zoomScaleNormal="100" workbookViewId="0">
      <pane ySplit="3" topLeftCell="A4" activePane="bottomLeft" state="frozen"/>
      <selection pane="bottomLeft" activeCell="C16" sqref="C16"/>
    </sheetView>
  </sheetViews>
  <sheetFormatPr defaultColWidth="9.33203125" defaultRowHeight="15.6" x14ac:dyDescent="0.3"/>
  <cols>
    <col min="1" max="1" width="6.44140625" style="242" customWidth="1"/>
    <col min="2" max="2" width="51.44140625" style="242" customWidth="1"/>
    <col min="3" max="3" width="80.44140625" style="242" customWidth="1"/>
    <col min="4" max="4" width="52.44140625" style="242" customWidth="1"/>
    <col min="5" max="5" width="27.5546875" style="242" customWidth="1"/>
    <col min="6" max="16384" width="9.33203125" style="242"/>
  </cols>
  <sheetData>
    <row r="1" spans="2:4" x14ac:dyDescent="0.3">
      <c r="B1" s="382" t="s">
        <v>35</v>
      </c>
    </row>
    <row r="2" spans="2:4" ht="16.2" thickBot="1" x14ac:dyDescent="0.35">
      <c r="B2" s="369"/>
    </row>
    <row r="3" spans="2:4" x14ac:dyDescent="0.3">
      <c r="B3" s="379" t="s">
        <v>167</v>
      </c>
      <c r="C3" s="380" t="s">
        <v>372</v>
      </c>
      <c r="D3" s="381" t="s">
        <v>373</v>
      </c>
    </row>
    <row r="4" spans="2:4" ht="43.2" x14ac:dyDescent="0.3">
      <c r="B4" s="384" t="s">
        <v>374</v>
      </c>
      <c r="C4" s="385" t="s">
        <v>375</v>
      </c>
      <c r="D4" s="400" t="s">
        <v>376</v>
      </c>
    </row>
    <row r="5" spans="2:4" ht="46.2" customHeight="1" x14ac:dyDescent="0.3">
      <c r="B5" s="384" t="s">
        <v>377</v>
      </c>
      <c r="C5" s="385" t="s">
        <v>378</v>
      </c>
      <c r="D5" s="400" t="s">
        <v>379</v>
      </c>
    </row>
    <row r="6" spans="2:4" ht="57.6" x14ac:dyDescent="0.3">
      <c r="B6" s="384" t="s">
        <v>380</v>
      </c>
      <c r="C6" s="385" t="s">
        <v>381</v>
      </c>
      <c r="D6" s="401" t="s">
        <v>382</v>
      </c>
    </row>
    <row r="7" spans="2:4" ht="42.6" customHeight="1" x14ac:dyDescent="0.3">
      <c r="B7" s="384" t="s">
        <v>383</v>
      </c>
      <c r="C7" s="385" t="s">
        <v>384</v>
      </c>
      <c r="D7" s="400" t="s">
        <v>385</v>
      </c>
    </row>
    <row r="8" spans="2:4" ht="90" customHeight="1" x14ac:dyDescent="0.3">
      <c r="B8" s="384" t="s">
        <v>386</v>
      </c>
      <c r="C8" s="385" t="s">
        <v>387</v>
      </c>
      <c r="D8" s="400" t="s">
        <v>388</v>
      </c>
    </row>
    <row r="9" spans="2:4" ht="42.6" customHeight="1" x14ac:dyDescent="0.3">
      <c r="B9" s="384" t="s">
        <v>389</v>
      </c>
      <c r="C9" s="385" t="s">
        <v>390</v>
      </c>
      <c r="D9" s="401" t="s">
        <v>391</v>
      </c>
    </row>
    <row r="10" spans="2:4" ht="55.95" customHeight="1" x14ac:dyDescent="0.3">
      <c r="B10" s="386" t="s">
        <v>848</v>
      </c>
      <c r="C10" s="387" t="s">
        <v>392</v>
      </c>
      <c r="D10" s="402" t="s">
        <v>393</v>
      </c>
    </row>
    <row r="11" spans="2:4" ht="72" x14ac:dyDescent="0.3">
      <c r="B11" s="384" t="s">
        <v>394</v>
      </c>
      <c r="C11" s="385" t="s">
        <v>395</v>
      </c>
      <c r="D11" s="400" t="s">
        <v>396</v>
      </c>
    </row>
    <row r="12" spans="2:4" ht="78.599999999999994" customHeight="1" x14ac:dyDescent="0.3">
      <c r="B12" s="384" t="s">
        <v>397</v>
      </c>
      <c r="C12" s="385" t="s">
        <v>398</v>
      </c>
      <c r="D12" s="403" t="s">
        <v>399</v>
      </c>
    </row>
    <row r="13" spans="2:4" ht="68.7" customHeight="1" x14ac:dyDescent="0.3">
      <c r="B13" s="384" t="s">
        <v>847</v>
      </c>
      <c r="C13" s="385" t="s">
        <v>400</v>
      </c>
      <c r="D13" s="403" t="s">
        <v>401</v>
      </c>
    </row>
    <row r="14" spans="2:4" ht="109.2" customHeight="1" x14ac:dyDescent="0.3">
      <c r="B14" s="384" t="s">
        <v>402</v>
      </c>
      <c r="C14" s="385" t="s">
        <v>403</v>
      </c>
      <c r="D14" s="400" t="s">
        <v>404</v>
      </c>
    </row>
    <row r="15" spans="2:4" ht="64.2" customHeight="1" x14ac:dyDescent="0.3">
      <c r="B15" s="384" t="s">
        <v>846</v>
      </c>
      <c r="C15" s="385" t="s">
        <v>405</v>
      </c>
      <c r="D15" s="400" t="s">
        <v>406</v>
      </c>
    </row>
    <row r="16" spans="2:4" ht="49.2" customHeight="1" x14ac:dyDescent="0.3">
      <c r="B16" s="384" t="s">
        <v>407</v>
      </c>
      <c r="C16" s="385" t="s">
        <v>408</v>
      </c>
      <c r="D16" s="400" t="s">
        <v>409</v>
      </c>
    </row>
    <row r="17" spans="2:4" ht="93.75" customHeight="1" x14ac:dyDescent="0.3">
      <c r="B17" s="438" t="s">
        <v>844</v>
      </c>
      <c r="C17" s="439" t="s">
        <v>849</v>
      </c>
      <c r="D17" s="440" t="s">
        <v>850</v>
      </c>
    </row>
    <row r="18" spans="2:4" ht="58.2" thickBot="1" x14ac:dyDescent="0.35">
      <c r="B18" s="370" t="s">
        <v>845</v>
      </c>
      <c r="C18" s="371" t="s">
        <v>410</v>
      </c>
      <c r="D18" s="404" t="s">
        <v>842</v>
      </c>
    </row>
    <row r="20" spans="2:4" x14ac:dyDescent="0.3">
      <c r="B20" s="383" t="s">
        <v>411</v>
      </c>
    </row>
  </sheetData>
  <sheetProtection algorithmName="SHA-512" hashValue="sa+Hu6ke6wfjmAz6+HoYarQ/8yjX40fqMxUSy/YR7gUM7LP+639IH+lCObm7cun7CeJ+QZ+ejAowi9/5dHLR5w==" saltValue="HTaj12BsELxWa6jdzFmyqw==" spinCount="100000" sheet="1" formatColumns="0" formatRows="0"/>
  <autoFilter ref="B3:D3" xr:uid="{C1FEC942-A847-47B6-B0DE-3B2D347BA89A}"/>
  <customSheetViews>
    <customSheetView guid="{0F4B04D6-F4BF-4317-A3DF-9F7B8BB7C96E}" scale="85" showGridLines="0" showAutoFilter="1">
      <pane ySplit="3" topLeftCell="A4" activePane="bottomLeft" state="frozen"/>
      <selection pane="bottomLeft" activeCell="E4" sqref="E4"/>
      <rowBreaks count="1" manualBreakCount="1">
        <brk id="11" min="1" max="3" man="1"/>
      </rowBreaks>
      <pageMargins left="0" right="0" top="0" bottom="0" header="0" footer="0"/>
      <pageSetup scale="51" fitToHeight="2" orientation="portrait" r:id="rId1"/>
      <headerFooter>
        <oddHeader>&amp;L&amp;G&amp;CCustomer Project Review (CPR) - &amp;A&amp;R&amp;D</oddHeader>
        <oddFooter>&amp;CPage &amp;P of &amp;N</oddFooter>
      </headerFooter>
      <autoFilter ref="B3:D3" xr:uid="{3DF695B0-73EB-44E8-8F55-E917E44D56CC}"/>
    </customSheetView>
  </customSheetViews>
  <hyperlinks>
    <hyperlink ref="D7" r:id="rId2" xr:uid="{4F12C9C3-53BD-4B6C-8AC0-4DCF0CBC243F}"/>
    <hyperlink ref="B1" location="'READ ME'!A1" display="Back to READ ME" xr:uid="{519FDCF8-3500-4D91-A048-5A8875486170}"/>
    <hyperlink ref="D8" r:id="rId3" xr:uid="{A1A06042-B0D8-4289-892F-9D8B5A4B75E4}"/>
    <hyperlink ref="D4" r:id="rId4" xr:uid="{240D6BDF-BD3A-4855-A98B-27F1446DA34B}"/>
    <hyperlink ref="D10" r:id="rId5" xr:uid="{226D48B4-3CB9-41C4-9B0E-F8355F67EF34}"/>
    <hyperlink ref="D11" r:id="rId6" xr:uid="{B33902A9-F94F-4429-9CA0-C84045E4EF0F}"/>
    <hyperlink ref="D14" r:id="rId7" xr:uid="{DC650BC9-33CE-4D95-BE98-99C00542D51F}"/>
    <hyperlink ref="D5" r:id="rId8" xr:uid="{12E9D636-EF2E-4445-819A-C2A0785C878A}"/>
    <hyperlink ref="D9" r:id="rId9" display="https://docs.cpuc.ca.gov/PublishedDocs/Published/G000/M512/K907/512907396.PDF" xr:uid="{DF4FFBD2-6163-432B-804C-E074212511E0}"/>
    <hyperlink ref="D6" r:id="rId10" display="https://docs.cpuc.ca.gov/PublishedDocs/Published/G000/M366/K381/366381636.PDF" xr:uid="{D91D79A4-984C-4E1B-AE70-E8EE11E49E6E}"/>
    <hyperlink ref="D12" r:id="rId11" display="https://www.cpuc.ca.gov/~/-/media/cpuc-website/divisions/energy-division/documents/energy-efficiency/custom-projects-review-guidance-documents/savings-at-sites-with-non-iou-fuel-sources---guidance-doc.pdf" xr:uid="{3EFD255D-8FD6-47E4-9E7D-317DEA4765DB}"/>
    <hyperlink ref="B20" location="'POE_PI Inputs'!A1" display=" 'Small Business and Hard-to-Reach' tab" xr:uid="{3942315A-4A02-4B1F-9730-9DF65010C71F}"/>
    <hyperlink ref="D16" r:id="rId12" xr:uid="{AE14ABB1-3937-4435-963F-6E90ACD64DB4}"/>
    <hyperlink ref="D15" r:id="rId13" display="https://pda.energydataweb.com/api/view/2560/FINAL TSB Tech Guidance 102521.pdf" xr:uid="{6E5BF5C6-8535-4AF7-B2A5-783B9C17489D}"/>
    <hyperlink ref="D13" r:id="rId14" xr:uid="{CAE78F45-9E9C-4164-A4EE-9B12378EA782}"/>
    <hyperlink ref="D18" r:id="rId15" xr:uid="{14DCE522-ABE7-4B58-BB72-0477DAC3F0B8}"/>
    <hyperlink ref="D17" r:id="rId16" xr:uid="{193A2A12-6188-4131-9E45-8CF2E35834A0}"/>
  </hyperlinks>
  <pageMargins left="0.5" right="0.5" top="0.75" bottom="0.75" header="0.3" footer="0.3"/>
  <pageSetup scale="51" fitToHeight="2" orientation="portrait" r:id="rId17"/>
  <headerFooter>
    <oddHeader>&amp;L&amp;G&amp;CCustomer Project Review (CPR) - &amp;A&amp;R&amp;D</oddHeader>
    <oddFooter>&amp;CPage &amp;P of &amp;N</oddFooter>
  </headerFooter>
  <rowBreaks count="1" manualBreakCount="1">
    <brk id="11" min="1" max="3" man="1"/>
  </rowBreaks>
  <legacyDrawingHF r:id="rId18"/>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80EA2-3B5D-421D-A83A-A800B5AEDCB1}">
  <sheetPr>
    <pageSetUpPr autoPageBreaks="0"/>
  </sheetPr>
  <dimension ref="B1:G49"/>
  <sheetViews>
    <sheetView showGridLines="0" zoomScaleNormal="100" workbookViewId="0">
      <selection activeCell="I15" sqref="I15"/>
    </sheetView>
  </sheetViews>
  <sheetFormatPr defaultColWidth="9.33203125" defaultRowHeight="15.6" x14ac:dyDescent="0.3"/>
  <cols>
    <col min="1" max="1" width="3.44140625" style="2" customWidth="1"/>
    <col min="2" max="3" width="43.5546875" style="2" customWidth="1"/>
    <col min="4" max="4" width="2.6640625" style="2" customWidth="1"/>
    <col min="5" max="5" width="11.44140625" style="2" customWidth="1"/>
    <col min="6" max="6" width="14.33203125" style="2" bestFit="1" customWidth="1"/>
    <col min="7" max="7" width="16.44140625" style="2" customWidth="1"/>
    <col min="8" max="8" width="11.33203125" style="2" customWidth="1"/>
    <col min="9" max="16384" width="9.33203125" style="2"/>
  </cols>
  <sheetData>
    <row r="1" spans="2:7" x14ac:dyDescent="0.3">
      <c r="B1" s="382" t="s">
        <v>35</v>
      </c>
    </row>
    <row r="2" spans="2:7" x14ac:dyDescent="0.3">
      <c r="F2" s="1114" t="s">
        <v>412</v>
      </c>
      <c r="G2" s="1114"/>
    </row>
    <row r="3" spans="2:7" x14ac:dyDescent="0.3">
      <c r="D3" s="111"/>
      <c r="E3" s="388" t="s">
        <v>413</v>
      </c>
      <c r="F3" s="389" t="s">
        <v>414</v>
      </c>
      <c r="G3" s="389" t="s">
        <v>415</v>
      </c>
    </row>
    <row r="4" spans="2:7" x14ac:dyDescent="0.3">
      <c r="E4" s="390" t="s">
        <v>416</v>
      </c>
      <c r="F4" s="372">
        <v>0</v>
      </c>
      <c r="G4" s="372">
        <v>7499</v>
      </c>
    </row>
    <row r="5" spans="2:7" x14ac:dyDescent="0.3">
      <c r="E5" s="390" t="s">
        <v>417</v>
      </c>
      <c r="F5" s="372">
        <v>7500</v>
      </c>
      <c r="G5" s="372">
        <v>24999</v>
      </c>
    </row>
    <row r="6" spans="2:7" x14ac:dyDescent="0.3">
      <c r="E6" s="390" t="s">
        <v>418</v>
      </c>
      <c r="F6" s="372">
        <v>25000</v>
      </c>
      <c r="G6" s="372">
        <v>99999</v>
      </c>
    </row>
    <row r="7" spans="2:7" x14ac:dyDescent="0.3">
      <c r="E7" s="390" t="s">
        <v>419</v>
      </c>
      <c r="F7" s="372">
        <v>100000</v>
      </c>
      <c r="G7" s="372" t="s">
        <v>420</v>
      </c>
    </row>
    <row r="9" spans="2:7" ht="16.2" thickBot="1" x14ac:dyDescent="0.35">
      <c r="B9" s="391" t="s">
        <v>421</v>
      </c>
    </row>
    <row r="10" spans="2:7" ht="47.4" thickBot="1" x14ac:dyDescent="0.35">
      <c r="B10" s="392" t="s">
        <v>422</v>
      </c>
      <c r="C10" s="393" t="s">
        <v>423</v>
      </c>
    </row>
    <row r="11" spans="2:7" ht="94.2" thickBot="1" x14ac:dyDescent="0.35">
      <c r="B11" s="394" t="s">
        <v>424</v>
      </c>
      <c r="C11" s="395" t="s">
        <v>425</v>
      </c>
    </row>
    <row r="12" spans="2:7" ht="63" thickBot="1" x14ac:dyDescent="0.35">
      <c r="B12" s="394" t="s">
        <v>426</v>
      </c>
      <c r="C12" s="395" t="s">
        <v>427</v>
      </c>
    </row>
    <row r="13" spans="2:7" ht="63" thickBot="1" x14ac:dyDescent="0.35">
      <c r="B13" s="396" t="s">
        <v>428</v>
      </c>
      <c r="C13" s="395" t="s">
        <v>429</v>
      </c>
    </row>
    <row r="14" spans="2:7" x14ac:dyDescent="0.3">
      <c r="B14" s="36"/>
    </row>
    <row r="15" spans="2:7" ht="16.2" thickBot="1" x14ac:dyDescent="0.35">
      <c r="B15" s="391" t="s">
        <v>430</v>
      </c>
    </row>
    <row r="16" spans="2:7" ht="47.4" thickBot="1" x14ac:dyDescent="0.35">
      <c r="B16" s="392" t="s">
        <v>431</v>
      </c>
      <c r="C16" s="393" t="s">
        <v>432</v>
      </c>
    </row>
    <row r="17" spans="2:3" ht="94.2" thickBot="1" x14ac:dyDescent="0.35">
      <c r="B17" s="394" t="s">
        <v>424</v>
      </c>
      <c r="C17" s="395" t="s">
        <v>425</v>
      </c>
    </row>
    <row r="18" spans="2:3" ht="63" thickBot="1" x14ac:dyDescent="0.35">
      <c r="B18" s="394" t="s">
        <v>433</v>
      </c>
      <c r="C18" s="395" t="s">
        <v>427</v>
      </c>
    </row>
    <row r="19" spans="2:3" ht="47.4" thickBot="1" x14ac:dyDescent="0.35">
      <c r="B19" s="396"/>
      <c r="C19" s="395" t="s">
        <v>434</v>
      </c>
    </row>
    <row r="20" spans="2:3" ht="78.599999999999994" thickBot="1" x14ac:dyDescent="0.35">
      <c r="B20" s="396"/>
      <c r="C20" s="395" t="s">
        <v>435</v>
      </c>
    </row>
    <row r="21" spans="2:3" x14ac:dyDescent="0.3">
      <c r="B21" s="36"/>
    </row>
    <row r="22" spans="2:3" ht="16.2" thickBot="1" x14ac:dyDescent="0.35">
      <c r="B22" s="391" t="s">
        <v>436</v>
      </c>
    </row>
    <row r="23" spans="2:3" ht="47.4" thickBot="1" x14ac:dyDescent="0.35">
      <c r="B23" s="392" t="s">
        <v>437</v>
      </c>
      <c r="C23" s="393" t="s">
        <v>438</v>
      </c>
    </row>
    <row r="24" spans="2:3" ht="94.2" thickBot="1" x14ac:dyDescent="0.35">
      <c r="B24" s="394" t="s">
        <v>424</v>
      </c>
      <c r="C24" s="395" t="s">
        <v>439</v>
      </c>
    </row>
    <row r="25" spans="2:3" ht="63" thickBot="1" x14ac:dyDescent="0.35">
      <c r="B25" s="394" t="s">
        <v>433</v>
      </c>
      <c r="C25" s="395" t="s">
        <v>427</v>
      </c>
    </row>
    <row r="26" spans="2:3" ht="63" thickBot="1" x14ac:dyDescent="0.35">
      <c r="B26" s="394" t="s">
        <v>440</v>
      </c>
      <c r="C26" s="395" t="s">
        <v>440</v>
      </c>
    </row>
    <row r="27" spans="2:3" ht="47.4" thickBot="1" x14ac:dyDescent="0.35">
      <c r="B27" s="396" t="s">
        <v>441</v>
      </c>
      <c r="C27" s="395" t="s">
        <v>442</v>
      </c>
    </row>
    <row r="28" spans="2:3" ht="63" thickBot="1" x14ac:dyDescent="0.35">
      <c r="B28" s="394" t="s">
        <v>443</v>
      </c>
      <c r="C28" s="395" t="s">
        <v>443</v>
      </c>
    </row>
    <row r="29" spans="2:3" ht="47.4" thickBot="1" x14ac:dyDescent="0.35">
      <c r="B29" s="394" t="s">
        <v>444</v>
      </c>
      <c r="C29" s="395" t="s">
        <v>445</v>
      </c>
    </row>
    <row r="30" spans="2:3" ht="78.599999999999994" thickBot="1" x14ac:dyDescent="0.35">
      <c r="B30" s="396"/>
      <c r="C30" s="395" t="s">
        <v>435</v>
      </c>
    </row>
    <row r="31" spans="2:3" x14ac:dyDescent="0.3">
      <c r="B31" s="36"/>
    </row>
    <row r="32" spans="2:3" x14ac:dyDescent="0.3">
      <c r="B32" s="36"/>
    </row>
    <row r="33" spans="2:3" ht="16.2" thickBot="1" x14ac:dyDescent="0.35">
      <c r="B33" s="391" t="s">
        <v>446</v>
      </c>
    </row>
    <row r="34" spans="2:3" ht="47.4" thickBot="1" x14ac:dyDescent="0.35">
      <c r="B34" s="392" t="s">
        <v>447</v>
      </c>
      <c r="C34" s="393" t="s">
        <v>448</v>
      </c>
    </row>
    <row r="35" spans="2:3" ht="31.8" thickBot="1" x14ac:dyDescent="0.35">
      <c r="B35" s="394" t="s">
        <v>449</v>
      </c>
      <c r="C35" s="395" t="s">
        <v>449</v>
      </c>
    </row>
    <row r="36" spans="2:3" ht="109.8" thickBot="1" x14ac:dyDescent="0.35">
      <c r="B36" s="394" t="s">
        <v>450</v>
      </c>
      <c r="C36" s="395" t="s">
        <v>450</v>
      </c>
    </row>
    <row r="37" spans="2:3" ht="111" customHeight="1" thickBot="1" x14ac:dyDescent="0.35">
      <c r="B37" s="394" t="s">
        <v>451</v>
      </c>
      <c r="C37" s="395" t="s">
        <v>451</v>
      </c>
    </row>
    <row r="38" spans="2:3" ht="47.4" thickBot="1" x14ac:dyDescent="0.35">
      <c r="B38" s="394" t="s">
        <v>452</v>
      </c>
      <c r="C38" s="395" t="s">
        <v>452</v>
      </c>
    </row>
    <row r="39" spans="2:3" ht="125.4" thickBot="1" x14ac:dyDescent="0.35">
      <c r="B39" s="394" t="s">
        <v>453</v>
      </c>
      <c r="C39" s="395" t="s">
        <v>453</v>
      </c>
    </row>
    <row r="40" spans="2:3" ht="78.599999999999994" thickBot="1" x14ac:dyDescent="0.35">
      <c r="B40" s="396" t="s">
        <v>441</v>
      </c>
      <c r="C40" s="395" t="s">
        <v>454</v>
      </c>
    </row>
    <row r="41" spans="2:3" ht="31.8" thickBot="1" x14ac:dyDescent="0.35">
      <c r="B41" s="396" t="s">
        <v>441</v>
      </c>
      <c r="C41" s="395" t="s">
        <v>455</v>
      </c>
    </row>
    <row r="42" spans="2:3" ht="63" thickBot="1" x14ac:dyDescent="0.35">
      <c r="B42" s="396" t="s">
        <v>456</v>
      </c>
      <c r="C42" s="395" t="s">
        <v>457</v>
      </c>
    </row>
    <row r="43" spans="2:3" ht="109.8" thickBot="1" x14ac:dyDescent="0.35">
      <c r="B43" s="396"/>
      <c r="C43" s="395" t="s">
        <v>458</v>
      </c>
    </row>
    <row r="44" spans="2:3" x14ac:dyDescent="0.3">
      <c r="B44" s="36"/>
    </row>
    <row r="45" spans="2:3" ht="16.2" thickBot="1" x14ac:dyDescent="0.35">
      <c r="B45" s="391" t="s">
        <v>459</v>
      </c>
    </row>
    <row r="46" spans="2:3" ht="47.4" thickBot="1" x14ac:dyDescent="0.35">
      <c r="B46" s="392" t="s">
        <v>460</v>
      </c>
      <c r="C46" s="393" t="s">
        <v>461</v>
      </c>
    </row>
    <row r="47" spans="2:3" ht="94.2" thickBot="1" x14ac:dyDescent="0.35">
      <c r="B47" s="394" t="s">
        <v>424</v>
      </c>
      <c r="C47" s="395" t="s">
        <v>462</v>
      </c>
    </row>
    <row r="48" spans="2:3" ht="63" thickBot="1" x14ac:dyDescent="0.35">
      <c r="B48" s="394" t="s">
        <v>426</v>
      </c>
      <c r="C48" s="395" t="s">
        <v>427</v>
      </c>
    </row>
    <row r="49" spans="2:3" ht="63" thickBot="1" x14ac:dyDescent="0.35">
      <c r="B49" s="396"/>
      <c r="C49" s="395" t="s">
        <v>463</v>
      </c>
    </row>
  </sheetData>
  <sheetProtection algorithmName="SHA-512" hashValue="qztcMEnqOBJ2o/wiYEUPf8FVwVYWwvatYtAtbeQYn1a2zA9kpKC7ykt1BXGGbSGO3G9IRDgicLBeKHYxwRSU+g==" saltValue="B8/g3v/D5toePCq8N/9DKw==" spinCount="100000" sheet="1" formatColumns="0" formatRows="0"/>
  <customSheetViews>
    <customSheetView guid="{0F4B04D6-F4BF-4317-A3DF-9F7B8BB7C96E}" scale="90" showGridLines="0">
      <selection activeCell="G10" sqref="G10"/>
      <rowBreaks count="2" manualBreakCount="2">
        <brk id="20" min="1" max="2" man="1"/>
        <brk id="43" min="1" max="2" man="1"/>
      </rowBreaks>
      <pageMargins left="0" right="0" top="0" bottom="0" header="0" footer="0"/>
      <pageSetup scale="69" orientation="portrait" r:id="rId1"/>
      <headerFooter>
        <oddHeader>&amp;L&amp;G&amp;CCustomer Project Review (CPR) - &amp;A&amp;R&amp;D</oddHeader>
        <oddFooter>&amp;CPage &amp;P of &amp;N</oddFooter>
      </headerFooter>
    </customSheetView>
  </customSheetViews>
  <mergeCells count="1">
    <mergeCell ref="F2:G2"/>
  </mergeCells>
  <hyperlinks>
    <hyperlink ref="B1" location="'READ ME'!A1" display="Back to READ ME" xr:uid="{202538A1-0CEA-4E7E-85E3-79DE527693BE}"/>
  </hyperlinks>
  <pageMargins left="0.7" right="0.7" top="0.75" bottom="0.75" header="0.3" footer="0.3"/>
  <pageSetup scale="69" orientation="portrait" r:id="rId2"/>
  <headerFooter>
    <oddHeader>&amp;L&amp;G&amp;CCustomer Project Review (CPR) - &amp;A&amp;R&amp;D</oddHeader>
    <oddFooter>&amp;CPage &amp;P of &amp;N</oddFooter>
  </headerFooter>
  <rowBreaks count="2" manualBreakCount="2">
    <brk id="20" min="1" max="2" man="1"/>
    <brk id="43" min="1" max="2" man="1"/>
  </rowBreaks>
  <legacyDrawingHF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3A867-53FA-48F0-BFF9-96755BB702EE}">
  <sheetPr>
    <pageSetUpPr autoPageBreaks="0"/>
  </sheetPr>
  <dimension ref="B1:D9"/>
  <sheetViews>
    <sheetView showGridLines="0" zoomScaleNormal="100" workbookViewId="0">
      <selection activeCell="B1" sqref="B1"/>
    </sheetView>
  </sheetViews>
  <sheetFormatPr defaultColWidth="9.33203125" defaultRowHeight="14.4" x14ac:dyDescent="0.3"/>
  <cols>
    <col min="1" max="1" width="9.33203125" style="5"/>
    <col min="2" max="2" width="25.6640625" style="5" customWidth="1"/>
    <col min="3" max="3" width="155.33203125" style="5" customWidth="1"/>
    <col min="4" max="4" width="54.33203125" style="5" customWidth="1"/>
    <col min="5" max="16384" width="9.33203125" style="5"/>
  </cols>
  <sheetData>
    <row r="1" spans="2:4" ht="15.6" x14ac:dyDescent="0.3">
      <c r="B1" s="382" t="s">
        <v>464</v>
      </c>
      <c r="D1" s="382" t="s">
        <v>35</v>
      </c>
    </row>
    <row r="2" spans="2:4" ht="15" thickBot="1" x14ac:dyDescent="0.35"/>
    <row r="3" spans="2:4" ht="15.6" x14ac:dyDescent="0.3">
      <c r="B3" s="397" t="s">
        <v>465</v>
      </c>
      <c r="C3" s="398" t="s">
        <v>466</v>
      </c>
      <c r="D3" s="445" t="s">
        <v>373</v>
      </c>
    </row>
    <row r="4" spans="2:4" ht="110.25" customHeight="1" x14ac:dyDescent="0.3">
      <c r="B4" s="1115" t="s">
        <v>467</v>
      </c>
      <c r="C4" s="664" t="s">
        <v>468</v>
      </c>
      <c r="D4" s="405" t="s">
        <v>469</v>
      </c>
    </row>
    <row r="5" spans="2:4" ht="110.25" customHeight="1" x14ac:dyDescent="0.3">
      <c r="B5" s="1115"/>
      <c r="C5" s="664"/>
      <c r="D5" s="405" t="s">
        <v>470</v>
      </c>
    </row>
    <row r="6" spans="2:4" ht="409.5" customHeight="1" thickBot="1" x14ac:dyDescent="0.35">
      <c r="B6" s="446" t="s">
        <v>471</v>
      </c>
      <c r="C6" s="447" t="s">
        <v>879</v>
      </c>
      <c r="D6" s="448" t="s">
        <v>472</v>
      </c>
    </row>
    <row r="9" spans="2:4" ht="15.6" x14ac:dyDescent="0.3">
      <c r="B9" s="382" t="s">
        <v>35</v>
      </c>
    </row>
  </sheetData>
  <sheetProtection algorithmName="SHA-512" hashValue="wTy0AA0aAvQ/Q6WHaMz7KILZzvsjuripyQU9ISxpDIteHhEJGE5Mg2qCikDEUONYBbe8/Zr0L0Cb9XUyaz53Eg==" saltValue="XtzAgVvVOBbrRtjtoHjmcw==" spinCount="100000" sheet="1" formatColumns="0" formatRows="0"/>
  <customSheetViews>
    <customSheetView guid="{0F4B04D6-F4BF-4317-A3DF-9F7B8BB7C96E}" scale="85" showGridLines="0">
      <selection activeCell="C17" sqref="C17"/>
      <pageMargins left="0" right="0" top="0" bottom="0" header="0" footer="0"/>
      <pageSetup scale="40" orientation="portrait" r:id="rId1"/>
      <headerFooter>
        <oddHeader>&amp;L&amp;G&amp;CCustom Project Review (CPR) -  Small Business / Hard-to-Reach Definitions&amp;R&amp;D</oddHeader>
      </headerFooter>
    </customSheetView>
  </customSheetViews>
  <mergeCells count="2">
    <mergeCell ref="B4:B5"/>
    <mergeCell ref="C4:C5"/>
  </mergeCells>
  <hyperlinks>
    <hyperlink ref="D4" r:id="rId2" display="https://docs.cpuc.ca.gov/publisheddocs/published/g000/m232/k460/232460214.pdf" xr:uid="{2D915D53-43E7-4082-98A3-705B33A88EEB}"/>
    <hyperlink ref="D6" r:id="rId3" display="https://docs.cpuc.ca.gov/PublishedDocs/Published/G000/M512/K907/512907396.PDF" xr:uid="{E12F7A49-01B7-4A44-9CA1-8E3AE7D87170}"/>
    <hyperlink ref="B1" location="'Customer Information'!A1" display="Back to Customer Information" xr:uid="{02158FAA-7034-4C7F-BC97-6ADAB1AF4C51}"/>
    <hyperlink ref="B9" location="'READ ME'!A1" display="Back to READ ME" xr:uid="{9B1B0ECF-161C-4F25-9513-C72E76C6A029}"/>
    <hyperlink ref="D1" location="'READ ME'!A1" display="Back to READ ME" xr:uid="{E872CE25-66F0-4E3F-B674-3C1B14650A6B}"/>
    <hyperlink ref="D5" r:id="rId4" display="https://www.dgs.ca.gov/PD/Services/Page-Content/Procurement-Division-Services-List-Folder/Certify-or-Re-apply-as-Small-Business-Disabled-Veteran-Business-Enterprise?search=small%20business%20eligibility%20requirements" xr:uid="{12D2ED82-FB40-4AF9-8115-A450D804D7D2}"/>
  </hyperlinks>
  <pageMargins left="0.7" right="0.7" top="0.75" bottom="0.75" header="0.3" footer="0.3"/>
  <pageSetup scale="40" orientation="portrait" r:id="rId5"/>
  <headerFooter>
    <oddHeader>&amp;L&amp;G&amp;CCustom Project Review (CPR) -  Small Business / Hard-to-Reach Definitions&amp;R&amp;D</oddHeader>
  </headerFooter>
  <legacyDrawingHF r:id="rId6"/>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FAC82-0D8E-48AC-8CD8-332088D2A9A2}">
  <dimension ref="A1:AA2695"/>
  <sheetViews>
    <sheetView topLeftCell="J1" workbookViewId="0">
      <selection activeCell="U1" sqref="U1"/>
    </sheetView>
  </sheetViews>
  <sheetFormatPr defaultColWidth="9.33203125" defaultRowHeight="14.4" x14ac:dyDescent="0.3"/>
  <cols>
    <col min="1" max="1" width="10.6640625" style="150" bestFit="1" customWidth="1"/>
    <col min="2" max="2" width="11.6640625" style="150" bestFit="1" customWidth="1"/>
    <col min="3" max="3" width="9.33203125" style="150"/>
    <col min="4" max="4" width="11" style="150" bestFit="1" customWidth="1"/>
    <col min="5" max="5" width="13.33203125" style="150" bestFit="1" customWidth="1"/>
    <col min="6" max="6" width="38.6640625" style="150" customWidth="1"/>
    <col min="7" max="11" width="42" style="150" customWidth="1"/>
    <col min="12" max="12" width="42.6640625" style="150" bestFit="1" customWidth="1"/>
    <col min="13" max="13" width="16.33203125" style="150" bestFit="1" customWidth="1"/>
    <col min="14" max="14" width="10.6640625" style="150" bestFit="1" customWidth="1"/>
    <col min="15" max="15" width="6.33203125" style="150" bestFit="1" customWidth="1"/>
    <col min="16" max="16" width="25.6640625" style="150" bestFit="1" customWidth="1"/>
    <col min="17" max="17" width="9.33203125" style="150"/>
    <col min="18" max="18" width="33.44140625" style="150" bestFit="1" customWidth="1"/>
    <col min="19" max="19" width="16" style="150" bestFit="1" customWidth="1"/>
    <col min="20" max="20" width="26.33203125" style="150" bestFit="1" customWidth="1"/>
    <col min="21" max="16384" width="9.33203125" style="150"/>
  </cols>
  <sheetData>
    <row r="1" spans="1:27" s="155" customFormat="1" ht="238.5" customHeight="1" thickBot="1" x14ac:dyDescent="0.35">
      <c r="A1" s="155" t="s">
        <v>473</v>
      </c>
      <c r="B1" s="155" t="s">
        <v>151</v>
      </c>
      <c r="C1" s="155" t="s">
        <v>474</v>
      </c>
      <c r="D1" s="155" t="s">
        <v>43</v>
      </c>
      <c r="E1" s="155" t="s">
        <v>475</v>
      </c>
      <c r="F1" s="155" t="s">
        <v>476</v>
      </c>
      <c r="G1" s="155" t="s">
        <v>477</v>
      </c>
      <c r="H1" s="155" t="s">
        <v>478</v>
      </c>
      <c r="I1" s="155" t="s">
        <v>479</v>
      </c>
      <c r="J1" s="155" t="s">
        <v>480</v>
      </c>
      <c r="K1" s="155" t="s">
        <v>481</v>
      </c>
      <c r="L1" s="155" t="s">
        <v>482</v>
      </c>
      <c r="M1" s="155" t="s">
        <v>483</v>
      </c>
      <c r="N1" s="155" t="s">
        <v>484</v>
      </c>
      <c r="O1" s="155" t="s">
        <v>473</v>
      </c>
      <c r="P1" s="155" t="s">
        <v>485</v>
      </c>
      <c r="R1" s="155" t="s">
        <v>486</v>
      </c>
      <c r="S1" s="155" t="s">
        <v>487</v>
      </c>
      <c r="T1" s="155" t="s">
        <v>488</v>
      </c>
      <c r="U1" s="155" t="s">
        <v>857</v>
      </c>
      <c r="V1" s="155" t="s">
        <v>489</v>
      </c>
      <c r="W1" s="155" t="s">
        <v>490</v>
      </c>
      <c r="X1" s="155" t="s">
        <v>491</v>
      </c>
      <c r="Y1" s="155">
        <v>1</v>
      </c>
      <c r="Z1" s="155">
        <v>1</v>
      </c>
      <c r="AA1" s="155">
        <v>1</v>
      </c>
    </row>
    <row r="2" spans="1:27" ht="409.6" thickBot="1" x14ac:dyDescent="0.35">
      <c r="A2" s="150" t="s">
        <v>101</v>
      </c>
      <c r="B2" s="150" t="s">
        <v>152</v>
      </c>
      <c r="C2" s="150" t="s">
        <v>349</v>
      </c>
      <c r="D2" s="151">
        <v>90001</v>
      </c>
      <c r="E2" s="151">
        <v>8</v>
      </c>
      <c r="F2" s="149" t="s">
        <v>492</v>
      </c>
      <c r="G2" s="150" t="s">
        <v>493</v>
      </c>
      <c r="H2" s="150" t="s">
        <v>494</v>
      </c>
      <c r="I2" s="150" t="s">
        <v>495</v>
      </c>
      <c r="J2" s="150" t="s">
        <v>496</v>
      </c>
      <c r="K2" s="150" t="s">
        <v>860</v>
      </c>
      <c r="L2" s="154" t="s">
        <v>497</v>
      </c>
      <c r="M2" s="150" t="s">
        <v>498</v>
      </c>
      <c r="N2" s="150" t="s">
        <v>499</v>
      </c>
      <c r="O2" s="150" t="s">
        <v>101</v>
      </c>
      <c r="P2" s="150" t="s">
        <v>500</v>
      </c>
      <c r="R2" s="150" t="s">
        <v>501</v>
      </c>
      <c r="S2" s="150" t="s">
        <v>502</v>
      </c>
      <c r="T2" s="150" t="s">
        <v>503</v>
      </c>
      <c r="U2" s="150" t="s">
        <v>504</v>
      </c>
      <c r="V2" s="150" t="s">
        <v>505</v>
      </c>
      <c r="W2" s="150" t="s">
        <v>506</v>
      </c>
      <c r="X2" s="155" t="s">
        <v>507</v>
      </c>
      <c r="Y2" s="150">
        <v>2</v>
      </c>
      <c r="Z2" s="150">
        <v>2</v>
      </c>
      <c r="AA2" s="150">
        <v>2</v>
      </c>
    </row>
    <row r="3" spans="1:27" ht="409.6" thickBot="1" x14ac:dyDescent="0.35">
      <c r="A3" s="150" t="s">
        <v>508</v>
      </c>
      <c r="C3" s="150" t="s">
        <v>350</v>
      </c>
      <c r="D3" s="151">
        <v>90002</v>
      </c>
      <c r="E3" s="151">
        <v>8</v>
      </c>
      <c r="F3" s="149" t="s">
        <v>509</v>
      </c>
      <c r="G3" s="141" t="s">
        <v>510</v>
      </c>
      <c r="H3" s="141" t="s">
        <v>511</v>
      </c>
      <c r="I3" s="141" t="s">
        <v>512</v>
      </c>
      <c r="J3" s="141" t="s">
        <v>513</v>
      </c>
      <c r="L3" s="154" t="s">
        <v>514</v>
      </c>
      <c r="M3" s="150" t="s">
        <v>515</v>
      </c>
      <c r="N3" s="141" t="s">
        <v>516</v>
      </c>
      <c r="O3" s="150" t="s">
        <v>517</v>
      </c>
      <c r="P3" s="150" t="s">
        <v>518</v>
      </c>
      <c r="R3" s="150" t="s">
        <v>519</v>
      </c>
      <c r="S3" s="150" t="s">
        <v>520</v>
      </c>
      <c r="V3" s="150" t="s">
        <v>521</v>
      </c>
      <c r="W3" s="150" t="s">
        <v>522</v>
      </c>
      <c r="X3" s="155" t="s">
        <v>523</v>
      </c>
      <c r="Y3" s="150">
        <v>3</v>
      </c>
      <c r="Z3" s="150" t="s">
        <v>524</v>
      </c>
      <c r="AA3" s="150">
        <v>3</v>
      </c>
    </row>
    <row r="4" spans="1:27" ht="409.6" x14ac:dyDescent="0.3">
      <c r="C4" s="152" t="s">
        <v>351</v>
      </c>
      <c r="D4" s="151">
        <v>90003</v>
      </c>
      <c r="E4" s="151">
        <v>8</v>
      </c>
      <c r="F4" s="153"/>
      <c r="G4" s="150" t="s">
        <v>525</v>
      </c>
      <c r="H4" s="150" t="s">
        <v>526</v>
      </c>
      <c r="I4" s="150" t="s">
        <v>527</v>
      </c>
      <c r="J4" s="150" t="s">
        <v>528</v>
      </c>
      <c r="L4" s="154" t="s">
        <v>529</v>
      </c>
      <c r="M4" s="150" t="s">
        <v>530</v>
      </c>
      <c r="N4" s="150" t="s">
        <v>531</v>
      </c>
      <c r="P4" s="150" t="s">
        <v>532</v>
      </c>
      <c r="R4" s="150" t="s">
        <v>533</v>
      </c>
      <c r="W4" s="150" t="s">
        <v>534</v>
      </c>
      <c r="X4" s="211" t="s">
        <v>279</v>
      </c>
      <c r="Y4" s="150" t="s">
        <v>535</v>
      </c>
      <c r="AA4" s="150">
        <v>4</v>
      </c>
    </row>
    <row r="5" spans="1:27" ht="144" x14ac:dyDescent="0.3">
      <c r="C5" s="152" t="s">
        <v>352</v>
      </c>
      <c r="D5" s="151">
        <v>90004</v>
      </c>
      <c r="E5" s="151">
        <v>9</v>
      </c>
      <c r="F5" s="153"/>
      <c r="L5" s="154" t="s">
        <v>536</v>
      </c>
      <c r="M5" s="150" t="s">
        <v>537</v>
      </c>
      <c r="N5" s="150" t="s">
        <v>538</v>
      </c>
      <c r="R5" s="150" t="s">
        <v>539</v>
      </c>
      <c r="W5" s="150" t="s">
        <v>540</v>
      </c>
      <c r="Y5" s="150" t="s">
        <v>541</v>
      </c>
      <c r="AA5" s="150">
        <v>5</v>
      </c>
    </row>
    <row r="6" spans="1:27" ht="273.60000000000002" x14ac:dyDescent="0.3">
      <c r="C6" s="152" t="s">
        <v>354</v>
      </c>
      <c r="D6" s="151">
        <v>90005</v>
      </c>
      <c r="E6" s="151">
        <v>9</v>
      </c>
      <c r="F6" s="153"/>
      <c r="L6" s="154" t="s">
        <v>542</v>
      </c>
      <c r="M6" s="150" t="s">
        <v>543</v>
      </c>
      <c r="N6" s="150" t="s">
        <v>544</v>
      </c>
      <c r="R6" s="150" t="s">
        <v>545</v>
      </c>
      <c r="W6" s="449" t="s">
        <v>854</v>
      </c>
      <c r="AA6" s="150">
        <v>6</v>
      </c>
    </row>
    <row r="7" spans="1:27" ht="57.6" x14ac:dyDescent="0.3">
      <c r="C7" s="152" t="s">
        <v>355</v>
      </c>
      <c r="D7" s="151">
        <v>90006</v>
      </c>
      <c r="E7" s="151">
        <v>9</v>
      </c>
      <c r="L7" s="154" t="s">
        <v>546</v>
      </c>
      <c r="M7" s="150" t="s">
        <v>547</v>
      </c>
      <c r="N7" s="150" t="s">
        <v>548</v>
      </c>
      <c r="R7" s="150" t="s">
        <v>549</v>
      </c>
      <c r="AA7" s="150">
        <v>7</v>
      </c>
    </row>
    <row r="8" spans="1:27" ht="86.4" x14ac:dyDescent="0.3">
      <c r="C8" s="152" t="s">
        <v>356</v>
      </c>
      <c r="D8" s="151">
        <v>90007</v>
      </c>
      <c r="E8" s="151">
        <v>8</v>
      </c>
      <c r="L8" s="154" t="s">
        <v>550</v>
      </c>
      <c r="M8" s="150" t="s">
        <v>551</v>
      </c>
      <c r="R8" s="150" t="s">
        <v>552</v>
      </c>
      <c r="AA8" s="150">
        <v>8</v>
      </c>
    </row>
    <row r="9" spans="1:27" ht="57.6" x14ac:dyDescent="0.3">
      <c r="C9" s="152" t="s">
        <v>358</v>
      </c>
      <c r="D9" s="151">
        <v>90008</v>
      </c>
      <c r="E9" s="151">
        <v>8</v>
      </c>
      <c r="L9" s="154" t="s">
        <v>553</v>
      </c>
      <c r="M9" s="150" t="s">
        <v>554</v>
      </c>
      <c r="R9" s="150" t="s">
        <v>555</v>
      </c>
      <c r="AA9" s="150">
        <v>9</v>
      </c>
    </row>
    <row r="10" spans="1:27" x14ac:dyDescent="0.3">
      <c r="D10" s="151">
        <v>90009</v>
      </c>
      <c r="E10" s="151">
        <v>6</v>
      </c>
      <c r="L10" s="154" t="s">
        <v>556</v>
      </c>
      <c r="M10" s="150" t="s">
        <v>557</v>
      </c>
      <c r="R10" s="150" t="s">
        <v>558</v>
      </c>
    </row>
    <row r="11" spans="1:27" x14ac:dyDescent="0.3">
      <c r="D11" s="151">
        <v>90010</v>
      </c>
      <c r="E11" s="151">
        <v>9</v>
      </c>
      <c r="L11" s="154" t="s">
        <v>559</v>
      </c>
      <c r="M11" s="150" t="s">
        <v>560</v>
      </c>
      <c r="R11" s="150" t="s">
        <v>561</v>
      </c>
    </row>
    <row r="12" spans="1:27" x14ac:dyDescent="0.3">
      <c r="D12" s="151">
        <v>90011</v>
      </c>
      <c r="E12" s="151">
        <v>8</v>
      </c>
      <c r="L12" s="154" t="s">
        <v>562</v>
      </c>
      <c r="M12" s="150" t="s">
        <v>563</v>
      </c>
      <c r="R12" s="150" t="s">
        <v>564</v>
      </c>
    </row>
    <row r="13" spans="1:27" x14ac:dyDescent="0.3">
      <c r="D13" s="151">
        <v>90012</v>
      </c>
      <c r="E13" s="151">
        <v>9</v>
      </c>
      <c r="L13" s="154" t="s">
        <v>565</v>
      </c>
      <c r="M13" s="150" t="s">
        <v>566</v>
      </c>
      <c r="R13" s="150" t="s">
        <v>567</v>
      </c>
    </row>
    <row r="14" spans="1:27" x14ac:dyDescent="0.3">
      <c r="D14" s="151">
        <v>90013</v>
      </c>
      <c r="E14" s="151">
        <v>9</v>
      </c>
      <c r="L14" s="154" t="s">
        <v>568</v>
      </c>
      <c r="M14" s="150" t="s">
        <v>569</v>
      </c>
      <c r="R14" s="150" t="s">
        <v>570</v>
      </c>
    </row>
    <row r="15" spans="1:27" x14ac:dyDescent="0.3">
      <c r="D15" s="151">
        <v>90014</v>
      </c>
      <c r="E15" s="151">
        <v>9</v>
      </c>
      <c r="L15" s="154" t="s">
        <v>571</v>
      </c>
      <c r="M15" s="150" t="s">
        <v>572</v>
      </c>
      <c r="R15" s="150" t="s">
        <v>573</v>
      </c>
    </row>
    <row r="16" spans="1:27" x14ac:dyDescent="0.3">
      <c r="D16" s="151">
        <v>90015</v>
      </c>
      <c r="E16" s="151">
        <v>9</v>
      </c>
      <c r="L16" s="154" t="s">
        <v>574</v>
      </c>
      <c r="M16" s="150" t="s">
        <v>575</v>
      </c>
      <c r="R16" s="150" t="s">
        <v>576</v>
      </c>
    </row>
    <row r="17" spans="4:18" x14ac:dyDescent="0.3">
      <c r="D17" s="151">
        <v>90016</v>
      </c>
      <c r="E17" s="151">
        <v>8</v>
      </c>
      <c r="L17" s="154" t="s">
        <v>577</v>
      </c>
      <c r="M17" s="150" t="s">
        <v>578</v>
      </c>
      <c r="R17" s="150" t="s">
        <v>579</v>
      </c>
    </row>
    <row r="18" spans="4:18" x14ac:dyDescent="0.3">
      <c r="D18" s="151">
        <v>90017</v>
      </c>
      <c r="E18" s="151">
        <v>9</v>
      </c>
      <c r="L18" s="154" t="s">
        <v>580</v>
      </c>
      <c r="M18" s="150" t="s">
        <v>581</v>
      </c>
      <c r="R18" s="150" t="s">
        <v>582</v>
      </c>
    </row>
    <row r="19" spans="4:18" x14ac:dyDescent="0.3">
      <c r="D19" s="151">
        <v>90018</v>
      </c>
      <c r="E19" s="151">
        <v>8</v>
      </c>
      <c r="L19" s="154" t="s">
        <v>583</v>
      </c>
      <c r="M19" s="150" t="s">
        <v>584</v>
      </c>
      <c r="R19" s="150" t="s">
        <v>585</v>
      </c>
    </row>
    <row r="20" spans="4:18" x14ac:dyDescent="0.3">
      <c r="D20" s="151">
        <v>90019</v>
      </c>
      <c r="E20" s="151">
        <v>9</v>
      </c>
      <c r="L20" s="154" t="s">
        <v>586</v>
      </c>
      <c r="M20" s="150" t="s">
        <v>587</v>
      </c>
      <c r="R20" s="150" t="s">
        <v>588</v>
      </c>
    </row>
    <row r="21" spans="4:18" x14ac:dyDescent="0.3">
      <c r="D21" s="151">
        <v>90020</v>
      </c>
      <c r="E21" s="151">
        <v>9</v>
      </c>
      <c r="L21" s="154" t="s">
        <v>589</v>
      </c>
      <c r="M21" s="150" t="s">
        <v>590</v>
      </c>
      <c r="R21" s="150" t="s">
        <v>591</v>
      </c>
    </row>
    <row r="22" spans="4:18" x14ac:dyDescent="0.3">
      <c r="D22" s="151">
        <v>90021</v>
      </c>
      <c r="E22" s="151">
        <v>9</v>
      </c>
      <c r="L22" s="154" t="s">
        <v>592</v>
      </c>
      <c r="M22" s="150" t="s">
        <v>593</v>
      </c>
      <c r="R22" s="150" t="s">
        <v>594</v>
      </c>
    </row>
    <row r="23" spans="4:18" x14ac:dyDescent="0.3">
      <c r="D23" s="151">
        <v>90022</v>
      </c>
      <c r="E23" s="151">
        <v>9</v>
      </c>
      <c r="L23" s="154" t="s">
        <v>595</v>
      </c>
      <c r="M23" s="150" t="s">
        <v>596</v>
      </c>
      <c r="R23" s="150" t="s">
        <v>597</v>
      </c>
    </row>
    <row r="24" spans="4:18" x14ac:dyDescent="0.3">
      <c r="D24" s="151">
        <v>90023</v>
      </c>
      <c r="E24" s="151">
        <v>9</v>
      </c>
      <c r="L24" s="154" t="s">
        <v>598</v>
      </c>
      <c r="M24" s="150" t="s">
        <v>599</v>
      </c>
      <c r="R24" s="150" t="s">
        <v>600</v>
      </c>
    </row>
    <row r="25" spans="4:18" x14ac:dyDescent="0.3">
      <c r="D25" s="151">
        <v>90024</v>
      </c>
      <c r="E25" s="151">
        <v>9</v>
      </c>
      <c r="L25" s="154" t="s">
        <v>601</v>
      </c>
      <c r="M25" s="150" t="s">
        <v>602</v>
      </c>
      <c r="R25" s="150" t="s">
        <v>603</v>
      </c>
    </row>
    <row r="26" spans="4:18" x14ac:dyDescent="0.3">
      <c r="D26" s="151">
        <v>90025</v>
      </c>
      <c r="E26" s="151">
        <v>6</v>
      </c>
      <c r="L26" s="154" t="s">
        <v>604</v>
      </c>
      <c r="M26" s="150" t="s">
        <v>605</v>
      </c>
      <c r="R26" s="150" t="s">
        <v>606</v>
      </c>
    </row>
    <row r="27" spans="4:18" x14ac:dyDescent="0.3">
      <c r="D27" s="151">
        <v>90026</v>
      </c>
      <c r="E27" s="151">
        <v>9</v>
      </c>
      <c r="L27" s="154" t="s">
        <v>607</v>
      </c>
      <c r="M27" s="150" t="s">
        <v>608</v>
      </c>
      <c r="R27" s="150" t="s">
        <v>609</v>
      </c>
    </row>
    <row r="28" spans="4:18" x14ac:dyDescent="0.3">
      <c r="D28" s="151">
        <v>90027</v>
      </c>
      <c r="E28" s="151">
        <v>9</v>
      </c>
      <c r="L28" s="154" t="s">
        <v>610</v>
      </c>
      <c r="M28" s="150" t="s">
        <v>611</v>
      </c>
      <c r="R28" s="150" t="s">
        <v>612</v>
      </c>
    </row>
    <row r="29" spans="4:18" x14ac:dyDescent="0.3">
      <c r="D29" s="151">
        <v>90028</v>
      </c>
      <c r="E29" s="151">
        <v>9</v>
      </c>
      <c r="L29" s="154" t="s">
        <v>613</v>
      </c>
      <c r="M29" s="150" t="s">
        <v>614</v>
      </c>
      <c r="R29" s="150" t="s">
        <v>615</v>
      </c>
    </row>
    <row r="30" spans="4:18" x14ac:dyDescent="0.3">
      <c r="D30" s="151">
        <v>90029</v>
      </c>
      <c r="E30" s="151">
        <v>9</v>
      </c>
      <c r="L30" s="154" t="s">
        <v>616</v>
      </c>
      <c r="M30" s="150" t="s">
        <v>617</v>
      </c>
      <c r="R30" s="150" t="s">
        <v>618</v>
      </c>
    </row>
    <row r="31" spans="4:18" x14ac:dyDescent="0.3">
      <c r="D31" s="151">
        <v>90030</v>
      </c>
      <c r="E31" s="151">
        <v>9</v>
      </c>
      <c r="L31" s="154" t="s">
        <v>619</v>
      </c>
      <c r="M31" s="150" t="s">
        <v>620</v>
      </c>
      <c r="R31" s="150" t="s">
        <v>621</v>
      </c>
    </row>
    <row r="32" spans="4:18" x14ac:dyDescent="0.3">
      <c r="D32" s="151">
        <v>90031</v>
      </c>
      <c r="E32" s="151">
        <v>9</v>
      </c>
      <c r="L32" s="154" t="s">
        <v>622</v>
      </c>
      <c r="M32" s="150" t="s">
        <v>623</v>
      </c>
      <c r="R32" s="150" t="s">
        <v>624</v>
      </c>
    </row>
    <row r="33" spans="4:18" x14ac:dyDescent="0.3">
      <c r="D33" s="151">
        <v>90032</v>
      </c>
      <c r="E33" s="151">
        <v>9</v>
      </c>
      <c r="L33" s="154" t="s">
        <v>625</v>
      </c>
      <c r="M33" s="150" t="s">
        <v>626</v>
      </c>
      <c r="R33" s="150" t="s">
        <v>627</v>
      </c>
    </row>
    <row r="34" spans="4:18" x14ac:dyDescent="0.3">
      <c r="D34" s="151">
        <v>90033</v>
      </c>
      <c r="E34" s="151">
        <v>9</v>
      </c>
      <c r="L34" s="154" t="s">
        <v>628</v>
      </c>
      <c r="M34" s="150" t="s">
        <v>629</v>
      </c>
      <c r="R34" s="150" t="s">
        <v>630</v>
      </c>
    </row>
    <row r="35" spans="4:18" x14ac:dyDescent="0.3">
      <c r="D35" s="151">
        <v>90034</v>
      </c>
      <c r="E35" s="151">
        <v>8</v>
      </c>
      <c r="L35" s="154" t="s">
        <v>631</v>
      </c>
      <c r="M35" s="150" t="s">
        <v>632</v>
      </c>
      <c r="R35" s="150" t="s">
        <v>633</v>
      </c>
    </row>
    <row r="36" spans="4:18" x14ac:dyDescent="0.3">
      <c r="D36" s="151">
        <v>90035</v>
      </c>
      <c r="E36" s="151">
        <v>9</v>
      </c>
      <c r="L36" s="154" t="s">
        <v>634</v>
      </c>
      <c r="M36" s="150" t="s">
        <v>635</v>
      </c>
      <c r="R36" s="150" t="s">
        <v>636</v>
      </c>
    </row>
    <row r="37" spans="4:18" x14ac:dyDescent="0.3">
      <c r="D37" s="151">
        <v>90036</v>
      </c>
      <c r="E37" s="151">
        <v>9</v>
      </c>
      <c r="L37" s="154" t="s">
        <v>637</v>
      </c>
      <c r="M37" s="150" t="s">
        <v>638</v>
      </c>
      <c r="R37" s="150" t="s">
        <v>639</v>
      </c>
    </row>
    <row r="38" spans="4:18" x14ac:dyDescent="0.3">
      <c r="D38" s="151">
        <v>90037</v>
      </c>
      <c r="E38" s="151">
        <v>8</v>
      </c>
      <c r="L38" s="154" t="s">
        <v>640</v>
      </c>
      <c r="M38" s="150" t="s">
        <v>641</v>
      </c>
      <c r="R38" s="150" t="s">
        <v>642</v>
      </c>
    </row>
    <row r="39" spans="4:18" x14ac:dyDescent="0.3">
      <c r="D39" s="151">
        <v>90038</v>
      </c>
      <c r="E39" s="151">
        <v>9</v>
      </c>
      <c r="L39" s="154" t="s">
        <v>643</v>
      </c>
      <c r="M39" s="150" t="s">
        <v>644</v>
      </c>
      <c r="R39" s="150" t="s">
        <v>645</v>
      </c>
    </row>
    <row r="40" spans="4:18" x14ac:dyDescent="0.3">
      <c r="D40" s="151">
        <v>90039</v>
      </c>
      <c r="E40" s="151">
        <v>9</v>
      </c>
      <c r="L40" s="154" t="s">
        <v>646</v>
      </c>
      <c r="M40" s="150" t="s">
        <v>647</v>
      </c>
      <c r="R40" s="150" t="s">
        <v>648</v>
      </c>
    </row>
    <row r="41" spans="4:18" x14ac:dyDescent="0.3">
      <c r="D41" s="151">
        <v>90040</v>
      </c>
      <c r="E41" s="151">
        <v>8</v>
      </c>
      <c r="L41" s="154" t="s">
        <v>649</v>
      </c>
      <c r="M41" s="150" t="s">
        <v>650</v>
      </c>
      <c r="R41" s="150" t="s">
        <v>651</v>
      </c>
    </row>
    <row r="42" spans="4:18" x14ac:dyDescent="0.3">
      <c r="D42" s="151">
        <v>90041</v>
      </c>
      <c r="E42" s="151">
        <v>9</v>
      </c>
      <c r="L42" s="154" t="s">
        <v>652</v>
      </c>
      <c r="M42" s="150" t="s">
        <v>653</v>
      </c>
      <c r="R42" s="150" t="s">
        <v>654</v>
      </c>
    </row>
    <row r="43" spans="4:18" x14ac:dyDescent="0.3">
      <c r="D43" s="151">
        <v>90042</v>
      </c>
      <c r="E43" s="151">
        <v>9</v>
      </c>
      <c r="L43" s="154" t="s">
        <v>655</v>
      </c>
      <c r="M43" s="150" t="s">
        <v>656</v>
      </c>
      <c r="R43" s="150" t="s">
        <v>657</v>
      </c>
    </row>
    <row r="44" spans="4:18" x14ac:dyDescent="0.3">
      <c r="D44" s="151">
        <v>90043</v>
      </c>
      <c r="E44" s="151">
        <v>8</v>
      </c>
      <c r="L44" s="154" t="s">
        <v>658</v>
      </c>
      <c r="M44" s="150" t="s">
        <v>659</v>
      </c>
      <c r="R44" s="150" t="s">
        <v>660</v>
      </c>
    </row>
    <row r="45" spans="4:18" x14ac:dyDescent="0.3">
      <c r="D45" s="151">
        <v>90044</v>
      </c>
      <c r="E45" s="151">
        <v>8</v>
      </c>
      <c r="L45" s="154" t="s">
        <v>661</v>
      </c>
      <c r="M45" s="150" t="s">
        <v>662</v>
      </c>
      <c r="R45" s="150" t="s">
        <v>663</v>
      </c>
    </row>
    <row r="46" spans="4:18" x14ac:dyDescent="0.3">
      <c r="D46" s="151">
        <v>90045</v>
      </c>
      <c r="E46" s="151">
        <v>6</v>
      </c>
      <c r="L46" s="154" t="s">
        <v>664</v>
      </c>
      <c r="M46" s="150" t="s">
        <v>665</v>
      </c>
      <c r="R46" s="150" t="s">
        <v>666</v>
      </c>
    </row>
    <row r="47" spans="4:18" x14ac:dyDescent="0.3">
      <c r="D47" s="151">
        <v>90046</v>
      </c>
      <c r="E47" s="151">
        <v>9</v>
      </c>
      <c r="L47" s="154" t="s">
        <v>667</v>
      </c>
      <c r="M47" s="150" t="s">
        <v>668</v>
      </c>
      <c r="R47" s="150" t="s">
        <v>669</v>
      </c>
    </row>
    <row r="48" spans="4:18" x14ac:dyDescent="0.3">
      <c r="D48" s="151">
        <v>90047</v>
      </c>
      <c r="E48" s="151">
        <v>8</v>
      </c>
      <c r="L48" s="154" t="s">
        <v>670</v>
      </c>
      <c r="M48" s="150" t="s">
        <v>671</v>
      </c>
      <c r="R48" s="150" t="s">
        <v>672</v>
      </c>
    </row>
    <row r="49" spans="4:18" x14ac:dyDescent="0.3">
      <c r="D49" s="151">
        <v>90048</v>
      </c>
      <c r="E49" s="151">
        <v>9</v>
      </c>
      <c r="M49" s="150" t="s">
        <v>673</v>
      </c>
      <c r="R49" s="150" t="s">
        <v>674</v>
      </c>
    </row>
    <row r="50" spans="4:18" x14ac:dyDescent="0.3">
      <c r="D50" s="151">
        <v>90049</v>
      </c>
      <c r="E50" s="151">
        <v>6</v>
      </c>
      <c r="M50" s="150" t="s">
        <v>675</v>
      </c>
      <c r="R50" s="150" t="s">
        <v>676</v>
      </c>
    </row>
    <row r="51" spans="4:18" x14ac:dyDescent="0.3">
      <c r="D51" s="151">
        <v>90050</v>
      </c>
      <c r="E51" s="151">
        <v>9</v>
      </c>
      <c r="M51" s="150" t="s">
        <v>677</v>
      </c>
      <c r="R51" s="150" t="s">
        <v>678</v>
      </c>
    </row>
    <row r="52" spans="4:18" x14ac:dyDescent="0.3">
      <c r="D52" s="151">
        <v>90051</v>
      </c>
      <c r="E52" s="151">
        <v>8</v>
      </c>
      <c r="M52" s="150" t="s">
        <v>679</v>
      </c>
      <c r="R52" s="150" t="s">
        <v>680</v>
      </c>
    </row>
    <row r="53" spans="4:18" x14ac:dyDescent="0.3">
      <c r="D53" s="151">
        <v>90052</v>
      </c>
      <c r="E53" s="151">
        <v>8</v>
      </c>
      <c r="M53" s="150" t="s">
        <v>681</v>
      </c>
      <c r="R53" s="150" t="s">
        <v>682</v>
      </c>
    </row>
    <row r="54" spans="4:18" x14ac:dyDescent="0.3">
      <c r="D54" s="151">
        <v>90053</v>
      </c>
      <c r="E54" s="151">
        <v>9</v>
      </c>
      <c r="M54" s="150" t="s">
        <v>683</v>
      </c>
      <c r="R54" s="150" t="s">
        <v>684</v>
      </c>
    </row>
    <row r="55" spans="4:18" x14ac:dyDescent="0.3">
      <c r="D55" s="151">
        <v>90054</v>
      </c>
      <c r="E55" s="151">
        <v>9</v>
      </c>
      <c r="M55" s="150" t="s">
        <v>685</v>
      </c>
      <c r="R55" s="150" t="s">
        <v>686</v>
      </c>
    </row>
    <row r="56" spans="4:18" x14ac:dyDescent="0.3">
      <c r="D56" s="151">
        <v>90055</v>
      </c>
      <c r="E56" s="151">
        <v>9</v>
      </c>
      <c r="M56" s="150" t="s">
        <v>687</v>
      </c>
      <c r="R56" s="150" t="s">
        <v>688</v>
      </c>
    </row>
    <row r="57" spans="4:18" x14ac:dyDescent="0.3">
      <c r="D57" s="151">
        <v>90056</v>
      </c>
      <c r="E57" s="151">
        <v>8</v>
      </c>
      <c r="M57" s="150" t="s">
        <v>689</v>
      </c>
      <c r="R57" s="150" t="s">
        <v>690</v>
      </c>
    </row>
    <row r="58" spans="4:18" x14ac:dyDescent="0.3">
      <c r="D58" s="151">
        <v>90057</v>
      </c>
      <c r="E58" s="151">
        <v>9</v>
      </c>
      <c r="M58" s="150" t="s">
        <v>691</v>
      </c>
      <c r="R58" s="150" t="s">
        <v>692</v>
      </c>
    </row>
    <row r="59" spans="4:18" x14ac:dyDescent="0.3">
      <c r="D59" s="151">
        <v>90058</v>
      </c>
      <c r="E59" s="151">
        <v>8</v>
      </c>
      <c r="M59" s="150" t="s">
        <v>693</v>
      </c>
      <c r="R59" s="150" t="s">
        <v>694</v>
      </c>
    </row>
    <row r="60" spans="4:18" x14ac:dyDescent="0.3">
      <c r="D60" s="151">
        <v>90059</v>
      </c>
      <c r="E60" s="151">
        <v>8</v>
      </c>
      <c r="M60" s="150" t="s">
        <v>695</v>
      </c>
      <c r="R60" s="150" t="s">
        <v>696</v>
      </c>
    </row>
    <row r="61" spans="4:18" x14ac:dyDescent="0.3">
      <c r="D61" s="151">
        <v>90060</v>
      </c>
      <c r="E61" s="151">
        <v>9</v>
      </c>
      <c r="M61" s="150" t="s">
        <v>697</v>
      </c>
      <c r="R61" s="150" t="s">
        <v>698</v>
      </c>
    </row>
    <row r="62" spans="4:18" x14ac:dyDescent="0.3">
      <c r="D62" s="151">
        <v>90061</v>
      </c>
      <c r="E62" s="151">
        <v>8</v>
      </c>
      <c r="M62" s="150" t="s">
        <v>699</v>
      </c>
      <c r="R62" s="150" t="s">
        <v>700</v>
      </c>
    </row>
    <row r="63" spans="4:18" x14ac:dyDescent="0.3">
      <c r="D63" s="151">
        <v>90062</v>
      </c>
      <c r="E63" s="151">
        <v>8</v>
      </c>
      <c r="M63" s="150" t="s">
        <v>701</v>
      </c>
      <c r="R63" s="150" t="s">
        <v>702</v>
      </c>
    </row>
    <row r="64" spans="4:18" x14ac:dyDescent="0.3">
      <c r="D64" s="151">
        <v>90063</v>
      </c>
      <c r="E64" s="151">
        <v>9</v>
      </c>
      <c r="M64" s="150" t="s">
        <v>703</v>
      </c>
      <c r="R64" s="150" t="s">
        <v>704</v>
      </c>
    </row>
    <row r="65" spans="4:18" x14ac:dyDescent="0.3">
      <c r="D65" s="151">
        <v>90064</v>
      </c>
      <c r="E65" s="151">
        <v>9</v>
      </c>
      <c r="R65" s="150" t="s">
        <v>705</v>
      </c>
    </row>
    <row r="66" spans="4:18" x14ac:dyDescent="0.3">
      <c r="D66" s="151">
        <v>90065</v>
      </c>
      <c r="E66" s="151">
        <v>9</v>
      </c>
      <c r="R66" s="150" t="s">
        <v>706</v>
      </c>
    </row>
    <row r="67" spans="4:18" x14ac:dyDescent="0.3">
      <c r="D67" s="151">
        <v>90066</v>
      </c>
      <c r="E67" s="151">
        <v>6</v>
      </c>
      <c r="R67" s="150" t="s">
        <v>707</v>
      </c>
    </row>
    <row r="68" spans="4:18" x14ac:dyDescent="0.3">
      <c r="D68" s="151">
        <v>90067</v>
      </c>
      <c r="E68" s="151">
        <v>9</v>
      </c>
      <c r="R68" s="150" t="s">
        <v>708</v>
      </c>
    </row>
    <row r="69" spans="4:18" x14ac:dyDescent="0.3">
      <c r="D69" s="151">
        <v>90068</v>
      </c>
      <c r="E69" s="151">
        <v>9</v>
      </c>
      <c r="R69" s="150" t="s">
        <v>709</v>
      </c>
    </row>
    <row r="70" spans="4:18" x14ac:dyDescent="0.3">
      <c r="D70" s="151">
        <v>90069</v>
      </c>
      <c r="E70" s="151">
        <v>9</v>
      </c>
      <c r="R70" s="150" t="s">
        <v>710</v>
      </c>
    </row>
    <row r="71" spans="4:18" x14ac:dyDescent="0.3">
      <c r="D71" s="151">
        <v>90070</v>
      </c>
      <c r="E71" s="151">
        <v>9</v>
      </c>
      <c r="R71" s="150" t="s">
        <v>711</v>
      </c>
    </row>
    <row r="72" spans="4:18" x14ac:dyDescent="0.3">
      <c r="D72" s="151">
        <v>90071</v>
      </c>
      <c r="E72" s="151">
        <v>9</v>
      </c>
      <c r="R72" s="150" t="s">
        <v>712</v>
      </c>
    </row>
    <row r="73" spans="4:18" x14ac:dyDescent="0.3">
      <c r="D73" s="151">
        <v>90072</v>
      </c>
      <c r="E73" s="151">
        <v>9</v>
      </c>
      <c r="R73" s="150" t="s">
        <v>713</v>
      </c>
    </row>
    <row r="74" spans="4:18" x14ac:dyDescent="0.3">
      <c r="D74" s="151">
        <v>90073</v>
      </c>
      <c r="E74" s="151">
        <v>6</v>
      </c>
      <c r="R74" s="150" t="s">
        <v>714</v>
      </c>
    </row>
    <row r="75" spans="4:18" x14ac:dyDescent="0.3">
      <c r="D75" s="151">
        <v>90074</v>
      </c>
      <c r="E75" s="151">
        <v>9</v>
      </c>
      <c r="R75" s="150" t="s">
        <v>715</v>
      </c>
    </row>
    <row r="76" spans="4:18" x14ac:dyDescent="0.3">
      <c r="D76" s="151">
        <v>90075</v>
      </c>
      <c r="E76" s="151">
        <v>9</v>
      </c>
      <c r="R76" s="150" t="s">
        <v>716</v>
      </c>
    </row>
    <row r="77" spans="4:18" x14ac:dyDescent="0.3">
      <c r="D77" s="151">
        <v>90076</v>
      </c>
      <c r="E77" s="151">
        <v>9</v>
      </c>
      <c r="R77" s="150" t="s">
        <v>717</v>
      </c>
    </row>
    <row r="78" spans="4:18" x14ac:dyDescent="0.3">
      <c r="D78" s="151">
        <v>90077</v>
      </c>
      <c r="E78" s="151">
        <v>9</v>
      </c>
      <c r="R78" s="150" t="s">
        <v>718</v>
      </c>
    </row>
    <row r="79" spans="4:18" x14ac:dyDescent="0.3">
      <c r="D79" s="151">
        <v>90078</v>
      </c>
      <c r="E79" s="151">
        <v>9</v>
      </c>
      <c r="R79" s="150" t="s">
        <v>719</v>
      </c>
    </row>
    <row r="80" spans="4:18" x14ac:dyDescent="0.3">
      <c r="D80" s="151">
        <v>90079</v>
      </c>
      <c r="E80" s="151">
        <v>9</v>
      </c>
      <c r="R80" s="150" t="s">
        <v>720</v>
      </c>
    </row>
    <row r="81" spans="4:18" x14ac:dyDescent="0.3">
      <c r="D81" s="151">
        <v>90080</v>
      </c>
      <c r="E81" s="151">
        <v>6</v>
      </c>
      <c r="R81" s="150" t="s">
        <v>721</v>
      </c>
    </row>
    <row r="82" spans="4:18" x14ac:dyDescent="0.3">
      <c r="D82" s="151">
        <v>90081</v>
      </c>
      <c r="E82" s="151">
        <v>9</v>
      </c>
      <c r="R82" s="150" t="s">
        <v>722</v>
      </c>
    </row>
    <row r="83" spans="4:18" x14ac:dyDescent="0.3">
      <c r="D83" s="151">
        <v>90082</v>
      </c>
      <c r="E83" s="151">
        <v>8</v>
      </c>
      <c r="R83" s="150" t="s">
        <v>723</v>
      </c>
    </row>
    <row r="84" spans="4:18" x14ac:dyDescent="0.3">
      <c r="D84" s="151">
        <v>90083</v>
      </c>
      <c r="E84" s="151">
        <v>6</v>
      </c>
      <c r="R84" s="150" t="s">
        <v>724</v>
      </c>
    </row>
    <row r="85" spans="4:18" x14ac:dyDescent="0.3">
      <c r="D85" s="151">
        <v>90084</v>
      </c>
      <c r="E85" s="151">
        <v>9</v>
      </c>
      <c r="R85" s="150" t="s">
        <v>725</v>
      </c>
    </row>
    <row r="86" spans="4:18" x14ac:dyDescent="0.3">
      <c r="D86" s="151">
        <v>90086</v>
      </c>
      <c r="E86" s="151">
        <v>9</v>
      </c>
      <c r="R86" s="150" t="s">
        <v>726</v>
      </c>
    </row>
    <row r="87" spans="4:18" x14ac:dyDescent="0.3">
      <c r="D87" s="151">
        <v>90087</v>
      </c>
      <c r="E87" s="151">
        <v>9</v>
      </c>
      <c r="R87" s="150" t="s">
        <v>727</v>
      </c>
    </row>
    <row r="88" spans="4:18" x14ac:dyDescent="0.3">
      <c r="D88" s="151">
        <v>90088</v>
      </c>
      <c r="E88" s="151">
        <v>9</v>
      </c>
      <c r="R88" s="150" t="s">
        <v>728</v>
      </c>
    </row>
    <row r="89" spans="4:18" x14ac:dyDescent="0.3">
      <c r="D89" s="151">
        <v>90089</v>
      </c>
      <c r="E89" s="151">
        <v>8</v>
      </c>
      <c r="R89" s="150" t="s">
        <v>729</v>
      </c>
    </row>
    <row r="90" spans="4:18" x14ac:dyDescent="0.3">
      <c r="D90" s="151">
        <v>90091</v>
      </c>
      <c r="E90" s="151">
        <v>8</v>
      </c>
      <c r="R90" s="150" t="s">
        <v>730</v>
      </c>
    </row>
    <row r="91" spans="4:18" x14ac:dyDescent="0.3">
      <c r="D91" s="151">
        <v>90093</v>
      </c>
      <c r="E91" s="151">
        <v>9</v>
      </c>
      <c r="R91" s="150" t="s">
        <v>731</v>
      </c>
    </row>
    <row r="92" spans="4:18" x14ac:dyDescent="0.3">
      <c r="D92" s="151">
        <v>90094</v>
      </c>
      <c r="E92" s="151">
        <v>6</v>
      </c>
      <c r="R92" s="150" t="s">
        <v>732</v>
      </c>
    </row>
    <row r="93" spans="4:18" x14ac:dyDescent="0.3">
      <c r="D93" s="151">
        <v>90095</v>
      </c>
      <c r="E93" s="151">
        <v>9</v>
      </c>
      <c r="R93" s="150" t="s">
        <v>733</v>
      </c>
    </row>
    <row r="94" spans="4:18" x14ac:dyDescent="0.3">
      <c r="D94" s="151">
        <v>90096</v>
      </c>
      <c r="E94" s="151">
        <v>8</v>
      </c>
      <c r="R94" s="150" t="s">
        <v>734</v>
      </c>
    </row>
    <row r="95" spans="4:18" x14ac:dyDescent="0.3">
      <c r="D95" s="151">
        <v>90097</v>
      </c>
      <c r="E95" s="151">
        <v>6</v>
      </c>
      <c r="R95" s="150" t="s">
        <v>735</v>
      </c>
    </row>
    <row r="96" spans="4:18" x14ac:dyDescent="0.3">
      <c r="D96" s="151">
        <v>90099</v>
      </c>
      <c r="E96" s="151">
        <v>9</v>
      </c>
      <c r="R96" s="150" t="s">
        <v>736</v>
      </c>
    </row>
    <row r="97" spans="4:18" x14ac:dyDescent="0.3">
      <c r="D97" s="151">
        <v>90101</v>
      </c>
      <c r="E97" s="151">
        <v>8</v>
      </c>
      <c r="R97" s="150" t="s">
        <v>737</v>
      </c>
    </row>
    <row r="98" spans="4:18" x14ac:dyDescent="0.3">
      <c r="D98" s="151">
        <v>90102</v>
      </c>
      <c r="E98" s="151">
        <v>6</v>
      </c>
      <c r="R98" s="150" t="s">
        <v>738</v>
      </c>
    </row>
    <row r="99" spans="4:18" x14ac:dyDescent="0.3">
      <c r="D99" s="151">
        <v>90103</v>
      </c>
      <c r="E99" s="151">
        <v>6</v>
      </c>
      <c r="R99" s="150" t="s">
        <v>739</v>
      </c>
    </row>
    <row r="100" spans="4:18" x14ac:dyDescent="0.3">
      <c r="D100" s="151">
        <v>90174</v>
      </c>
      <c r="E100" s="151">
        <v>6</v>
      </c>
      <c r="R100" s="150" t="s">
        <v>740</v>
      </c>
    </row>
    <row r="101" spans="4:18" x14ac:dyDescent="0.3">
      <c r="D101" s="151">
        <v>90185</v>
      </c>
      <c r="E101" s="151">
        <v>6</v>
      </c>
      <c r="R101" s="150" t="s">
        <v>741</v>
      </c>
    </row>
    <row r="102" spans="4:18" x14ac:dyDescent="0.3">
      <c r="D102" s="151">
        <v>90201</v>
      </c>
      <c r="E102" s="151">
        <v>8</v>
      </c>
      <c r="R102" s="150" t="s">
        <v>742</v>
      </c>
    </row>
    <row r="103" spans="4:18" x14ac:dyDescent="0.3">
      <c r="D103" s="151">
        <v>90202</v>
      </c>
      <c r="E103" s="151">
        <v>8</v>
      </c>
      <c r="R103" s="150" t="s">
        <v>743</v>
      </c>
    </row>
    <row r="104" spans="4:18" x14ac:dyDescent="0.3">
      <c r="D104" s="151">
        <v>90209</v>
      </c>
      <c r="E104" s="151">
        <v>9</v>
      </c>
      <c r="R104" s="150" t="s">
        <v>744</v>
      </c>
    </row>
    <row r="105" spans="4:18" x14ac:dyDescent="0.3">
      <c r="D105" s="151">
        <v>90210</v>
      </c>
      <c r="E105" s="151">
        <v>9</v>
      </c>
      <c r="R105" s="150" t="s">
        <v>745</v>
      </c>
    </row>
    <row r="106" spans="4:18" x14ac:dyDescent="0.3">
      <c r="D106" s="151">
        <v>90211</v>
      </c>
      <c r="E106" s="151">
        <v>9</v>
      </c>
      <c r="R106" s="150" t="s">
        <v>746</v>
      </c>
    </row>
    <row r="107" spans="4:18" x14ac:dyDescent="0.3">
      <c r="D107" s="151">
        <v>90212</v>
      </c>
      <c r="E107" s="151">
        <v>9</v>
      </c>
      <c r="R107" s="150" t="s">
        <v>747</v>
      </c>
    </row>
    <row r="108" spans="4:18" x14ac:dyDescent="0.3">
      <c r="D108" s="151">
        <v>90213</v>
      </c>
      <c r="E108" s="151">
        <v>9</v>
      </c>
      <c r="R108" s="150" t="s">
        <v>748</v>
      </c>
    </row>
    <row r="109" spans="4:18" x14ac:dyDescent="0.3">
      <c r="D109" s="151">
        <v>90220</v>
      </c>
      <c r="E109" s="151">
        <v>8</v>
      </c>
      <c r="R109" s="150" t="s">
        <v>749</v>
      </c>
    </row>
    <row r="110" spans="4:18" x14ac:dyDescent="0.3">
      <c r="D110" s="151">
        <v>90221</v>
      </c>
      <c r="E110" s="151">
        <v>8</v>
      </c>
      <c r="R110" s="150" t="s">
        <v>750</v>
      </c>
    </row>
    <row r="111" spans="4:18" x14ac:dyDescent="0.3">
      <c r="D111" s="151">
        <v>90222</v>
      </c>
      <c r="E111" s="151">
        <v>8</v>
      </c>
      <c r="R111" s="150" t="s">
        <v>751</v>
      </c>
    </row>
    <row r="112" spans="4:18" x14ac:dyDescent="0.3">
      <c r="D112" s="151">
        <v>90223</v>
      </c>
      <c r="E112" s="151">
        <v>8</v>
      </c>
      <c r="R112" s="150" t="s">
        <v>752</v>
      </c>
    </row>
    <row r="113" spans="4:18" x14ac:dyDescent="0.3">
      <c r="D113" s="151">
        <v>90224</v>
      </c>
      <c r="E113" s="151">
        <v>8</v>
      </c>
      <c r="R113" s="150" t="s">
        <v>753</v>
      </c>
    </row>
    <row r="114" spans="4:18" x14ac:dyDescent="0.3">
      <c r="D114" s="151">
        <v>90230</v>
      </c>
      <c r="E114" s="151">
        <v>8</v>
      </c>
      <c r="R114" s="150" t="s">
        <v>754</v>
      </c>
    </row>
    <row r="115" spans="4:18" x14ac:dyDescent="0.3">
      <c r="D115" s="151">
        <v>90231</v>
      </c>
      <c r="E115" s="151">
        <v>8</v>
      </c>
      <c r="R115" s="150" t="s">
        <v>755</v>
      </c>
    </row>
    <row r="116" spans="4:18" x14ac:dyDescent="0.3">
      <c r="D116" s="151">
        <v>90232</v>
      </c>
      <c r="E116" s="151">
        <v>8</v>
      </c>
      <c r="R116" s="150" t="s">
        <v>756</v>
      </c>
    </row>
    <row r="117" spans="4:18" x14ac:dyDescent="0.3">
      <c r="D117" s="151">
        <v>90233</v>
      </c>
      <c r="E117" s="151">
        <v>6</v>
      </c>
      <c r="R117" s="150" t="s">
        <v>757</v>
      </c>
    </row>
    <row r="118" spans="4:18" x14ac:dyDescent="0.3">
      <c r="D118" s="151">
        <v>90239</v>
      </c>
      <c r="E118" s="151">
        <v>8</v>
      </c>
      <c r="R118" s="150" t="s">
        <v>758</v>
      </c>
    </row>
    <row r="119" spans="4:18" x14ac:dyDescent="0.3">
      <c r="D119" s="151">
        <v>90240</v>
      </c>
      <c r="E119" s="151">
        <v>8</v>
      </c>
      <c r="R119" s="150" t="s">
        <v>759</v>
      </c>
    </row>
    <row r="120" spans="4:18" x14ac:dyDescent="0.3">
      <c r="D120" s="151">
        <v>90241</v>
      </c>
      <c r="E120" s="151">
        <v>8</v>
      </c>
      <c r="R120" s="150" t="s">
        <v>760</v>
      </c>
    </row>
    <row r="121" spans="4:18" x14ac:dyDescent="0.3">
      <c r="D121" s="151">
        <v>90242</v>
      </c>
      <c r="E121" s="151">
        <v>8</v>
      </c>
      <c r="R121" s="150" t="s">
        <v>761</v>
      </c>
    </row>
    <row r="122" spans="4:18" x14ac:dyDescent="0.3">
      <c r="D122" s="151">
        <v>90245</v>
      </c>
      <c r="E122" s="151">
        <v>6</v>
      </c>
      <c r="R122" s="150" t="s">
        <v>762</v>
      </c>
    </row>
    <row r="123" spans="4:18" x14ac:dyDescent="0.3">
      <c r="D123" s="151">
        <v>90247</v>
      </c>
      <c r="E123" s="151">
        <v>8</v>
      </c>
      <c r="R123" s="150" t="s">
        <v>763</v>
      </c>
    </row>
    <row r="124" spans="4:18" x14ac:dyDescent="0.3">
      <c r="D124" s="151">
        <v>90248</v>
      </c>
      <c r="E124" s="151">
        <v>8</v>
      </c>
      <c r="R124" s="150" t="s">
        <v>764</v>
      </c>
    </row>
    <row r="125" spans="4:18" x14ac:dyDescent="0.3">
      <c r="D125" s="151">
        <v>90249</v>
      </c>
      <c r="E125" s="151">
        <v>8</v>
      </c>
      <c r="R125" s="150" t="s">
        <v>765</v>
      </c>
    </row>
    <row r="126" spans="4:18" x14ac:dyDescent="0.3">
      <c r="D126" s="151">
        <v>90250</v>
      </c>
      <c r="E126" s="151">
        <v>8</v>
      </c>
      <c r="R126" s="150" t="s">
        <v>766</v>
      </c>
    </row>
    <row r="127" spans="4:18" x14ac:dyDescent="0.3">
      <c r="D127" s="151">
        <v>90251</v>
      </c>
      <c r="E127" s="151">
        <v>8</v>
      </c>
      <c r="R127" s="150" t="s">
        <v>767</v>
      </c>
    </row>
    <row r="128" spans="4:18" x14ac:dyDescent="0.3">
      <c r="D128" s="151">
        <v>90254</v>
      </c>
      <c r="E128" s="151">
        <v>6</v>
      </c>
      <c r="R128" s="150" t="s">
        <v>768</v>
      </c>
    </row>
    <row r="129" spans="4:18" x14ac:dyDescent="0.3">
      <c r="D129" s="151">
        <v>90255</v>
      </c>
      <c r="E129" s="151">
        <v>8</v>
      </c>
      <c r="R129" s="150" t="s">
        <v>769</v>
      </c>
    </row>
    <row r="130" spans="4:18" x14ac:dyDescent="0.3">
      <c r="D130" s="151">
        <v>90260</v>
      </c>
      <c r="E130" s="151">
        <v>8</v>
      </c>
      <c r="R130" s="150" t="s">
        <v>770</v>
      </c>
    </row>
    <row r="131" spans="4:18" x14ac:dyDescent="0.3">
      <c r="D131" s="151">
        <v>90261</v>
      </c>
      <c r="E131" s="151">
        <v>6</v>
      </c>
      <c r="R131" s="150" t="s">
        <v>771</v>
      </c>
    </row>
    <row r="132" spans="4:18" x14ac:dyDescent="0.3">
      <c r="D132" s="151">
        <v>90262</v>
      </c>
      <c r="E132" s="151">
        <v>8</v>
      </c>
      <c r="R132" s="150" t="s">
        <v>772</v>
      </c>
    </row>
    <row r="133" spans="4:18" x14ac:dyDescent="0.3">
      <c r="D133" s="151">
        <v>90263</v>
      </c>
      <c r="E133" s="151">
        <v>6</v>
      </c>
      <c r="R133" s="150" t="s">
        <v>773</v>
      </c>
    </row>
    <row r="134" spans="4:18" x14ac:dyDescent="0.3">
      <c r="D134" s="151">
        <v>90264</v>
      </c>
      <c r="E134" s="151">
        <v>6</v>
      </c>
      <c r="R134" s="150" t="s">
        <v>774</v>
      </c>
    </row>
    <row r="135" spans="4:18" x14ac:dyDescent="0.3">
      <c r="D135" s="151">
        <v>90265</v>
      </c>
      <c r="E135" s="151">
        <v>6</v>
      </c>
      <c r="R135" s="150" t="s">
        <v>775</v>
      </c>
    </row>
    <row r="136" spans="4:18" x14ac:dyDescent="0.3">
      <c r="D136" s="151">
        <v>90266</v>
      </c>
      <c r="E136" s="151">
        <v>6</v>
      </c>
      <c r="R136" s="150" t="s">
        <v>776</v>
      </c>
    </row>
    <row r="137" spans="4:18" x14ac:dyDescent="0.3">
      <c r="D137" s="151">
        <v>90267</v>
      </c>
      <c r="E137" s="151">
        <v>6</v>
      </c>
      <c r="R137" s="150" t="s">
        <v>777</v>
      </c>
    </row>
    <row r="138" spans="4:18" x14ac:dyDescent="0.3">
      <c r="D138" s="151">
        <v>90270</v>
      </c>
      <c r="E138" s="151">
        <v>8</v>
      </c>
      <c r="R138" s="150" t="s">
        <v>778</v>
      </c>
    </row>
    <row r="139" spans="4:18" x14ac:dyDescent="0.3">
      <c r="D139" s="151">
        <v>90272</v>
      </c>
      <c r="E139" s="151">
        <v>6</v>
      </c>
      <c r="R139" s="150" t="s">
        <v>779</v>
      </c>
    </row>
    <row r="140" spans="4:18" x14ac:dyDescent="0.3">
      <c r="D140" s="151">
        <v>90274</v>
      </c>
      <c r="E140" s="151">
        <v>6</v>
      </c>
      <c r="R140" s="150" t="s">
        <v>780</v>
      </c>
    </row>
    <row r="141" spans="4:18" x14ac:dyDescent="0.3">
      <c r="D141" s="151">
        <v>90275</v>
      </c>
      <c r="E141" s="151">
        <v>6</v>
      </c>
      <c r="R141" s="150" t="s">
        <v>781</v>
      </c>
    </row>
    <row r="142" spans="4:18" x14ac:dyDescent="0.3">
      <c r="D142" s="151">
        <v>90277</v>
      </c>
      <c r="E142" s="151">
        <v>6</v>
      </c>
      <c r="R142" s="150" t="s">
        <v>782</v>
      </c>
    </row>
    <row r="143" spans="4:18" x14ac:dyDescent="0.3">
      <c r="D143" s="151">
        <v>90278</v>
      </c>
      <c r="E143" s="151">
        <v>6</v>
      </c>
      <c r="R143" s="150" t="s">
        <v>783</v>
      </c>
    </row>
    <row r="144" spans="4:18" x14ac:dyDescent="0.3">
      <c r="D144" s="151">
        <v>90280</v>
      </c>
      <c r="E144" s="151">
        <v>8</v>
      </c>
      <c r="R144" s="150" t="s">
        <v>784</v>
      </c>
    </row>
    <row r="145" spans="4:18" x14ac:dyDescent="0.3">
      <c r="D145" s="151">
        <v>90290</v>
      </c>
      <c r="E145" s="151">
        <v>6</v>
      </c>
      <c r="R145" s="150" t="s">
        <v>785</v>
      </c>
    </row>
    <row r="146" spans="4:18" x14ac:dyDescent="0.3">
      <c r="D146" s="151">
        <v>90291</v>
      </c>
      <c r="E146" s="151">
        <v>6</v>
      </c>
      <c r="R146" s="150" t="s">
        <v>786</v>
      </c>
    </row>
    <row r="147" spans="4:18" x14ac:dyDescent="0.3">
      <c r="D147" s="151">
        <v>90292</v>
      </c>
      <c r="E147" s="151">
        <v>6</v>
      </c>
      <c r="R147" s="150" t="s">
        <v>787</v>
      </c>
    </row>
    <row r="148" spans="4:18" x14ac:dyDescent="0.3">
      <c r="D148" s="151">
        <v>90293</v>
      </c>
      <c r="E148" s="151">
        <v>6</v>
      </c>
      <c r="R148" s="150" t="s">
        <v>788</v>
      </c>
    </row>
    <row r="149" spans="4:18" x14ac:dyDescent="0.3">
      <c r="D149" s="151">
        <v>90294</v>
      </c>
      <c r="E149" s="151">
        <v>6</v>
      </c>
      <c r="R149" s="150" t="s">
        <v>789</v>
      </c>
    </row>
    <row r="150" spans="4:18" x14ac:dyDescent="0.3">
      <c r="D150" s="151">
        <v>90295</v>
      </c>
      <c r="E150" s="151">
        <v>6</v>
      </c>
      <c r="R150" s="150" t="s">
        <v>790</v>
      </c>
    </row>
    <row r="151" spans="4:18" x14ac:dyDescent="0.3">
      <c r="D151" s="151">
        <v>90296</v>
      </c>
      <c r="E151" s="151">
        <v>6</v>
      </c>
      <c r="R151" s="150" t="s">
        <v>791</v>
      </c>
    </row>
    <row r="152" spans="4:18" x14ac:dyDescent="0.3">
      <c r="D152" s="151">
        <v>90301</v>
      </c>
      <c r="E152" s="151">
        <v>8</v>
      </c>
      <c r="R152" s="150" t="s">
        <v>792</v>
      </c>
    </row>
    <row r="153" spans="4:18" x14ac:dyDescent="0.3">
      <c r="D153" s="151">
        <v>90302</v>
      </c>
      <c r="E153" s="151">
        <v>8</v>
      </c>
      <c r="R153" s="150" t="s">
        <v>793</v>
      </c>
    </row>
    <row r="154" spans="4:18" x14ac:dyDescent="0.3">
      <c r="D154" s="151">
        <v>90303</v>
      </c>
      <c r="E154" s="151">
        <v>8</v>
      </c>
      <c r="R154" s="150" t="s">
        <v>794</v>
      </c>
    </row>
    <row r="155" spans="4:18" x14ac:dyDescent="0.3">
      <c r="D155" s="151">
        <v>90304</v>
      </c>
      <c r="E155" s="151">
        <v>8</v>
      </c>
      <c r="R155" s="150" t="s">
        <v>795</v>
      </c>
    </row>
    <row r="156" spans="4:18" x14ac:dyDescent="0.3">
      <c r="D156" s="151">
        <v>90305</v>
      </c>
      <c r="E156" s="151">
        <v>8</v>
      </c>
      <c r="R156" s="150" t="s">
        <v>796</v>
      </c>
    </row>
    <row r="157" spans="4:18" x14ac:dyDescent="0.3">
      <c r="D157" s="151">
        <v>90306</v>
      </c>
      <c r="E157" s="151">
        <v>8</v>
      </c>
      <c r="R157" s="150" t="s">
        <v>797</v>
      </c>
    </row>
    <row r="158" spans="4:18" x14ac:dyDescent="0.3">
      <c r="D158" s="151">
        <v>90307</v>
      </c>
      <c r="E158" s="151">
        <v>8</v>
      </c>
      <c r="R158" s="150" t="s">
        <v>798</v>
      </c>
    </row>
    <row r="159" spans="4:18" x14ac:dyDescent="0.3">
      <c r="D159" s="151">
        <v>90308</v>
      </c>
      <c r="E159" s="151">
        <v>8</v>
      </c>
    </row>
    <row r="160" spans="4:18" x14ac:dyDescent="0.3">
      <c r="D160" s="151">
        <v>90309</v>
      </c>
      <c r="E160" s="151">
        <v>8</v>
      </c>
    </row>
    <row r="161" spans="4:5" x14ac:dyDescent="0.3">
      <c r="D161" s="151">
        <v>90310</v>
      </c>
      <c r="E161" s="151">
        <v>8</v>
      </c>
    </row>
    <row r="162" spans="4:5" x14ac:dyDescent="0.3">
      <c r="D162" s="151">
        <v>90311</v>
      </c>
      <c r="E162" s="151">
        <v>8</v>
      </c>
    </row>
    <row r="163" spans="4:5" x14ac:dyDescent="0.3">
      <c r="D163" s="151">
        <v>90312</v>
      </c>
      <c r="E163" s="151">
        <v>8</v>
      </c>
    </row>
    <row r="164" spans="4:5" x14ac:dyDescent="0.3">
      <c r="D164" s="151">
        <v>90313</v>
      </c>
      <c r="E164" s="151">
        <v>6</v>
      </c>
    </row>
    <row r="165" spans="4:5" x14ac:dyDescent="0.3">
      <c r="D165" s="151">
        <v>90397</v>
      </c>
      <c r="E165" s="151">
        <v>6</v>
      </c>
    </row>
    <row r="166" spans="4:5" x14ac:dyDescent="0.3">
      <c r="D166" s="151">
        <v>90398</v>
      </c>
      <c r="E166" s="151">
        <v>6</v>
      </c>
    </row>
    <row r="167" spans="4:5" x14ac:dyDescent="0.3">
      <c r="D167" s="151">
        <v>90401</v>
      </c>
      <c r="E167" s="151">
        <v>6</v>
      </c>
    </row>
    <row r="168" spans="4:5" x14ac:dyDescent="0.3">
      <c r="D168" s="151">
        <v>90402</v>
      </c>
      <c r="E168" s="151">
        <v>6</v>
      </c>
    </row>
    <row r="169" spans="4:5" x14ac:dyDescent="0.3">
      <c r="D169" s="151">
        <v>90403</v>
      </c>
      <c r="E169" s="151">
        <v>6</v>
      </c>
    </row>
    <row r="170" spans="4:5" x14ac:dyDescent="0.3">
      <c r="D170" s="151">
        <v>90404</v>
      </c>
      <c r="E170" s="151">
        <v>6</v>
      </c>
    </row>
    <row r="171" spans="4:5" x14ac:dyDescent="0.3">
      <c r="D171" s="151">
        <v>90405</v>
      </c>
      <c r="E171" s="151">
        <v>6</v>
      </c>
    </row>
    <row r="172" spans="4:5" x14ac:dyDescent="0.3">
      <c r="D172" s="151">
        <v>90406</v>
      </c>
      <c r="E172" s="151">
        <v>6</v>
      </c>
    </row>
    <row r="173" spans="4:5" x14ac:dyDescent="0.3">
      <c r="D173" s="151">
        <v>90407</v>
      </c>
      <c r="E173" s="151">
        <v>6</v>
      </c>
    </row>
    <row r="174" spans="4:5" x14ac:dyDescent="0.3">
      <c r="D174" s="151">
        <v>90408</v>
      </c>
      <c r="E174" s="151">
        <v>6</v>
      </c>
    </row>
    <row r="175" spans="4:5" x14ac:dyDescent="0.3">
      <c r="D175" s="151">
        <v>90409</v>
      </c>
      <c r="E175" s="151">
        <v>6</v>
      </c>
    </row>
    <row r="176" spans="4:5" x14ac:dyDescent="0.3">
      <c r="D176" s="151">
        <v>90410</v>
      </c>
      <c r="E176" s="151">
        <v>6</v>
      </c>
    </row>
    <row r="177" spans="4:5" x14ac:dyDescent="0.3">
      <c r="D177" s="151">
        <v>90411</v>
      </c>
      <c r="E177" s="151">
        <v>6</v>
      </c>
    </row>
    <row r="178" spans="4:5" x14ac:dyDescent="0.3">
      <c r="D178" s="151">
        <v>90501</v>
      </c>
      <c r="E178" s="151">
        <v>6</v>
      </c>
    </row>
    <row r="179" spans="4:5" x14ac:dyDescent="0.3">
      <c r="D179" s="151">
        <v>90502</v>
      </c>
      <c r="E179" s="151">
        <v>6</v>
      </c>
    </row>
    <row r="180" spans="4:5" x14ac:dyDescent="0.3">
      <c r="D180" s="151">
        <v>90503</v>
      </c>
      <c r="E180" s="151">
        <v>6</v>
      </c>
    </row>
    <row r="181" spans="4:5" x14ac:dyDescent="0.3">
      <c r="D181" s="151">
        <v>90504</v>
      </c>
      <c r="E181" s="151">
        <v>8</v>
      </c>
    </row>
    <row r="182" spans="4:5" x14ac:dyDescent="0.3">
      <c r="D182" s="151">
        <v>90505</v>
      </c>
      <c r="E182" s="151">
        <v>6</v>
      </c>
    </row>
    <row r="183" spans="4:5" x14ac:dyDescent="0.3">
      <c r="D183" s="151">
        <v>90506</v>
      </c>
      <c r="E183" s="151">
        <v>8</v>
      </c>
    </row>
    <row r="184" spans="4:5" x14ac:dyDescent="0.3">
      <c r="D184" s="151">
        <v>90507</v>
      </c>
      <c r="E184" s="151">
        <v>6</v>
      </c>
    </row>
    <row r="185" spans="4:5" x14ac:dyDescent="0.3">
      <c r="D185" s="151">
        <v>90508</v>
      </c>
      <c r="E185" s="151">
        <v>6</v>
      </c>
    </row>
    <row r="186" spans="4:5" x14ac:dyDescent="0.3">
      <c r="D186" s="151">
        <v>90509</v>
      </c>
      <c r="E186" s="151">
        <v>6</v>
      </c>
    </row>
    <row r="187" spans="4:5" x14ac:dyDescent="0.3">
      <c r="D187" s="151">
        <v>90510</v>
      </c>
      <c r="E187" s="151">
        <v>6</v>
      </c>
    </row>
    <row r="188" spans="4:5" x14ac:dyDescent="0.3">
      <c r="D188" s="151">
        <v>90601</v>
      </c>
      <c r="E188" s="151">
        <v>9</v>
      </c>
    </row>
    <row r="189" spans="4:5" x14ac:dyDescent="0.3">
      <c r="D189" s="151">
        <v>90602</v>
      </c>
      <c r="E189" s="151">
        <v>9</v>
      </c>
    </row>
    <row r="190" spans="4:5" x14ac:dyDescent="0.3">
      <c r="D190" s="151">
        <v>90603</v>
      </c>
      <c r="E190" s="151">
        <v>9</v>
      </c>
    </row>
    <row r="191" spans="4:5" x14ac:dyDescent="0.3">
      <c r="D191" s="151">
        <v>90604</v>
      </c>
      <c r="E191" s="151">
        <v>9</v>
      </c>
    </row>
    <row r="192" spans="4:5" x14ac:dyDescent="0.3">
      <c r="D192" s="151">
        <v>90605</v>
      </c>
      <c r="E192" s="151">
        <v>9</v>
      </c>
    </row>
    <row r="193" spans="4:5" x14ac:dyDescent="0.3">
      <c r="D193" s="151">
        <v>90606</v>
      </c>
      <c r="E193" s="151">
        <v>9</v>
      </c>
    </row>
    <row r="194" spans="4:5" x14ac:dyDescent="0.3">
      <c r="D194" s="151">
        <v>90607</v>
      </c>
      <c r="E194" s="151">
        <v>9</v>
      </c>
    </row>
    <row r="195" spans="4:5" x14ac:dyDescent="0.3">
      <c r="D195" s="151">
        <v>90608</v>
      </c>
      <c r="E195" s="151">
        <v>9</v>
      </c>
    </row>
    <row r="196" spans="4:5" x14ac:dyDescent="0.3">
      <c r="D196" s="151">
        <v>90609</v>
      </c>
      <c r="E196" s="151">
        <v>9</v>
      </c>
    </row>
    <row r="197" spans="4:5" x14ac:dyDescent="0.3">
      <c r="D197" s="151">
        <v>90610</v>
      </c>
      <c r="E197" s="151">
        <v>9</v>
      </c>
    </row>
    <row r="198" spans="4:5" x14ac:dyDescent="0.3">
      <c r="D198" s="151">
        <v>90612</v>
      </c>
      <c r="E198" s="151">
        <v>6</v>
      </c>
    </row>
    <row r="199" spans="4:5" x14ac:dyDescent="0.3">
      <c r="D199" s="151">
        <v>90620</v>
      </c>
      <c r="E199" s="151">
        <v>8</v>
      </c>
    </row>
    <row r="200" spans="4:5" x14ac:dyDescent="0.3">
      <c r="D200" s="151">
        <v>90621</v>
      </c>
      <c r="E200" s="151">
        <v>8</v>
      </c>
    </row>
    <row r="201" spans="4:5" x14ac:dyDescent="0.3">
      <c r="D201" s="151">
        <v>90622</v>
      </c>
      <c r="E201" s="151">
        <v>8</v>
      </c>
    </row>
    <row r="202" spans="4:5" x14ac:dyDescent="0.3">
      <c r="D202" s="151">
        <v>90623</v>
      </c>
      <c r="E202" s="151">
        <v>8</v>
      </c>
    </row>
    <row r="203" spans="4:5" x14ac:dyDescent="0.3">
      <c r="D203" s="151">
        <v>90624</v>
      </c>
      <c r="E203" s="151">
        <v>8</v>
      </c>
    </row>
    <row r="204" spans="4:5" x14ac:dyDescent="0.3">
      <c r="D204" s="151">
        <v>90630</v>
      </c>
      <c r="E204" s="151">
        <v>8</v>
      </c>
    </row>
    <row r="205" spans="4:5" x14ac:dyDescent="0.3">
      <c r="D205" s="151">
        <v>90631</v>
      </c>
      <c r="E205" s="151">
        <v>8</v>
      </c>
    </row>
    <row r="206" spans="4:5" x14ac:dyDescent="0.3">
      <c r="D206" s="151">
        <v>90632</v>
      </c>
      <c r="E206" s="151">
        <v>8</v>
      </c>
    </row>
    <row r="207" spans="4:5" x14ac:dyDescent="0.3">
      <c r="D207" s="151">
        <v>90633</v>
      </c>
      <c r="E207" s="151">
        <v>8</v>
      </c>
    </row>
    <row r="208" spans="4:5" x14ac:dyDescent="0.3">
      <c r="D208" s="151">
        <v>90637</v>
      </c>
      <c r="E208" s="151">
        <v>9</v>
      </c>
    </row>
    <row r="209" spans="4:5" x14ac:dyDescent="0.3">
      <c r="D209" s="151">
        <v>90638</v>
      </c>
      <c r="E209" s="151">
        <v>9</v>
      </c>
    </row>
    <row r="210" spans="4:5" x14ac:dyDescent="0.3">
      <c r="D210" s="151">
        <v>90639</v>
      </c>
      <c r="E210" s="151">
        <v>9</v>
      </c>
    </row>
    <row r="211" spans="4:5" x14ac:dyDescent="0.3">
      <c r="D211" s="151">
        <v>90640</v>
      </c>
      <c r="E211" s="151">
        <v>9</v>
      </c>
    </row>
    <row r="212" spans="4:5" x14ac:dyDescent="0.3">
      <c r="D212" s="151">
        <v>90650</v>
      </c>
      <c r="E212" s="151">
        <v>8</v>
      </c>
    </row>
    <row r="213" spans="4:5" x14ac:dyDescent="0.3">
      <c r="D213" s="151">
        <v>90651</v>
      </c>
      <c r="E213" s="151">
        <v>8</v>
      </c>
    </row>
    <row r="214" spans="4:5" x14ac:dyDescent="0.3">
      <c r="D214" s="151">
        <v>90652</v>
      </c>
      <c r="E214" s="151">
        <v>8</v>
      </c>
    </row>
    <row r="215" spans="4:5" x14ac:dyDescent="0.3">
      <c r="D215" s="151">
        <v>90659</v>
      </c>
      <c r="E215" s="151">
        <v>6</v>
      </c>
    </row>
    <row r="216" spans="4:5" x14ac:dyDescent="0.3">
      <c r="D216" s="151">
        <v>90660</v>
      </c>
      <c r="E216" s="151">
        <v>9</v>
      </c>
    </row>
    <row r="217" spans="4:5" x14ac:dyDescent="0.3">
      <c r="D217" s="151">
        <v>90661</v>
      </c>
      <c r="E217" s="151">
        <v>9</v>
      </c>
    </row>
    <row r="218" spans="4:5" x14ac:dyDescent="0.3">
      <c r="D218" s="151">
        <v>90662</v>
      </c>
      <c r="E218" s="151">
        <v>9</v>
      </c>
    </row>
    <row r="219" spans="4:5" x14ac:dyDescent="0.3">
      <c r="D219" s="151">
        <v>90665</v>
      </c>
      <c r="E219" s="151">
        <v>6</v>
      </c>
    </row>
    <row r="220" spans="4:5" x14ac:dyDescent="0.3">
      <c r="D220" s="151">
        <v>90670</v>
      </c>
      <c r="E220" s="151">
        <v>9</v>
      </c>
    </row>
    <row r="221" spans="4:5" x14ac:dyDescent="0.3">
      <c r="D221" s="151">
        <v>90671</v>
      </c>
      <c r="E221" s="151">
        <v>9</v>
      </c>
    </row>
    <row r="222" spans="4:5" x14ac:dyDescent="0.3">
      <c r="D222" s="151">
        <v>90680</v>
      </c>
      <c r="E222" s="151">
        <v>8</v>
      </c>
    </row>
    <row r="223" spans="4:5" x14ac:dyDescent="0.3">
      <c r="D223" s="151">
        <v>90701</v>
      </c>
      <c r="E223" s="151">
        <v>8</v>
      </c>
    </row>
    <row r="224" spans="4:5" x14ac:dyDescent="0.3">
      <c r="D224" s="151">
        <v>90702</v>
      </c>
      <c r="E224" s="151">
        <v>8</v>
      </c>
    </row>
    <row r="225" spans="4:5" x14ac:dyDescent="0.3">
      <c r="D225" s="151">
        <v>90703</v>
      </c>
      <c r="E225" s="151">
        <v>8</v>
      </c>
    </row>
    <row r="226" spans="4:5" x14ac:dyDescent="0.3">
      <c r="D226" s="151">
        <v>90704</v>
      </c>
      <c r="E226" s="151">
        <v>6</v>
      </c>
    </row>
    <row r="227" spans="4:5" x14ac:dyDescent="0.3">
      <c r="D227" s="151">
        <v>90706</v>
      </c>
      <c r="E227" s="151">
        <v>8</v>
      </c>
    </row>
    <row r="228" spans="4:5" x14ac:dyDescent="0.3">
      <c r="D228" s="151">
        <v>90707</v>
      </c>
      <c r="E228" s="151">
        <v>8</v>
      </c>
    </row>
    <row r="229" spans="4:5" x14ac:dyDescent="0.3">
      <c r="D229" s="151">
        <v>90710</v>
      </c>
      <c r="E229" s="151">
        <v>6</v>
      </c>
    </row>
    <row r="230" spans="4:5" x14ac:dyDescent="0.3">
      <c r="D230" s="151">
        <v>90711</v>
      </c>
      <c r="E230" s="151">
        <v>8</v>
      </c>
    </row>
    <row r="231" spans="4:5" x14ac:dyDescent="0.3">
      <c r="D231" s="151">
        <v>90712</v>
      </c>
      <c r="E231" s="151">
        <v>8</v>
      </c>
    </row>
    <row r="232" spans="4:5" x14ac:dyDescent="0.3">
      <c r="D232" s="151">
        <v>90713</v>
      </c>
      <c r="E232" s="151">
        <v>8</v>
      </c>
    </row>
    <row r="233" spans="4:5" x14ac:dyDescent="0.3">
      <c r="D233" s="151">
        <v>90714</v>
      </c>
      <c r="E233" s="151">
        <v>8</v>
      </c>
    </row>
    <row r="234" spans="4:5" x14ac:dyDescent="0.3">
      <c r="D234" s="151">
        <v>90715</v>
      </c>
      <c r="E234" s="151">
        <v>8</v>
      </c>
    </row>
    <row r="235" spans="4:5" x14ac:dyDescent="0.3">
      <c r="D235" s="151">
        <v>90716</v>
      </c>
      <c r="E235" s="151">
        <v>8</v>
      </c>
    </row>
    <row r="236" spans="4:5" x14ac:dyDescent="0.3">
      <c r="D236" s="151">
        <v>90717</v>
      </c>
      <c r="E236" s="151">
        <v>6</v>
      </c>
    </row>
    <row r="237" spans="4:5" x14ac:dyDescent="0.3">
      <c r="D237" s="151">
        <v>90720</v>
      </c>
      <c r="E237" s="151">
        <v>8</v>
      </c>
    </row>
    <row r="238" spans="4:5" x14ac:dyDescent="0.3">
      <c r="D238" s="151">
        <v>90721</v>
      </c>
      <c r="E238" s="151">
        <v>8</v>
      </c>
    </row>
    <row r="239" spans="4:5" x14ac:dyDescent="0.3">
      <c r="D239" s="151">
        <v>90723</v>
      </c>
      <c r="E239" s="151">
        <v>8</v>
      </c>
    </row>
    <row r="240" spans="4:5" x14ac:dyDescent="0.3">
      <c r="D240" s="151">
        <v>90731</v>
      </c>
      <c r="E240" s="151">
        <v>6</v>
      </c>
    </row>
    <row r="241" spans="4:5" x14ac:dyDescent="0.3">
      <c r="D241" s="151">
        <v>90732</v>
      </c>
      <c r="E241" s="151">
        <v>6</v>
      </c>
    </row>
    <row r="242" spans="4:5" x14ac:dyDescent="0.3">
      <c r="D242" s="151">
        <v>90733</v>
      </c>
      <c r="E242" s="151">
        <v>6</v>
      </c>
    </row>
    <row r="243" spans="4:5" x14ac:dyDescent="0.3">
      <c r="D243" s="151">
        <v>90734</v>
      </c>
      <c r="E243" s="151">
        <v>6</v>
      </c>
    </row>
    <row r="244" spans="4:5" x14ac:dyDescent="0.3">
      <c r="D244" s="151">
        <v>90740</v>
      </c>
      <c r="E244" s="151">
        <v>6</v>
      </c>
    </row>
    <row r="245" spans="4:5" x14ac:dyDescent="0.3">
      <c r="D245" s="151">
        <v>90742</v>
      </c>
      <c r="E245" s="151">
        <v>6</v>
      </c>
    </row>
    <row r="246" spans="4:5" x14ac:dyDescent="0.3">
      <c r="D246" s="151">
        <v>90743</v>
      </c>
      <c r="E246" s="151">
        <v>6</v>
      </c>
    </row>
    <row r="247" spans="4:5" x14ac:dyDescent="0.3">
      <c r="D247" s="151">
        <v>90744</v>
      </c>
      <c r="E247" s="151">
        <v>6</v>
      </c>
    </row>
    <row r="248" spans="4:5" x14ac:dyDescent="0.3">
      <c r="D248" s="151">
        <v>90745</v>
      </c>
      <c r="E248" s="151">
        <v>6</v>
      </c>
    </row>
    <row r="249" spans="4:5" x14ac:dyDescent="0.3">
      <c r="D249" s="151">
        <v>90746</v>
      </c>
      <c r="E249" s="151">
        <v>8</v>
      </c>
    </row>
    <row r="250" spans="4:5" x14ac:dyDescent="0.3">
      <c r="D250" s="151">
        <v>90747</v>
      </c>
      <c r="E250" s="151">
        <v>8</v>
      </c>
    </row>
    <row r="251" spans="4:5" x14ac:dyDescent="0.3">
      <c r="D251" s="151">
        <v>90748</v>
      </c>
      <c r="E251" s="151">
        <v>6</v>
      </c>
    </row>
    <row r="252" spans="4:5" x14ac:dyDescent="0.3">
      <c r="D252" s="151">
        <v>90749</v>
      </c>
      <c r="E252" s="151">
        <v>6</v>
      </c>
    </row>
    <row r="253" spans="4:5" x14ac:dyDescent="0.3">
      <c r="D253" s="151">
        <v>90801</v>
      </c>
      <c r="E253" s="151">
        <v>6</v>
      </c>
    </row>
    <row r="254" spans="4:5" x14ac:dyDescent="0.3">
      <c r="D254" s="151">
        <v>90802</v>
      </c>
      <c r="E254" s="151">
        <v>6</v>
      </c>
    </row>
    <row r="255" spans="4:5" x14ac:dyDescent="0.3">
      <c r="D255" s="151">
        <v>90803</v>
      </c>
      <c r="E255" s="151">
        <v>6</v>
      </c>
    </row>
    <row r="256" spans="4:5" x14ac:dyDescent="0.3">
      <c r="D256" s="151">
        <v>90804</v>
      </c>
      <c r="E256" s="151">
        <v>6</v>
      </c>
    </row>
    <row r="257" spans="4:5" x14ac:dyDescent="0.3">
      <c r="D257" s="151">
        <v>90805</v>
      </c>
      <c r="E257" s="151">
        <v>8</v>
      </c>
    </row>
    <row r="258" spans="4:5" x14ac:dyDescent="0.3">
      <c r="D258" s="151">
        <v>90806</v>
      </c>
      <c r="E258" s="151">
        <v>6</v>
      </c>
    </row>
    <row r="259" spans="4:5" x14ac:dyDescent="0.3">
      <c r="D259" s="151">
        <v>90807</v>
      </c>
      <c r="E259" s="151">
        <v>8</v>
      </c>
    </row>
    <row r="260" spans="4:5" x14ac:dyDescent="0.3">
      <c r="D260" s="151">
        <v>90808</v>
      </c>
      <c r="E260" s="151">
        <v>8</v>
      </c>
    </row>
    <row r="261" spans="4:5" x14ac:dyDescent="0.3">
      <c r="D261" s="151">
        <v>90809</v>
      </c>
      <c r="E261" s="151">
        <v>6</v>
      </c>
    </row>
    <row r="262" spans="4:5" x14ac:dyDescent="0.3">
      <c r="D262" s="151">
        <v>90810</v>
      </c>
      <c r="E262" s="151">
        <v>6</v>
      </c>
    </row>
    <row r="263" spans="4:5" x14ac:dyDescent="0.3">
      <c r="D263" s="151">
        <v>90813</v>
      </c>
      <c r="E263" s="151">
        <v>6</v>
      </c>
    </row>
    <row r="264" spans="4:5" x14ac:dyDescent="0.3">
      <c r="D264" s="151">
        <v>90814</v>
      </c>
      <c r="E264" s="151">
        <v>6</v>
      </c>
    </row>
    <row r="265" spans="4:5" x14ac:dyDescent="0.3">
      <c r="D265" s="151">
        <v>90815</v>
      </c>
      <c r="E265" s="151">
        <v>6</v>
      </c>
    </row>
    <row r="266" spans="4:5" x14ac:dyDescent="0.3">
      <c r="D266" s="151">
        <v>90822</v>
      </c>
      <c r="E266" s="151">
        <v>6</v>
      </c>
    </row>
    <row r="267" spans="4:5" x14ac:dyDescent="0.3">
      <c r="D267" s="151">
        <v>90831</v>
      </c>
      <c r="E267" s="151">
        <v>6</v>
      </c>
    </row>
    <row r="268" spans="4:5" x14ac:dyDescent="0.3">
      <c r="D268" s="151">
        <v>90832</v>
      </c>
      <c r="E268" s="151">
        <v>6</v>
      </c>
    </row>
    <row r="269" spans="4:5" x14ac:dyDescent="0.3">
      <c r="D269" s="151">
        <v>90833</v>
      </c>
      <c r="E269" s="151">
        <v>6</v>
      </c>
    </row>
    <row r="270" spans="4:5" x14ac:dyDescent="0.3">
      <c r="D270" s="151">
        <v>90834</v>
      </c>
      <c r="E270" s="151">
        <v>6</v>
      </c>
    </row>
    <row r="271" spans="4:5" x14ac:dyDescent="0.3">
      <c r="D271" s="151">
        <v>90835</v>
      </c>
      <c r="E271" s="151">
        <v>6</v>
      </c>
    </row>
    <row r="272" spans="4:5" x14ac:dyDescent="0.3">
      <c r="D272" s="151">
        <v>90840</v>
      </c>
      <c r="E272" s="151">
        <v>6</v>
      </c>
    </row>
    <row r="273" spans="4:5" x14ac:dyDescent="0.3">
      <c r="D273" s="151">
        <v>90842</v>
      </c>
      <c r="E273" s="151">
        <v>8</v>
      </c>
    </row>
    <row r="274" spans="4:5" x14ac:dyDescent="0.3">
      <c r="D274" s="151">
        <v>90844</v>
      </c>
      <c r="E274" s="151">
        <v>6</v>
      </c>
    </row>
    <row r="275" spans="4:5" x14ac:dyDescent="0.3">
      <c r="D275" s="151">
        <v>90845</v>
      </c>
      <c r="E275" s="151">
        <v>6</v>
      </c>
    </row>
    <row r="276" spans="4:5" x14ac:dyDescent="0.3">
      <c r="D276" s="151">
        <v>90846</v>
      </c>
      <c r="E276" s="151">
        <v>8</v>
      </c>
    </row>
    <row r="277" spans="4:5" x14ac:dyDescent="0.3">
      <c r="D277" s="151">
        <v>90847</v>
      </c>
      <c r="E277" s="151">
        <v>8</v>
      </c>
    </row>
    <row r="278" spans="4:5" x14ac:dyDescent="0.3">
      <c r="D278" s="151">
        <v>90848</v>
      </c>
      <c r="E278" s="151">
        <v>8</v>
      </c>
    </row>
    <row r="279" spans="4:5" x14ac:dyDescent="0.3">
      <c r="D279" s="151">
        <v>90853</v>
      </c>
      <c r="E279" s="151">
        <v>6</v>
      </c>
    </row>
    <row r="280" spans="4:5" x14ac:dyDescent="0.3">
      <c r="D280" s="151">
        <v>90888</v>
      </c>
      <c r="E280" s="151">
        <v>6</v>
      </c>
    </row>
    <row r="281" spans="4:5" x14ac:dyDescent="0.3">
      <c r="D281" s="151">
        <v>91001</v>
      </c>
      <c r="E281" s="151">
        <v>9</v>
      </c>
    </row>
    <row r="282" spans="4:5" x14ac:dyDescent="0.3">
      <c r="D282" s="151">
        <v>91003</v>
      </c>
      <c r="E282" s="151">
        <v>9</v>
      </c>
    </row>
    <row r="283" spans="4:5" x14ac:dyDescent="0.3">
      <c r="D283" s="151">
        <v>91006</v>
      </c>
      <c r="E283" s="151">
        <v>9</v>
      </c>
    </row>
    <row r="284" spans="4:5" x14ac:dyDescent="0.3">
      <c r="D284" s="151">
        <v>91007</v>
      </c>
      <c r="E284" s="151">
        <v>9</v>
      </c>
    </row>
    <row r="285" spans="4:5" x14ac:dyDescent="0.3">
      <c r="D285" s="151">
        <v>91009</v>
      </c>
      <c r="E285" s="151">
        <v>9</v>
      </c>
    </row>
    <row r="286" spans="4:5" x14ac:dyDescent="0.3">
      <c r="D286" s="151">
        <v>91010</v>
      </c>
      <c r="E286" s="151">
        <v>9</v>
      </c>
    </row>
    <row r="287" spans="4:5" x14ac:dyDescent="0.3">
      <c r="D287" s="151">
        <v>91011</v>
      </c>
      <c r="E287" s="151">
        <v>9</v>
      </c>
    </row>
    <row r="288" spans="4:5" x14ac:dyDescent="0.3">
      <c r="D288" s="151">
        <v>91012</v>
      </c>
      <c r="E288" s="151">
        <v>9</v>
      </c>
    </row>
    <row r="289" spans="4:5" x14ac:dyDescent="0.3">
      <c r="D289" s="151">
        <v>91016</v>
      </c>
      <c r="E289" s="151">
        <v>9</v>
      </c>
    </row>
    <row r="290" spans="4:5" x14ac:dyDescent="0.3">
      <c r="D290" s="151">
        <v>91017</v>
      </c>
      <c r="E290" s="151">
        <v>9</v>
      </c>
    </row>
    <row r="291" spans="4:5" x14ac:dyDescent="0.3">
      <c r="D291" s="151">
        <v>91020</v>
      </c>
      <c r="E291" s="151">
        <v>9</v>
      </c>
    </row>
    <row r="292" spans="4:5" x14ac:dyDescent="0.3">
      <c r="D292" s="151">
        <v>91021</v>
      </c>
      <c r="E292" s="151">
        <v>9</v>
      </c>
    </row>
    <row r="293" spans="4:5" x14ac:dyDescent="0.3">
      <c r="D293" s="151">
        <v>91023</v>
      </c>
      <c r="E293" s="151">
        <v>16</v>
      </c>
    </row>
    <row r="294" spans="4:5" x14ac:dyDescent="0.3">
      <c r="D294" s="151">
        <v>91024</v>
      </c>
      <c r="E294" s="151">
        <v>9</v>
      </c>
    </row>
    <row r="295" spans="4:5" x14ac:dyDescent="0.3">
      <c r="D295" s="151">
        <v>91025</v>
      </c>
      <c r="E295" s="151">
        <v>9</v>
      </c>
    </row>
    <row r="296" spans="4:5" x14ac:dyDescent="0.3">
      <c r="D296" s="151">
        <v>91030</v>
      </c>
      <c r="E296" s="151">
        <v>9</v>
      </c>
    </row>
    <row r="297" spans="4:5" x14ac:dyDescent="0.3">
      <c r="D297" s="151">
        <v>91031</v>
      </c>
      <c r="E297" s="151">
        <v>9</v>
      </c>
    </row>
    <row r="298" spans="4:5" x14ac:dyDescent="0.3">
      <c r="D298" s="151">
        <v>91040</v>
      </c>
      <c r="E298" s="151">
        <v>16</v>
      </c>
    </row>
    <row r="299" spans="4:5" x14ac:dyDescent="0.3">
      <c r="D299" s="151">
        <v>91041</v>
      </c>
      <c r="E299" s="151">
        <v>9</v>
      </c>
    </row>
    <row r="300" spans="4:5" x14ac:dyDescent="0.3">
      <c r="D300" s="151">
        <v>91042</v>
      </c>
      <c r="E300" s="151">
        <v>16</v>
      </c>
    </row>
    <row r="301" spans="4:5" x14ac:dyDescent="0.3">
      <c r="D301" s="151">
        <v>91043</v>
      </c>
      <c r="E301" s="151">
        <v>9</v>
      </c>
    </row>
    <row r="302" spans="4:5" x14ac:dyDescent="0.3">
      <c r="D302" s="151">
        <v>91046</v>
      </c>
      <c r="E302" s="151">
        <v>9</v>
      </c>
    </row>
    <row r="303" spans="4:5" x14ac:dyDescent="0.3">
      <c r="D303" s="151">
        <v>91050</v>
      </c>
      <c r="E303" s="151">
        <v>9</v>
      </c>
    </row>
    <row r="304" spans="4:5" x14ac:dyDescent="0.3">
      <c r="D304" s="151">
        <v>91051</v>
      </c>
      <c r="E304" s="151">
        <v>9</v>
      </c>
    </row>
    <row r="305" spans="4:5" x14ac:dyDescent="0.3">
      <c r="D305" s="151">
        <v>91066</v>
      </c>
      <c r="E305" s="151">
        <v>9</v>
      </c>
    </row>
    <row r="306" spans="4:5" x14ac:dyDescent="0.3">
      <c r="D306" s="151">
        <v>91077</v>
      </c>
      <c r="E306" s="151">
        <v>9</v>
      </c>
    </row>
    <row r="307" spans="4:5" x14ac:dyDescent="0.3">
      <c r="D307" s="151">
        <v>91101</v>
      </c>
      <c r="E307" s="151">
        <v>9</v>
      </c>
    </row>
    <row r="308" spans="4:5" x14ac:dyDescent="0.3">
      <c r="D308" s="151">
        <v>91102</v>
      </c>
      <c r="E308" s="151">
        <v>9</v>
      </c>
    </row>
    <row r="309" spans="4:5" x14ac:dyDescent="0.3">
      <c r="D309" s="151">
        <v>91103</v>
      </c>
      <c r="E309" s="151">
        <v>9</v>
      </c>
    </row>
    <row r="310" spans="4:5" x14ac:dyDescent="0.3">
      <c r="D310" s="151">
        <v>91104</v>
      </c>
      <c r="E310" s="151">
        <v>9</v>
      </c>
    </row>
    <row r="311" spans="4:5" x14ac:dyDescent="0.3">
      <c r="D311" s="151">
        <v>91105</v>
      </c>
      <c r="E311" s="151">
        <v>9</v>
      </c>
    </row>
    <row r="312" spans="4:5" x14ac:dyDescent="0.3">
      <c r="D312" s="151">
        <v>91106</v>
      </c>
      <c r="E312" s="151">
        <v>9</v>
      </c>
    </row>
    <row r="313" spans="4:5" x14ac:dyDescent="0.3">
      <c r="D313" s="151">
        <v>91107</v>
      </c>
      <c r="E313" s="151">
        <v>9</v>
      </c>
    </row>
    <row r="314" spans="4:5" x14ac:dyDescent="0.3">
      <c r="D314" s="151">
        <v>91108</v>
      </c>
      <c r="E314" s="151">
        <v>9</v>
      </c>
    </row>
    <row r="315" spans="4:5" x14ac:dyDescent="0.3">
      <c r="D315" s="151">
        <v>91109</v>
      </c>
      <c r="E315" s="151">
        <v>9</v>
      </c>
    </row>
    <row r="316" spans="4:5" x14ac:dyDescent="0.3">
      <c r="D316" s="151">
        <v>91110</v>
      </c>
      <c r="E316" s="151">
        <v>9</v>
      </c>
    </row>
    <row r="317" spans="4:5" x14ac:dyDescent="0.3">
      <c r="D317" s="151">
        <v>91114</v>
      </c>
      <c r="E317" s="151">
        <v>9</v>
      </c>
    </row>
    <row r="318" spans="4:5" x14ac:dyDescent="0.3">
      <c r="D318" s="151">
        <v>91115</v>
      </c>
      <c r="E318" s="151">
        <v>9</v>
      </c>
    </row>
    <row r="319" spans="4:5" x14ac:dyDescent="0.3">
      <c r="D319" s="151">
        <v>91116</v>
      </c>
      <c r="E319" s="151">
        <v>9</v>
      </c>
    </row>
    <row r="320" spans="4:5" x14ac:dyDescent="0.3">
      <c r="D320" s="151">
        <v>91117</v>
      </c>
      <c r="E320" s="151">
        <v>9</v>
      </c>
    </row>
    <row r="321" spans="4:5" x14ac:dyDescent="0.3">
      <c r="D321" s="151">
        <v>91118</v>
      </c>
      <c r="E321" s="151">
        <v>9</v>
      </c>
    </row>
    <row r="322" spans="4:5" x14ac:dyDescent="0.3">
      <c r="D322" s="151">
        <v>91121</v>
      </c>
      <c r="E322" s="151">
        <v>9</v>
      </c>
    </row>
    <row r="323" spans="4:5" x14ac:dyDescent="0.3">
      <c r="D323" s="151">
        <v>91123</v>
      </c>
      <c r="E323" s="151">
        <v>9</v>
      </c>
    </row>
    <row r="324" spans="4:5" x14ac:dyDescent="0.3">
      <c r="D324" s="151">
        <v>91124</v>
      </c>
      <c r="E324" s="151">
        <v>9</v>
      </c>
    </row>
    <row r="325" spans="4:5" x14ac:dyDescent="0.3">
      <c r="D325" s="151">
        <v>91125</v>
      </c>
      <c r="E325" s="151">
        <v>9</v>
      </c>
    </row>
    <row r="326" spans="4:5" x14ac:dyDescent="0.3">
      <c r="D326" s="151">
        <v>91126</v>
      </c>
      <c r="E326" s="151">
        <v>9</v>
      </c>
    </row>
    <row r="327" spans="4:5" x14ac:dyDescent="0.3">
      <c r="D327" s="151">
        <v>91129</v>
      </c>
      <c r="E327" s="151">
        <v>9</v>
      </c>
    </row>
    <row r="328" spans="4:5" x14ac:dyDescent="0.3">
      <c r="D328" s="151">
        <v>91131</v>
      </c>
      <c r="E328" s="151">
        <v>9</v>
      </c>
    </row>
    <row r="329" spans="4:5" x14ac:dyDescent="0.3">
      <c r="D329" s="151">
        <v>91175</v>
      </c>
      <c r="E329" s="151">
        <v>9</v>
      </c>
    </row>
    <row r="330" spans="4:5" x14ac:dyDescent="0.3">
      <c r="D330" s="151">
        <v>91182</v>
      </c>
      <c r="E330" s="151">
        <v>9</v>
      </c>
    </row>
    <row r="331" spans="4:5" x14ac:dyDescent="0.3">
      <c r="D331" s="151">
        <v>91184</v>
      </c>
      <c r="E331" s="151">
        <v>9</v>
      </c>
    </row>
    <row r="332" spans="4:5" x14ac:dyDescent="0.3">
      <c r="D332" s="151">
        <v>91185</v>
      </c>
      <c r="E332" s="151">
        <v>9</v>
      </c>
    </row>
    <row r="333" spans="4:5" x14ac:dyDescent="0.3">
      <c r="D333" s="151">
        <v>91186</v>
      </c>
      <c r="E333" s="151">
        <v>9</v>
      </c>
    </row>
    <row r="334" spans="4:5" x14ac:dyDescent="0.3">
      <c r="D334" s="151">
        <v>91187</v>
      </c>
      <c r="E334" s="151">
        <v>9</v>
      </c>
    </row>
    <row r="335" spans="4:5" x14ac:dyDescent="0.3">
      <c r="D335" s="151">
        <v>91188</v>
      </c>
      <c r="E335" s="151">
        <v>9</v>
      </c>
    </row>
    <row r="336" spans="4:5" x14ac:dyDescent="0.3">
      <c r="D336" s="151">
        <v>91189</v>
      </c>
      <c r="E336" s="151">
        <v>9</v>
      </c>
    </row>
    <row r="337" spans="4:5" x14ac:dyDescent="0.3">
      <c r="D337" s="151">
        <v>91191</v>
      </c>
      <c r="E337" s="151">
        <v>9</v>
      </c>
    </row>
    <row r="338" spans="4:5" x14ac:dyDescent="0.3">
      <c r="D338" s="151">
        <v>91201</v>
      </c>
      <c r="E338" s="151">
        <v>9</v>
      </c>
    </row>
    <row r="339" spans="4:5" x14ac:dyDescent="0.3">
      <c r="D339" s="151">
        <v>91202</v>
      </c>
      <c r="E339" s="151">
        <v>9</v>
      </c>
    </row>
    <row r="340" spans="4:5" x14ac:dyDescent="0.3">
      <c r="D340" s="151">
        <v>91203</v>
      </c>
      <c r="E340" s="151">
        <v>9</v>
      </c>
    </row>
    <row r="341" spans="4:5" x14ac:dyDescent="0.3">
      <c r="D341" s="151">
        <v>91204</v>
      </c>
      <c r="E341" s="151">
        <v>9</v>
      </c>
    </row>
    <row r="342" spans="4:5" x14ac:dyDescent="0.3">
      <c r="D342" s="151">
        <v>91205</v>
      </c>
      <c r="E342" s="151">
        <v>9</v>
      </c>
    </row>
    <row r="343" spans="4:5" x14ac:dyDescent="0.3">
      <c r="D343" s="151">
        <v>91206</v>
      </c>
      <c r="E343" s="151">
        <v>9</v>
      </c>
    </row>
    <row r="344" spans="4:5" x14ac:dyDescent="0.3">
      <c r="D344" s="151">
        <v>91207</v>
      </c>
      <c r="E344" s="151">
        <v>9</v>
      </c>
    </row>
    <row r="345" spans="4:5" x14ac:dyDescent="0.3">
      <c r="D345" s="151">
        <v>91208</v>
      </c>
      <c r="E345" s="151">
        <v>9</v>
      </c>
    </row>
    <row r="346" spans="4:5" x14ac:dyDescent="0.3">
      <c r="D346" s="151">
        <v>91209</v>
      </c>
      <c r="E346" s="151">
        <v>9</v>
      </c>
    </row>
    <row r="347" spans="4:5" x14ac:dyDescent="0.3">
      <c r="D347" s="151">
        <v>91210</v>
      </c>
      <c r="E347" s="151">
        <v>9</v>
      </c>
    </row>
    <row r="348" spans="4:5" x14ac:dyDescent="0.3">
      <c r="D348" s="151">
        <v>91214</v>
      </c>
      <c r="E348" s="151">
        <v>9</v>
      </c>
    </row>
    <row r="349" spans="4:5" x14ac:dyDescent="0.3">
      <c r="D349" s="151">
        <v>91221</v>
      </c>
      <c r="E349" s="151">
        <v>9</v>
      </c>
    </row>
    <row r="350" spans="4:5" x14ac:dyDescent="0.3">
      <c r="D350" s="151">
        <v>91222</v>
      </c>
      <c r="E350" s="151">
        <v>9</v>
      </c>
    </row>
    <row r="351" spans="4:5" x14ac:dyDescent="0.3">
      <c r="D351" s="151">
        <v>91224</v>
      </c>
      <c r="E351" s="151">
        <v>9</v>
      </c>
    </row>
    <row r="352" spans="4:5" x14ac:dyDescent="0.3">
      <c r="D352" s="151">
        <v>91225</v>
      </c>
      <c r="E352" s="151">
        <v>9</v>
      </c>
    </row>
    <row r="353" spans="4:5" x14ac:dyDescent="0.3">
      <c r="D353" s="151">
        <v>91226</v>
      </c>
      <c r="E353" s="151">
        <v>9</v>
      </c>
    </row>
    <row r="354" spans="4:5" x14ac:dyDescent="0.3">
      <c r="D354" s="151">
        <v>91301</v>
      </c>
      <c r="E354" s="151">
        <v>9</v>
      </c>
    </row>
    <row r="355" spans="4:5" x14ac:dyDescent="0.3">
      <c r="D355" s="151">
        <v>91302</v>
      </c>
      <c r="E355" s="151">
        <v>9</v>
      </c>
    </row>
    <row r="356" spans="4:5" x14ac:dyDescent="0.3">
      <c r="D356" s="151">
        <v>91303</v>
      </c>
      <c r="E356" s="151">
        <v>9</v>
      </c>
    </row>
    <row r="357" spans="4:5" x14ac:dyDescent="0.3">
      <c r="D357" s="151">
        <v>91304</v>
      </c>
      <c r="E357" s="151">
        <v>9</v>
      </c>
    </row>
    <row r="358" spans="4:5" x14ac:dyDescent="0.3">
      <c r="D358" s="151">
        <v>91305</v>
      </c>
      <c r="E358" s="151">
        <v>9</v>
      </c>
    </row>
    <row r="359" spans="4:5" x14ac:dyDescent="0.3">
      <c r="D359" s="151">
        <v>91306</v>
      </c>
      <c r="E359" s="151">
        <v>9</v>
      </c>
    </row>
    <row r="360" spans="4:5" x14ac:dyDescent="0.3">
      <c r="D360" s="151">
        <v>91307</v>
      </c>
      <c r="E360" s="151">
        <v>9</v>
      </c>
    </row>
    <row r="361" spans="4:5" x14ac:dyDescent="0.3">
      <c r="D361" s="151">
        <v>91308</v>
      </c>
      <c r="E361" s="151">
        <v>9</v>
      </c>
    </row>
    <row r="362" spans="4:5" x14ac:dyDescent="0.3">
      <c r="D362" s="151">
        <v>91309</v>
      </c>
      <c r="E362" s="151">
        <v>9</v>
      </c>
    </row>
    <row r="363" spans="4:5" x14ac:dyDescent="0.3">
      <c r="D363" s="151">
        <v>91310</v>
      </c>
      <c r="E363" s="151">
        <v>9</v>
      </c>
    </row>
    <row r="364" spans="4:5" x14ac:dyDescent="0.3">
      <c r="D364" s="151">
        <v>91311</v>
      </c>
      <c r="E364" s="151">
        <v>9</v>
      </c>
    </row>
    <row r="365" spans="4:5" x14ac:dyDescent="0.3">
      <c r="D365" s="151">
        <v>91312</v>
      </c>
      <c r="E365" s="151">
        <v>9</v>
      </c>
    </row>
    <row r="366" spans="4:5" x14ac:dyDescent="0.3">
      <c r="D366" s="151">
        <v>91313</v>
      </c>
      <c r="E366" s="151">
        <v>9</v>
      </c>
    </row>
    <row r="367" spans="4:5" x14ac:dyDescent="0.3">
      <c r="D367" s="151">
        <v>91316</v>
      </c>
      <c r="E367" s="151">
        <v>9</v>
      </c>
    </row>
    <row r="368" spans="4:5" x14ac:dyDescent="0.3">
      <c r="D368" s="151">
        <v>91319</v>
      </c>
      <c r="E368" s="151">
        <v>9</v>
      </c>
    </row>
    <row r="369" spans="4:5" x14ac:dyDescent="0.3">
      <c r="D369" s="151">
        <v>91320</v>
      </c>
      <c r="E369" s="151">
        <v>6</v>
      </c>
    </row>
    <row r="370" spans="4:5" x14ac:dyDescent="0.3">
      <c r="D370" s="151">
        <v>91321</v>
      </c>
      <c r="E370" s="151">
        <v>9</v>
      </c>
    </row>
    <row r="371" spans="4:5" x14ac:dyDescent="0.3">
      <c r="D371" s="151">
        <v>91322</v>
      </c>
      <c r="E371" s="151">
        <v>9</v>
      </c>
    </row>
    <row r="372" spans="4:5" x14ac:dyDescent="0.3">
      <c r="D372" s="151">
        <v>91324</v>
      </c>
      <c r="E372" s="151">
        <v>9</v>
      </c>
    </row>
    <row r="373" spans="4:5" x14ac:dyDescent="0.3">
      <c r="D373" s="151">
        <v>91325</v>
      </c>
      <c r="E373" s="151">
        <v>9</v>
      </c>
    </row>
    <row r="374" spans="4:5" x14ac:dyDescent="0.3">
      <c r="D374" s="151">
        <v>91326</v>
      </c>
      <c r="E374" s="151">
        <v>9</v>
      </c>
    </row>
    <row r="375" spans="4:5" x14ac:dyDescent="0.3">
      <c r="D375" s="151">
        <v>91327</v>
      </c>
      <c r="E375" s="151">
        <v>9</v>
      </c>
    </row>
    <row r="376" spans="4:5" x14ac:dyDescent="0.3">
      <c r="D376" s="151">
        <v>91328</v>
      </c>
      <c r="E376" s="151">
        <v>9</v>
      </c>
    </row>
    <row r="377" spans="4:5" x14ac:dyDescent="0.3">
      <c r="D377" s="151">
        <v>91329</v>
      </c>
      <c r="E377" s="151">
        <v>9</v>
      </c>
    </row>
    <row r="378" spans="4:5" x14ac:dyDescent="0.3">
      <c r="D378" s="151">
        <v>91330</v>
      </c>
      <c r="E378" s="151">
        <v>9</v>
      </c>
    </row>
    <row r="379" spans="4:5" x14ac:dyDescent="0.3">
      <c r="D379" s="151">
        <v>91331</v>
      </c>
      <c r="E379" s="151">
        <v>9</v>
      </c>
    </row>
    <row r="380" spans="4:5" x14ac:dyDescent="0.3">
      <c r="D380" s="151">
        <v>91333</v>
      </c>
      <c r="E380" s="151">
        <v>9</v>
      </c>
    </row>
    <row r="381" spans="4:5" x14ac:dyDescent="0.3">
      <c r="D381" s="151">
        <v>91334</v>
      </c>
      <c r="E381" s="151">
        <v>9</v>
      </c>
    </row>
    <row r="382" spans="4:5" x14ac:dyDescent="0.3">
      <c r="D382" s="151">
        <v>91335</v>
      </c>
      <c r="E382" s="151">
        <v>9</v>
      </c>
    </row>
    <row r="383" spans="4:5" x14ac:dyDescent="0.3">
      <c r="D383" s="151">
        <v>91337</v>
      </c>
      <c r="E383" s="151">
        <v>9</v>
      </c>
    </row>
    <row r="384" spans="4:5" x14ac:dyDescent="0.3">
      <c r="D384" s="151">
        <v>91340</v>
      </c>
      <c r="E384" s="151">
        <v>9</v>
      </c>
    </row>
    <row r="385" spans="4:5" x14ac:dyDescent="0.3">
      <c r="D385" s="151">
        <v>91341</v>
      </c>
      <c r="E385" s="151">
        <v>9</v>
      </c>
    </row>
    <row r="386" spans="4:5" x14ac:dyDescent="0.3">
      <c r="D386" s="151">
        <v>91342</v>
      </c>
      <c r="E386" s="151">
        <v>9</v>
      </c>
    </row>
    <row r="387" spans="4:5" x14ac:dyDescent="0.3">
      <c r="D387" s="151">
        <v>91343</v>
      </c>
      <c r="E387" s="151">
        <v>9</v>
      </c>
    </row>
    <row r="388" spans="4:5" x14ac:dyDescent="0.3">
      <c r="D388" s="151">
        <v>91344</v>
      </c>
      <c r="E388" s="151">
        <v>9</v>
      </c>
    </row>
    <row r="389" spans="4:5" x14ac:dyDescent="0.3">
      <c r="D389" s="151">
        <v>91345</v>
      </c>
      <c r="E389" s="151">
        <v>9</v>
      </c>
    </row>
    <row r="390" spans="4:5" x14ac:dyDescent="0.3">
      <c r="D390" s="151">
        <v>91346</v>
      </c>
      <c r="E390" s="151">
        <v>9</v>
      </c>
    </row>
    <row r="391" spans="4:5" x14ac:dyDescent="0.3">
      <c r="D391" s="151">
        <v>91350</v>
      </c>
      <c r="E391" s="151">
        <v>9</v>
      </c>
    </row>
    <row r="392" spans="4:5" x14ac:dyDescent="0.3">
      <c r="D392" s="151">
        <v>91351</v>
      </c>
      <c r="E392" s="151">
        <v>9</v>
      </c>
    </row>
    <row r="393" spans="4:5" x14ac:dyDescent="0.3">
      <c r="D393" s="151">
        <v>91352</v>
      </c>
      <c r="E393" s="151">
        <v>9</v>
      </c>
    </row>
    <row r="394" spans="4:5" x14ac:dyDescent="0.3">
      <c r="D394" s="151">
        <v>91353</v>
      </c>
      <c r="E394" s="151">
        <v>9</v>
      </c>
    </row>
    <row r="395" spans="4:5" x14ac:dyDescent="0.3">
      <c r="D395" s="151">
        <v>91354</v>
      </c>
      <c r="E395" s="151">
        <v>9</v>
      </c>
    </row>
    <row r="396" spans="4:5" x14ac:dyDescent="0.3">
      <c r="D396" s="151">
        <v>91355</v>
      </c>
      <c r="E396" s="151">
        <v>9</v>
      </c>
    </row>
    <row r="397" spans="4:5" x14ac:dyDescent="0.3">
      <c r="D397" s="151">
        <v>91356</v>
      </c>
      <c r="E397" s="151">
        <v>9</v>
      </c>
    </row>
    <row r="398" spans="4:5" x14ac:dyDescent="0.3">
      <c r="D398" s="151">
        <v>91357</v>
      </c>
      <c r="E398" s="151">
        <v>9</v>
      </c>
    </row>
    <row r="399" spans="4:5" x14ac:dyDescent="0.3">
      <c r="D399" s="151">
        <v>91358</v>
      </c>
      <c r="E399" s="151">
        <v>9</v>
      </c>
    </row>
    <row r="400" spans="4:5" x14ac:dyDescent="0.3">
      <c r="D400" s="151">
        <v>91359</v>
      </c>
      <c r="E400" s="151">
        <v>9</v>
      </c>
    </row>
    <row r="401" spans="4:5" x14ac:dyDescent="0.3">
      <c r="D401" s="151">
        <v>91360</v>
      </c>
      <c r="E401" s="151">
        <v>9</v>
      </c>
    </row>
    <row r="402" spans="4:5" x14ac:dyDescent="0.3">
      <c r="D402" s="151">
        <v>91361</v>
      </c>
      <c r="E402" s="151">
        <v>9</v>
      </c>
    </row>
    <row r="403" spans="4:5" x14ac:dyDescent="0.3">
      <c r="D403" s="151">
        <v>91362</v>
      </c>
      <c r="E403" s="151">
        <v>9</v>
      </c>
    </row>
    <row r="404" spans="4:5" x14ac:dyDescent="0.3">
      <c r="D404" s="151">
        <v>91363</v>
      </c>
      <c r="E404" s="151">
        <v>9</v>
      </c>
    </row>
    <row r="405" spans="4:5" x14ac:dyDescent="0.3">
      <c r="D405" s="151">
        <v>91364</v>
      </c>
      <c r="E405" s="151">
        <v>9</v>
      </c>
    </row>
    <row r="406" spans="4:5" x14ac:dyDescent="0.3">
      <c r="D406" s="151">
        <v>91365</v>
      </c>
      <c r="E406" s="151">
        <v>9</v>
      </c>
    </row>
    <row r="407" spans="4:5" x14ac:dyDescent="0.3">
      <c r="D407" s="151">
        <v>91367</v>
      </c>
      <c r="E407" s="151">
        <v>9</v>
      </c>
    </row>
    <row r="408" spans="4:5" x14ac:dyDescent="0.3">
      <c r="D408" s="151">
        <v>91371</v>
      </c>
      <c r="E408" s="151">
        <v>9</v>
      </c>
    </row>
    <row r="409" spans="4:5" x14ac:dyDescent="0.3">
      <c r="D409" s="151">
        <v>91372</v>
      </c>
      <c r="E409" s="151">
        <v>9</v>
      </c>
    </row>
    <row r="410" spans="4:5" x14ac:dyDescent="0.3">
      <c r="D410" s="151">
        <v>91376</v>
      </c>
      <c r="E410" s="151">
        <v>9</v>
      </c>
    </row>
    <row r="411" spans="4:5" x14ac:dyDescent="0.3">
      <c r="D411" s="151">
        <v>91377</v>
      </c>
      <c r="E411" s="151">
        <v>9</v>
      </c>
    </row>
    <row r="412" spans="4:5" x14ac:dyDescent="0.3">
      <c r="D412" s="151">
        <v>91380</v>
      </c>
      <c r="E412" s="151">
        <v>16</v>
      </c>
    </row>
    <row r="413" spans="4:5" x14ac:dyDescent="0.3">
      <c r="D413" s="151">
        <v>91381</v>
      </c>
      <c r="E413" s="151">
        <v>9</v>
      </c>
    </row>
    <row r="414" spans="4:5" x14ac:dyDescent="0.3">
      <c r="D414" s="151">
        <v>91382</v>
      </c>
      <c r="E414" s="151">
        <v>9</v>
      </c>
    </row>
    <row r="415" spans="4:5" x14ac:dyDescent="0.3">
      <c r="D415" s="151">
        <v>91383</v>
      </c>
      <c r="E415" s="151">
        <v>9</v>
      </c>
    </row>
    <row r="416" spans="4:5" x14ac:dyDescent="0.3">
      <c r="D416" s="151">
        <v>91384</v>
      </c>
      <c r="E416" s="151">
        <v>9</v>
      </c>
    </row>
    <row r="417" spans="4:5" x14ac:dyDescent="0.3">
      <c r="D417" s="151">
        <v>91385</v>
      </c>
      <c r="E417" s="151">
        <v>9</v>
      </c>
    </row>
    <row r="418" spans="4:5" x14ac:dyDescent="0.3">
      <c r="D418" s="151">
        <v>91386</v>
      </c>
      <c r="E418" s="151">
        <v>9</v>
      </c>
    </row>
    <row r="419" spans="4:5" x14ac:dyDescent="0.3">
      <c r="D419" s="151">
        <v>91388</v>
      </c>
      <c r="E419" s="151">
        <v>9</v>
      </c>
    </row>
    <row r="420" spans="4:5" x14ac:dyDescent="0.3">
      <c r="D420" s="151">
        <v>91390</v>
      </c>
      <c r="E420" s="151">
        <v>16</v>
      </c>
    </row>
    <row r="421" spans="4:5" x14ac:dyDescent="0.3">
      <c r="D421" s="151">
        <v>91392</v>
      </c>
      <c r="E421" s="151">
        <v>9</v>
      </c>
    </row>
    <row r="422" spans="4:5" x14ac:dyDescent="0.3">
      <c r="D422" s="151">
        <v>91393</v>
      </c>
      <c r="E422" s="151">
        <v>9</v>
      </c>
    </row>
    <row r="423" spans="4:5" x14ac:dyDescent="0.3">
      <c r="D423" s="151">
        <v>91394</v>
      </c>
      <c r="E423" s="151">
        <v>9</v>
      </c>
    </row>
    <row r="424" spans="4:5" x14ac:dyDescent="0.3">
      <c r="D424" s="151">
        <v>91395</v>
      </c>
      <c r="E424" s="151">
        <v>9</v>
      </c>
    </row>
    <row r="425" spans="4:5" x14ac:dyDescent="0.3">
      <c r="D425" s="151">
        <v>91396</v>
      </c>
      <c r="E425" s="151">
        <v>9</v>
      </c>
    </row>
    <row r="426" spans="4:5" x14ac:dyDescent="0.3">
      <c r="D426" s="151">
        <v>91399</v>
      </c>
      <c r="E426" s="151">
        <v>9</v>
      </c>
    </row>
    <row r="427" spans="4:5" x14ac:dyDescent="0.3">
      <c r="D427" s="151">
        <v>91401</v>
      </c>
      <c r="E427" s="151">
        <v>9</v>
      </c>
    </row>
    <row r="428" spans="4:5" x14ac:dyDescent="0.3">
      <c r="D428" s="151">
        <v>91402</v>
      </c>
      <c r="E428" s="151">
        <v>9</v>
      </c>
    </row>
    <row r="429" spans="4:5" x14ac:dyDescent="0.3">
      <c r="D429" s="151">
        <v>91403</v>
      </c>
      <c r="E429" s="151">
        <v>9</v>
      </c>
    </row>
    <row r="430" spans="4:5" x14ac:dyDescent="0.3">
      <c r="D430" s="151">
        <v>91404</v>
      </c>
      <c r="E430" s="151">
        <v>9</v>
      </c>
    </row>
    <row r="431" spans="4:5" x14ac:dyDescent="0.3">
      <c r="D431" s="151">
        <v>91405</v>
      </c>
      <c r="E431" s="151">
        <v>9</v>
      </c>
    </row>
    <row r="432" spans="4:5" x14ac:dyDescent="0.3">
      <c r="D432" s="151">
        <v>91406</v>
      </c>
      <c r="E432" s="151">
        <v>9</v>
      </c>
    </row>
    <row r="433" spans="4:5" x14ac:dyDescent="0.3">
      <c r="D433" s="151">
        <v>91407</v>
      </c>
      <c r="E433" s="151">
        <v>9</v>
      </c>
    </row>
    <row r="434" spans="4:5" x14ac:dyDescent="0.3">
      <c r="D434" s="151">
        <v>91408</v>
      </c>
      <c r="E434" s="151">
        <v>9</v>
      </c>
    </row>
    <row r="435" spans="4:5" x14ac:dyDescent="0.3">
      <c r="D435" s="151">
        <v>91409</v>
      </c>
      <c r="E435" s="151">
        <v>9</v>
      </c>
    </row>
    <row r="436" spans="4:5" x14ac:dyDescent="0.3">
      <c r="D436" s="151">
        <v>91410</v>
      </c>
      <c r="E436" s="151">
        <v>9</v>
      </c>
    </row>
    <row r="437" spans="4:5" x14ac:dyDescent="0.3">
      <c r="D437" s="151">
        <v>91411</v>
      </c>
      <c r="E437" s="151">
        <v>9</v>
      </c>
    </row>
    <row r="438" spans="4:5" x14ac:dyDescent="0.3">
      <c r="D438" s="151">
        <v>91412</v>
      </c>
      <c r="E438" s="151">
        <v>9</v>
      </c>
    </row>
    <row r="439" spans="4:5" x14ac:dyDescent="0.3">
      <c r="D439" s="151">
        <v>91413</v>
      </c>
      <c r="E439" s="151">
        <v>9</v>
      </c>
    </row>
    <row r="440" spans="4:5" x14ac:dyDescent="0.3">
      <c r="D440" s="151">
        <v>91416</v>
      </c>
      <c r="E440" s="151">
        <v>9</v>
      </c>
    </row>
    <row r="441" spans="4:5" x14ac:dyDescent="0.3">
      <c r="D441" s="151">
        <v>91423</v>
      </c>
      <c r="E441" s="151">
        <v>9</v>
      </c>
    </row>
    <row r="442" spans="4:5" x14ac:dyDescent="0.3">
      <c r="D442" s="151">
        <v>91426</v>
      </c>
      <c r="E442" s="151">
        <v>9</v>
      </c>
    </row>
    <row r="443" spans="4:5" x14ac:dyDescent="0.3">
      <c r="D443" s="151">
        <v>91436</v>
      </c>
      <c r="E443" s="151">
        <v>9</v>
      </c>
    </row>
    <row r="444" spans="4:5" x14ac:dyDescent="0.3">
      <c r="D444" s="151">
        <v>91470</v>
      </c>
      <c r="E444" s="151">
        <v>9</v>
      </c>
    </row>
    <row r="445" spans="4:5" x14ac:dyDescent="0.3">
      <c r="D445" s="151">
        <v>91482</v>
      </c>
      <c r="E445" s="151">
        <v>9</v>
      </c>
    </row>
    <row r="446" spans="4:5" x14ac:dyDescent="0.3">
      <c r="D446" s="151">
        <v>91495</v>
      </c>
      <c r="E446" s="151">
        <v>9</v>
      </c>
    </row>
    <row r="447" spans="4:5" x14ac:dyDescent="0.3">
      <c r="D447" s="151">
        <v>91496</v>
      </c>
      <c r="E447" s="151">
        <v>9</v>
      </c>
    </row>
    <row r="448" spans="4:5" x14ac:dyDescent="0.3">
      <c r="D448" s="151">
        <v>91497</v>
      </c>
      <c r="E448" s="151">
        <v>9</v>
      </c>
    </row>
    <row r="449" spans="4:5" x14ac:dyDescent="0.3">
      <c r="D449" s="151">
        <v>91499</v>
      </c>
      <c r="E449" s="151">
        <v>9</v>
      </c>
    </row>
    <row r="450" spans="4:5" x14ac:dyDescent="0.3">
      <c r="D450" s="151">
        <v>91501</v>
      </c>
      <c r="E450" s="151">
        <v>9</v>
      </c>
    </row>
    <row r="451" spans="4:5" x14ac:dyDescent="0.3">
      <c r="D451" s="151">
        <v>91502</v>
      </c>
      <c r="E451" s="151">
        <v>9</v>
      </c>
    </row>
    <row r="452" spans="4:5" x14ac:dyDescent="0.3">
      <c r="D452" s="151">
        <v>91503</v>
      </c>
      <c r="E452" s="151">
        <v>9</v>
      </c>
    </row>
    <row r="453" spans="4:5" x14ac:dyDescent="0.3">
      <c r="D453" s="151">
        <v>91504</v>
      </c>
      <c r="E453" s="151">
        <v>9</v>
      </c>
    </row>
    <row r="454" spans="4:5" x14ac:dyDescent="0.3">
      <c r="D454" s="151">
        <v>91505</v>
      </c>
      <c r="E454" s="151">
        <v>9</v>
      </c>
    </row>
    <row r="455" spans="4:5" x14ac:dyDescent="0.3">
      <c r="D455" s="151">
        <v>91506</v>
      </c>
      <c r="E455" s="151">
        <v>9</v>
      </c>
    </row>
    <row r="456" spans="4:5" x14ac:dyDescent="0.3">
      <c r="D456" s="151">
        <v>91507</v>
      </c>
      <c r="E456" s="151">
        <v>9</v>
      </c>
    </row>
    <row r="457" spans="4:5" x14ac:dyDescent="0.3">
      <c r="D457" s="151">
        <v>91508</v>
      </c>
      <c r="E457" s="151">
        <v>9</v>
      </c>
    </row>
    <row r="458" spans="4:5" x14ac:dyDescent="0.3">
      <c r="D458" s="151">
        <v>91510</v>
      </c>
      <c r="E458" s="151">
        <v>9</v>
      </c>
    </row>
    <row r="459" spans="4:5" x14ac:dyDescent="0.3">
      <c r="D459" s="151">
        <v>91521</v>
      </c>
      <c r="E459" s="151">
        <v>9</v>
      </c>
    </row>
    <row r="460" spans="4:5" x14ac:dyDescent="0.3">
      <c r="D460" s="151">
        <v>91522</v>
      </c>
      <c r="E460" s="151">
        <v>9</v>
      </c>
    </row>
    <row r="461" spans="4:5" x14ac:dyDescent="0.3">
      <c r="D461" s="151">
        <v>91523</v>
      </c>
      <c r="E461" s="151">
        <v>9</v>
      </c>
    </row>
    <row r="462" spans="4:5" x14ac:dyDescent="0.3">
      <c r="D462" s="151">
        <v>91526</v>
      </c>
      <c r="E462" s="151">
        <v>9</v>
      </c>
    </row>
    <row r="463" spans="4:5" x14ac:dyDescent="0.3">
      <c r="D463" s="151">
        <v>91601</v>
      </c>
      <c r="E463" s="151">
        <v>9</v>
      </c>
    </row>
    <row r="464" spans="4:5" x14ac:dyDescent="0.3">
      <c r="D464" s="151">
        <v>91602</v>
      </c>
      <c r="E464" s="151">
        <v>9</v>
      </c>
    </row>
    <row r="465" spans="4:5" x14ac:dyDescent="0.3">
      <c r="D465" s="151">
        <v>91603</v>
      </c>
      <c r="E465" s="151">
        <v>9</v>
      </c>
    </row>
    <row r="466" spans="4:5" x14ac:dyDescent="0.3">
      <c r="D466" s="151">
        <v>91604</v>
      </c>
      <c r="E466" s="151">
        <v>9</v>
      </c>
    </row>
    <row r="467" spans="4:5" x14ac:dyDescent="0.3">
      <c r="D467" s="151">
        <v>91605</v>
      </c>
      <c r="E467" s="151">
        <v>9</v>
      </c>
    </row>
    <row r="468" spans="4:5" x14ac:dyDescent="0.3">
      <c r="D468" s="151">
        <v>91606</v>
      </c>
      <c r="E468" s="151">
        <v>9</v>
      </c>
    </row>
    <row r="469" spans="4:5" x14ac:dyDescent="0.3">
      <c r="D469" s="151">
        <v>91607</v>
      </c>
      <c r="E469" s="151">
        <v>9</v>
      </c>
    </row>
    <row r="470" spans="4:5" x14ac:dyDescent="0.3">
      <c r="D470" s="151">
        <v>91608</v>
      </c>
      <c r="E470" s="151">
        <v>9</v>
      </c>
    </row>
    <row r="471" spans="4:5" x14ac:dyDescent="0.3">
      <c r="D471" s="151">
        <v>91609</v>
      </c>
      <c r="E471" s="151">
        <v>9</v>
      </c>
    </row>
    <row r="472" spans="4:5" x14ac:dyDescent="0.3">
      <c r="D472" s="151">
        <v>91610</v>
      </c>
      <c r="E472" s="151">
        <v>9</v>
      </c>
    </row>
    <row r="473" spans="4:5" x14ac:dyDescent="0.3">
      <c r="D473" s="151">
        <v>91611</v>
      </c>
      <c r="E473" s="151">
        <v>9</v>
      </c>
    </row>
    <row r="474" spans="4:5" x14ac:dyDescent="0.3">
      <c r="D474" s="151">
        <v>91612</v>
      </c>
      <c r="E474" s="151">
        <v>9</v>
      </c>
    </row>
    <row r="475" spans="4:5" x14ac:dyDescent="0.3">
      <c r="D475" s="151">
        <v>91614</v>
      </c>
      <c r="E475" s="151">
        <v>9</v>
      </c>
    </row>
    <row r="476" spans="4:5" x14ac:dyDescent="0.3">
      <c r="D476" s="151">
        <v>91615</v>
      </c>
      <c r="E476" s="151">
        <v>9</v>
      </c>
    </row>
    <row r="477" spans="4:5" x14ac:dyDescent="0.3">
      <c r="D477" s="151">
        <v>91616</v>
      </c>
      <c r="E477" s="151">
        <v>9</v>
      </c>
    </row>
    <row r="478" spans="4:5" x14ac:dyDescent="0.3">
      <c r="D478" s="151">
        <v>91617</v>
      </c>
      <c r="E478" s="151">
        <v>9</v>
      </c>
    </row>
    <row r="479" spans="4:5" x14ac:dyDescent="0.3">
      <c r="D479" s="151">
        <v>91618</v>
      </c>
      <c r="E479" s="151">
        <v>9</v>
      </c>
    </row>
    <row r="480" spans="4:5" x14ac:dyDescent="0.3">
      <c r="D480" s="151">
        <v>91701</v>
      </c>
      <c r="E480" s="151">
        <v>10</v>
      </c>
    </row>
    <row r="481" spans="4:5" x14ac:dyDescent="0.3">
      <c r="D481" s="151">
        <v>91702</v>
      </c>
      <c r="E481" s="151">
        <v>9</v>
      </c>
    </row>
    <row r="482" spans="4:5" x14ac:dyDescent="0.3">
      <c r="D482" s="151">
        <v>91706</v>
      </c>
      <c r="E482" s="151">
        <v>9</v>
      </c>
    </row>
    <row r="483" spans="4:5" x14ac:dyDescent="0.3">
      <c r="D483" s="151">
        <v>91708</v>
      </c>
      <c r="E483" s="151">
        <v>10</v>
      </c>
    </row>
    <row r="484" spans="4:5" x14ac:dyDescent="0.3">
      <c r="D484" s="151">
        <v>91709</v>
      </c>
      <c r="E484" s="151">
        <v>10</v>
      </c>
    </row>
    <row r="485" spans="4:5" x14ac:dyDescent="0.3">
      <c r="D485" s="151">
        <v>91710</v>
      </c>
      <c r="E485" s="151">
        <v>10</v>
      </c>
    </row>
    <row r="486" spans="4:5" x14ac:dyDescent="0.3">
      <c r="D486" s="151">
        <v>91711</v>
      </c>
      <c r="E486" s="151">
        <v>9</v>
      </c>
    </row>
    <row r="487" spans="4:5" x14ac:dyDescent="0.3">
      <c r="D487" s="151">
        <v>91714</v>
      </c>
      <c r="E487" s="151">
        <v>9</v>
      </c>
    </row>
    <row r="488" spans="4:5" x14ac:dyDescent="0.3">
      <c r="D488" s="151">
        <v>91715</v>
      </c>
      <c r="E488" s="151">
        <v>9</v>
      </c>
    </row>
    <row r="489" spans="4:5" x14ac:dyDescent="0.3">
      <c r="D489" s="151">
        <v>91716</v>
      </c>
      <c r="E489" s="151">
        <v>9</v>
      </c>
    </row>
    <row r="490" spans="4:5" x14ac:dyDescent="0.3">
      <c r="D490" s="151">
        <v>91718</v>
      </c>
      <c r="E490" s="151">
        <v>10</v>
      </c>
    </row>
    <row r="491" spans="4:5" x14ac:dyDescent="0.3">
      <c r="D491" s="151">
        <v>91719</v>
      </c>
      <c r="E491" s="151">
        <v>10</v>
      </c>
    </row>
    <row r="492" spans="4:5" x14ac:dyDescent="0.3">
      <c r="D492" s="151">
        <v>91720</v>
      </c>
      <c r="E492" s="151">
        <v>10</v>
      </c>
    </row>
    <row r="493" spans="4:5" x14ac:dyDescent="0.3">
      <c r="D493" s="151">
        <v>91722</v>
      </c>
      <c r="E493" s="151">
        <v>9</v>
      </c>
    </row>
    <row r="494" spans="4:5" x14ac:dyDescent="0.3">
      <c r="D494" s="151">
        <v>91723</v>
      </c>
      <c r="E494" s="151">
        <v>9</v>
      </c>
    </row>
    <row r="495" spans="4:5" x14ac:dyDescent="0.3">
      <c r="D495" s="151">
        <v>91724</v>
      </c>
      <c r="E495" s="151">
        <v>9</v>
      </c>
    </row>
    <row r="496" spans="4:5" x14ac:dyDescent="0.3">
      <c r="D496" s="151">
        <v>91729</v>
      </c>
      <c r="E496" s="151">
        <v>10</v>
      </c>
    </row>
    <row r="497" spans="4:5" x14ac:dyDescent="0.3">
      <c r="D497" s="151">
        <v>91730</v>
      </c>
      <c r="E497" s="151">
        <v>10</v>
      </c>
    </row>
    <row r="498" spans="4:5" x14ac:dyDescent="0.3">
      <c r="D498" s="151">
        <v>91731</v>
      </c>
      <c r="E498" s="151">
        <v>9</v>
      </c>
    </row>
    <row r="499" spans="4:5" x14ac:dyDescent="0.3">
      <c r="D499" s="151">
        <v>91732</v>
      </c>
      <c r="E499" s="151">
        <v>9</v>
      </c>
    </row>
    <row r="500" spans="4:5" x14ac:dyDescent="0.3">
      <c r="D500" s="151">
        <v>91733</v>
      </c>
      <c r="E500" s="151">
        <v>9</v>
      </c>
    </row>
    <row r="501" spans="4:5" x14ac:dyDescent="0.3">
      <c r="D501" s="151">
        <v>91734</v>
      </c>
      <c r="E501" s="151">
        <v>9</v>
      </c>
    </row>
    <row r="502" spans="4:5" x14ac:dyDescent="0.3">
      <c r="D502" s="151">
        <v>91735</v>
      </c>
      <c r="E502" s="151">
        <v>9</v>
      </c>
    </row>
    <row r="503" spans="4:5" x14ac:dyDescent="0.3">
      <c r="D503" s="151">
        <v>91737</v>
      </c>
      <c r="E503" s="151">
        <v>10</v>
      </c>
    </row>
    <row r="504" spans="4:5" x14ac:dyDescent="0.3">
      <c r="D504" s="151">
        <v>91739</v>
      </c>
      <c r="E504" s="151">
        <v>10</v>
      </c>
    </row>
    <row r="505" spans="4:5" x14ac:dyDescent="0.3">
      <c r="D505" s="151">
        <v>91740</v>
      </c>
      <c r="E505" s="151">
        <v>9</v>
      </c>
    </row>
    <row r="506" spans="4:5" x14ac:dyDescent="0.3">
      <c r="D506" s="151">
        <v>91741</v>
      </c>
      <c r="E506" s="151">
        <v>9</v>
      </c>
    </row>
    <row r="507" spans="4:5" x14ac:dyDescent="0.3">
      <c r="D507" s="151">
        <v>91743</v>
      </c>
      <c r="E507" s="151">
        <v>10</v>
      </c>
    </row>
    <row r="508" spans="4:5" x14ac:dyDescent="0.3">
      <c r="D508" s="151">
        <v>91744</v>
      </c>
      <c r="E508" s="151">
        <v>9</v>
      </c>
    </row>
    <row r="509" spans="4:5" x14ac:dyDescent="0.3">
      <c r="D509" s="151">
        <v>91745</v>
      </c>
      <c r="E509" s="151">
        <v>9</v>
      </c>
    </row>
    <row r="510" spans="4:5" x14ac:dyDescent="0.3">
      <c r="D510" s="151">
        <v>91746</v>
      </c>
      <c r="E510" s="151">
        <v>9</v>
      </c>
    </row>
    <row r="511" spans="4:5" x14ac:dyDescent="0.3">
      <c r="D511" s="151">
        <v>91747</v>
      </c>
      <c r="E511" s="151">
        <v>9</v>
      </c>
    </row>
    <row r="512" spans="4:5" x14ac:dyDescent="0.3">
      <c r="D512" s="151">
        <v>91748</v>
      </c>
      <c r="E512" s="151">
        <v>9</v>
      </c>
    </row>
    <row r="513" spans="4:5" x14ac:dyDescent="0.3">
      <c r="D513" s="151">
        <v>91749</v>
      </c>
      <c r="E513" s="151">
        <v>9</v>
      </c>
    </row>
    <row r="514" spans="4:5" x14ac:dyDescent="0.3">
      <c r="D514" s="151">
        <v>91750</v>
      </c>
      <c r="E514" s="151">
        <v>9</v>
      </c>
    </row>
    <row r="515" spans="4:5" x14ac:dyDescent="0.3">
      <c r="D515" s="151">
        <v>91752</v>
      </c>
      <c r="E515" s="151">
        <v>10</v>
      </c>
    </row>
    <row r="516" spans="4:5" x14ac:dyDescent="0.3">
      <c r="D516" s="151">
        <v>91754</v>
      </c>
      <c r="E516" s="151">
        <v>9</v>
      </c>
    </row>
    <row r="517" spans="4:5" x14ac:dyDescent="0.3">
      <c r="D517" s="151">
        <v>91755</v>
      </c>
      <c r="E517" s="151">
        <v>9</v>
      </c>
    </row>
    <row r="518" spans="4:5" x14ac:dyDescent="0.3">
      <c r="D518" s="151">
        <v>91756</v>
      </c>
      <c r="E518" s="151">
        <v>9</v>
      </c>
    </row>
    <row r="519" spans="4:5" x14ac:dyDescent="0.3">
      <c r="D519" s="151">
        <v>91758</v>
      </c>
      <c r="E519" s="151">
        <v>10</v>
      </c>
    </row>
    <row r="520" spans="4:5" x14ac:dyDescent="0.3">
      <c r="D520" s="151">
        <v>91759</v>
      </c>
      <c r="E520" s="151">
        <v>16</v>
      </c>
    </row>
    <row r="521" spans="4:5" x14ac:dyDescent="0.3">
      <c r="D521" s="151">
        <v>91760</v>
      </c>
      <c r="E521" s="151">
        <v>10</v>
      </c>
    </row>
    <row r="522" spans="4:5" x14ac:dyDescent="0.3">
      <c r="D522" s="151">
        <v>91761</v>
      </c>
      <c r="E522" s="151">
        <v>10</v>
      </c>
    </row>
    <row r="523" spans="4:5" x14ac:dyDescent="0.3">
      <c r="D523" s="151">
        <v>91762</v>
      </c>
      <c r="E523" s="151">
        <v>10</v>
      </c>
    </row>
    <row r="524" spans="4:5" x14ac:dyDescent="0.3">
      <c r="D524" s="151">
        <v>91763</v>
      </c>
      <c r="E524" s="151">
        <v>10</v>
      </c>
    </row>
    <row r="525" spans="4:5" x14ac:dyDescent="0.3">
      <c r="D525" s="151">
        <v>91764</v>
      </c>
      <c r="E525" s="151">
        <v>10</v>
      </c>
    </row>
    <row r="526" spans="4:5" x14ac:dyDescent="0.3">
      <c r="D526" s="151">
        <v>91765</v>
      </c>
      <c r="E526" s="151">
        <v>9</v>
      </c>
    </row>
    <row r="527" spans="4:5" x14ac:dyDescent="0.3">
      <c r="D527" s="151">
        <v>91766</v>
      </c>
      <c r="E527" s="151">
        <v>9</v>
      </c>
    </row>
    <row r="528" spans="4:5" x14ac:dyDescent="0.3">
      <c r="D528" s="151">
        <v>91767</v>
      </c>
      <c r="E528" s="151">
        <v>9</v>
      </c>
    </row>
    <row r="529" spans="4:5" x14ac:dyDescent="0.3">
      <c r="D529" s="151">
        <v>91768</v>
      </c>
      <c r="E529" s="151">
        <v>9</v>
      </c>
    </row>
    <row r="530" spans="4:5" x14ac:dyDescent="0.3">
      <c r="D530" s="151">
        <v>91769</v>
      </c>
      <c r="E530" s="151">
        <v>9</v>
      </c>
    </row>
    <row r="531" spans="4:5" x14ac:dyDescent="0.3">
      <c r="D531" s="151">
        <v>91770</v>
      </c>
      <c r="E531" s="151">
        <v>9</v>
      </c>
    </row>
    <row r="532" spans="4:5" x14ac:dyDescent="0.3">
      <c r="D532" s="151">
        <v>91771</v>
      </c>
      <c r="E532" s="151">
        <v>9</v>
      </c>
    </row>
    <row r="533" spans="4:5" x14ac:dyDescent="0.3">
      <c r="D533" s="151">
        <v>91772</v>
      </c>
      <c r="E533" s="151">
        <v>9</v>
      </c>
    </row>
    <row r="534" spans="4:5" x14ac:dyDescent="0.3">
      <c r="D534" s="151">
        <v>91773</v>
      </c>
      <c r="E534" s="151">
        <v>9</v>
      </c>
    </row>
    <row r="535" spans="4:5" x14ac:dyDescent="0.3">
      <c r="D535" s="151">
        <v>91775</v>
      </c>
      <c r="E535" s="151">
        <v>9</v>
      </c>
    </row>
    <row r="536" spans="4:5" x14ac:dyDescent="0.3">
      <c r="D536" s="151">
        <v>91776</v>
      </c>
      <c r="E536" s="151">
        <v>9</v>
      </c>
    </row>
    <row r="537" spans="4:5" x14ac:dyDescent="0.3">
      <c r="D537" s="151">
        <v>91778</v>
      </c>
      <c r="E537" s="151">
        <v>9</v>
      </c>
    </row>
    <row r="538" spans="4:5" x14ac:dyDescent="0.3">
      <c r="D538" s="151">
        <v>91780</v>
      </c>
      <c r="E538" s="151">
        <v>9</v>
      </c>
    </row>
    <row r="539" spans="4:5" x14ac:dyDescent="0.3">
      <c r="D539" s="151">
        <v>91784</v>
      </c>
      <c r="E539" s="151">
        <v>10</v>
      </c>
    </row>
    <row r="540" spans="4:5" x14ac:dyDescent="0.3">
      <c r="D540" s="151">
        <v>91785</v>
      </c>
      <c r="E540" s="151">
        <v>10</v>
      </c>
    </row>
    <row r="541" spans="4:5" x14ac:dyDescent="0.3">
      <c r="D541" s="151">
        <v>91786</v>
      </c>
      <c r="E541" s="151">
        <v>10</v>
      </c>
    </row>
    <row r="542" spans="4:5" x14ac:dyDescent="0.3">
      <c r="D542" s="151">
        <v>91788</v>
      </c>
      <c r="E542" s="151">
        <v>9</v>
      </c>
    </row>
    <row r="543" spans="4:5" x14ac:dyDescent="0.3">
      <c r="D543" s="151">
        <v>91789</v>
      </c>
      <c r="E543" s="151">
        <v>9</v>
      </c>
    </row>
    <row r="544" spans="4:5" x14ac:dyDescent="0.3">
      <c r="D544" s="151">
        <v>91790</v>
      </c>
      <c r="E544" s="151">
        <v>9</v>
      </c>
    </row>
    <row r="545" spans="4:5" x14ac:dyDescent="0.3">
      <c r="D545" s="151">
        <v>91791</v>
      </c>
      <c r="E545" s="151">
        <v>9</v>
      </c>
    </row>
    <row r="546" spans="4:5" x14ac:dyDescent="0.3">
      <c r="D546" s="151">
        <v>91792</v>
      </c>
      <c r="E546" s="151">
        <v>9</v>
      </c>
    </row>
    <row r="547" spans="4:5" x14ac:dyDescent="0.3">
      <c r="D547" s="151">
        <v>91793</v>
      </c>
      <c r="E547" s="151">
        <v>9</v>
      </c>
    </row>
    <row r="548" spans="4:5" x14ac:dyDescent="0.3">
      <c r="D548" s="151">
        <v>91795</v>
      </c>
      <c r="E548" s="151">
        <v>9</v>
      </c>
    </row>
    <row r="549" spans="4:5" x14ac:dyDescent="0.3">
      <c r="D549" s="151">
        <v>91797</v>
      </c>
      <c r="E549" s="151">
        <v>9</v>
      </c>
    </row>
    <row r="550" spans="4:5" x14ac:dyDescent="0.3">
      <c r="D550" s="151">
        <v>91798</v>
      </c>
      <c r="E550" s="151">
        <v>10</v>
      </c>
    </row>
    <row r="551" spans="4:5" x14ac:dyDescent="0.3">
      <c r="D551" s="151">
        <v>91799</v>
      </c>
      <c r="E551" s="151">
        <v>9</v>
      </c>
    </row>
    <row r="552" spans="4:5" x14ac:dyDescent="0.3">
      <c r="D552" s="151">
        <v>91801</v>
      </c>
      <c r="E552" s="151">
        <v>9</v>
      </c>
    </row>
    <row r="553" spans="4:5" x14ac:dyDescent="0.3">
      <c r="D553" s="151">
        <v>91802</v>
      </c>
      <c r="E553" s="151">
        <v>9</v>
      </c>
    </row>
    <row r="554" spans="4:5" x14ac:dyDescent="0.3">
      <c r="D554" s="151">
        <v>91803</v>
      </c>
      <c r="E554" s="151">
        <v>9</v>
      </c>
    </row>
    <row r="555" spans="4:5" x14ac:dyDescent="0.3">
      <c r="D555" s="151">
        <v>91804</v>
      </c>
      <c r="E555" s="151">
        <v>9</v>
      </c>
    </row>
    <row r="556" spans="4:5" x14ac:dyDescent="0.3">
      <c r="D556" s="151">
        <v>91841</v>
      </c>
      <c r="E556" s="151">
        <v>9</v>
      </c>
    </row>
    <row r="557" spans="4:5" x14ac:dyDescent="0.3">
      <c r="D557" s="151">
        <v>91896</v>
      </c>
      <c r="E557" s="151">
        <v>9</v>
      </c>
    </row>
    <row r="558" spans="4:5" x14ac:dyDescent="0.3">
      <c r="D558" s="151">
        <v>91899</v>
      </c>
      <c r="E558" s="151">
        <v>9</v>
      </c>
    </row>
    <row r="559" spans="4:5" x14ac:dyDescent="0.3">
      <c r="D559" s="151">
        <v>91901</v>
      </c>
      <c r="E559" s="151">
        <v>10</v>
      </c>
    </row>
    <row r="560" spans="4:5" x14ac:dyDescent="0.3">
      <c r="D560" s="151">
        <v>91902</v>
      </c>
      <c r="E560" s="151">
        <v>7</v>
      </c>
    </row>
    <row r="561" spans="4:5" x14ac:dyDescent="0.3">
      <c r="D561" s="151">
        <v>91903</v>
      </c>
      <c r="E561" s="151">
        <v>10</v>
      </c>
    </row>
    <row r="562" spans="4:5" x14ac:dyDescent="0.3">
      <c r="D562" s="151">
        <v>91905</v>
      </c>
      <c r="E562" s="151">
        <v>14</v>
      </c>
    </row>
    <row r="563" spans="4:5" x14ac:dyDescent="0.3">
      <c r="D563" s="151">
        <v>91906</v>
      </c>
      <c r="E563" s="151">
        <v>14</v>
      </c>
    </row>
    <row r="564" spans="4:5" x14ac:dyDescent="0.3">
      <c r="D564" s="151">
        <v>91908</v>
      </c>
      <c r="E564" s="151">
        <v>7</v>
      </c>
    </row>
    <row r="565" spans="4:5" x14ac:dyDescent="0.3">
      <c r="D565" s="151">
        <v>91909</v>
      </c>
      <c r="E565" s="151">
        <v>7</v>
      </c>
    </row>
    <row r="566" spans="4:5" x14ac:dyDescent="0.3">
      <c r="D566" s="151">
        <v>91910</v>
      </c>
      <c r="E566" s="151">
        <v>7</v>
      </c>
    </row>
    <row r="567" spans="4:5" x14ac:dyDescent="0.3">
      <c r="D567" s="151">
        <v>91911</v>
      </c>
      <c r="E567" s="151">
        <v>7</v>
      </c>
    </row>
    <row r="568" spans="4:5" x14ac:dyDescent="0.3">
      <c r="D568" s="151">
        <v>91912</v>
      </c>
      <c r="E568" s="151">
        <v>7</v>
      </c>
    </row>
    <row r="569" spans="4:5" x14ac:dyDescent="0.3">
      <c r="D569" s="151">
        <v>91913</v>
      </c>
      <c r="E569" s="151">
        <v>7</v>
      </c>
    </row>
    <row r="570" spans="4:5" x14ac:dyDescent="0.3">
      <c r="D570" s="151">
        <v>91914</v>
      </c>
      <c r="E570" s="151">
        <v>10</v>
      </c>
    </row>
    <row r="571" spans="4:5" x14ac:dyDescent="0.3">
      <c r="D571" s="151">
        <v>91915</v>
      </c>
      <c r="E571" s="151">
        <v>7</v>
      </c>
    </row>
    <row r="572" spans="4:5" x14ac:dyDescent="0.3">
      <c r="D572" s="151">
        <v>91916</v>
      </c>
      <c r="E572" s="151">
        <v>14</v>
      </c>
    </row>
    <row r="573" spans="4:5" x14ac:dyDescent="0.3">
      <c r="D573" s="151">
        <v>91917</v>
      </c>
      <c r="E573" s="151">
        <v>10</v>
      </c>
    </row>
    <row r="574" spans="4:5" x14ac:dyDescent="0.3">
      <c r="D574" s="151">
        <v>91921</v>
      </c>
      <c r="E574" s="151">
        <v>7</v>
      </c>
    </row>
    <row r="575" spans="4:5" x14ac:dyDescent="0.3">
      <c r="D575" s="151">
        <v>91931</v>
      </c>
      <c r="E575" s="151">
        <v>14</v>
      </c>
    </row>
    <row r="576" spans="4:5" x14ac:dyDescent="0.3">
      <c r="D576" s="151">
        <v>91932</v>
      </c>
      <c r="E576" s="151">
        <v>7</v>
      </c>
    </row>
    <row r="577" spans="4:5" x14ac:dyDescent="0.3">
      <c r="D577" s="151">
        <v>91933</v>
      </c>
      <c r="E577" s="151">
        <v>7</v>
      </c>
    </row>
    <row r="578" spans="4:5" x14ac:dyDescent="0.3">
      <c r="D578" s="151">
        <v>91934</v>
      </c>
      <c r="E578" s="151">
        <v>14</v>
      </c>
    </row>
    <row r="579" spans="4:5" x14ac:dyDescent="0.3">
      <c r="D579" s="151">
        <v>91935</v>
      </c>
      <c r="E579" s="151">
        <v>10</v>
      </c>
    </row>
    <row r="580" spans="4:5" x14ac:dyDescent="0.3">
      <c r="D580" s="151">
        <v>91941</v>
      </c>
      <c r="E580" s="151">
        <v>7</v>
      </c>
    </row>
    <row r="581" spans="4:5" x14ac:dyDescent="0.3">
      <c r="D581" s="151">
        <v>91942</v>
      </c>
      <c r="E581" s="151">
        <v>7</v>
      </c>
    </row>
    <row r="582" spans="4:5" x14ac:dyDescent="0.3">
      <c r="D582" s="151">
        <v>91943</v>
      </c>
      <c r="E582" s="151">
        <v>7</v>
      </c>
    </row>
    <row r="583" spans="4:5" x14ac:dyDescent="0.3">
      <c r="D583" s="151">
        <v>91944</v>
      </c>
      <c r="E583" s="151">
        <v>7</v>
      </c>
    </row>
    <row r="584" spans="4:5" x14ac:dyDescent="0.3">
      <c r="D584" s="151">
        <v>91945</v>
      </c>
      <c r="E584" s="151">
        <v>7</v>
      </c>
    </row>
    <row r="585" spans="4:5" x14ac:dyDescent="0.3">
      <c r="D585" s="151">
        <v>91946</v>
      </c>
      <c r="E585" s="151">
        <v>7</v>
      </c>
    </row>
    <row r="586" spans="4:5" x14ac:dyDescent="0.3">
      <c r="D586" s="151">
        <v>91947</v>
      </c>
      <c r="E586" s="151">
        <v>7</v>
      </c>
    </row>
    <row r="587" spans="4:5" x14ac:dyDescent="0.3">
      <c r="D587" s="151">
        <v>91948</v>
      </c>
      <c r="E587" s="151">
        <v>14</v>
      </c>
    </row>
    <row r="588" spans="4:5" x14ac:dyDescent="0.3">
      <c r="D588" s="151">
        <v>91950</v>
      </c>
      <c r="E588" s="151">
        <v>7</v>
      </c>
    </row>
    <row r="589" spans="4:5" x14ac:dyDescent="0.3">
      <c r="D589" s="151">
        <v>91951</v>
      </c>
      <c r="E589" s="151">
        <v>7</v>
      </c>
    </row>
    <row r="590" spans="4:5" x14ac:dyDescent="0.3">
      <c r="D590" s="151">
        <v>91962</v>
      </c>
      <c r="E590" s="151">
        <v>14</v>
      </c>
    </row>
    <row r="591" spans="4:5" x14ac:dyDescent="0.3">
      <c r="D591" s="151">
        <v>91963</v>
      </c>
      <c r="E591" s="151">
        <v>14</v>
      </c>
    </row>
    <row r="592" spans="4:5" x14ac:dyDescent="0.3">
      <c r="D592" s="151">
        <v>91976</v>
      </c>
      <c r="E592" s="151">
        <v>10</v>
      </c>
    </row>
    <row r="593" spans="4:5" x14ac:dyDescent="0.3">
      <c r="D593" s="151">
        <v>91977</v>
      </c>
      <c r="E593" s="151">
        <v>10</v>
      </c>
    </row>
    <row r="594" spans="4:5" x14ac:dyDescent="0.3">
      <c r="D594" s="151">
        <v>91978</v>
      </c>
      <c r="E594" s="151">
        <v>10</v>
      </c>
    </row>
    <row r="595" spans="4:5" x14ac:dyDescent="0.3">
      <c r="D595" s="151">
        <v>91979</v>
      </c>
      <c r="E595" s="151">
        <v>10</v>
      </c>
    </row>
    <row r="596" spans="4:5" x14ac:dyDescent="0.3">
      <c r="D596" s="151">
        <v>91980</v>
      </c>
      <c r="E596" s="151">
        <v>14</v>
      </c>
    </row>
    <row r="597" spans="4:5" x14ac:dyDescent="0.3">
      <c r="D597" s="151">
        <v>91987</v>
      </c>
      <c r="E597" s="151">
        <v>14</v>
      </c>
    </row>
    <row r="598" spans="4:5" x14ac:dyDescent="0.3">
      <c r="D598" s="151">
        <v>91990</v>
      </c>
      <c r="E598" s="151">
        <v>14</v>
      </c>
    </row>
    <row r="599" spans="4:5" x14ac:dyDescent="0.3">
      <c r="D599" s="151">
        <v>92003</v>
      </c>
      <c r="E599" s="151">
        <v>10</v>
      </c>
    </row>
    <row r="600" spans="4:5" x14ac:dyDescent="0.3">
      <c r="D600" s="151">
        <v>92004</v>
      </c>
      <c r="E600" s="151">
        <v>15</v>
      </c>
    </row>
    <row r="601" spans="4:5" x14ac:dyDescent="0.3">
      <c r="D601" s="151">
        <v>92007</v>
      </c>
      <c r="E601" s="151">
        <v>7</v>
      </c>
    </row>
    <row r="602" spans="4:5" x14ac:dyDescent="0.3">
      <c r="D602" s="151">
        <v>92008</v>
      </c>
      <c r="E602" s="151">
        <v>7</v>
      </c>
    </row>
    <row r="603" spans="4:5" x14ac:dyDescent="0.3">
      <c r="D603" s="151">
        <v>92009</v>
      </c>
      <c r="E603" s="151">
        <v>7</v>
      </c>
    </row>
    <row r="604" spans="4:5" x14ac:dyDescent="0.3">
      <c r="D604" s="151">
        <v>92013</v>
      </c>
      <c r="E604" s="151">
        <v>7</v>
      </c>
    </row>
    <row r="605" spans="4:5" x14ac:dyDescent="0.3">
      <c r="D605" s="151">
        <v>92014</v>
      </c>
      <c r="E605" s="151">
        <v>7</v>
      </c>
    </row>
    <row r="606" spans="4:5" x14ac:dyDescent="0.3">
      <c r="D606" s="151">
        <v>92018</v>
      </c>
      <c r="E606" s="151">
        <v>7</v>
      </c>
    </row>
    <row r="607" spans="4:5" x14ac:dyDescent="0.3">
      <c r="D607" s="151">
        <v>92019</v>
      </c>
      <c r="E607" s="151">
        <v>10</v>
      </c>
    </row>
    <row r="608" spans="4:5" x14ac:dyDescent="0.3">
      <c r="D608" s="151">
        <v>92020</v>
      </c>
      <c r="E608" s="151">
        <v>10</v>
      </c>
    </row>
    <row r="609" spans="4:5" x14ac:dyDescent="0.3">
      <c r="D609" s="151">
        <v>92021</v>
      </c>
      <c r="E609" s="151">
        <v>10</v>
      </c>
    </row>
    <row r="610" spans="4:5" x14ac:dyDescent="0.3">
      <c r="D610" s="151">
        <v>92022</v>
      </c>
      <c r="E610" s="151">
        <v>10</v>
      </c>
    </row>
    <row r="611" spans="4:5" x14ac:dyDescent="0.3">
      <c r="D611" s="151">
        <v>92023</v>
      </c>
      <c r="E611" s="151">
        <v>7</v>
      </c>
    </row>
    <row r="612" spans="4:5" x14ac:dyDescent="0.3">
      <c r="D612" s="151">
        <v>92024</v>
      </c>
      <c r="E612" s="151">
        <v>7</v>
      </c>
    </row>
    <row r="613" spans="4:5" x14ac:dyDescent="0.3">
      <c r="D613" s="151">
        <v>92025</v>
      </c>
      <c r="E613" s="151">
        <v>10</v>
      </c>
    </row>
    <row r="614" spans="4:5" x14ac:dyDescent="0.3">
      <c r="D614" s="151">
        <v>92026</v>
      </c>
      <c r="E614" s="151">
        <v>10</v>
      </c>
    </row>
    <row r="615" spans="4:5" x14ac:dyDescent="0.3">
      <c r="D615" s="151">
        <v>92027</v>
      </c>
      <c r="E615" s="151">
        <v>10</v>
      </c>
    </row>
    <row r="616" spans="4:5" x14ac:dyDescent="0.3">
      <c r="D616" s="151">
        <v>92028</v>
      </c>
      <c r="E616" s="151">
        <v>10</v>
      </c>
    </row>
    <row r="617" spans="4:5" x14ac:dyDescent="0.3">
      <c r="D617" s="151">
        <v>92029</v>
      </c>
      <c r="E617" s="151">
        <v>10</v>
      </c>
    </row>
    <row r="618" spans="4:5" x14ac:dyDescent="0.3">
      <c r="D618" s="151">
        <v>92030</v>
      </c>
      <c r="E618" s="151">
        <v>10</v>
      </c>
    </row>
    <row r="619" spans="4:5" x14ac:dyDescent="0.3">
      <c r="D619" s="151">
        <v>92033</v>
      </c>
      <c r="E619" s="151">
        <v>10</v>
      </c>
    </row>
    <row r="620" spans="4:5" x14ac:dyDescent="0.3">
      <c r="D620" s="151">
        <v>92036</v>
      </c>
      <c r="E620" s="151">
        <v>14</v>
      </c>
    </row>
    <row r="621" spans="4:5" x14ac:dyDescent="0.3">
      <c r="D621" s="151">
        <v>92037</v>
      </c>
      <c r="E621" s="151">
        <v>7</v>
      </c>
    </row>
    <row r="622" spans="4:5" x14ac:dyDescent="0.3">
      <c r="D622" s="151">
        <v>92038</v>
      </c>
      <c r="E622" s="151">
        <v>7</v>
      </c>
    </row>
    <row r="623" spans="4:5" x14ac:dyDescent="0.3">
      <c r="D623" s="151">
        <v>92039</v>
      </c>
      <c r="E623" s="151">
        <v>7</v>
      </c>
    </row>
    <row r="624" spans="4:5" x14ac:dyDescent="0.3">
      <c r="D624" s="151">
        <v>92040</v>
      </c>
      <c r="E624" s="151">
        <v>10</v>
      </c>
    </row>
    <row r="625" spans="4:5" x14ac:dyDescent="0.3">
      <c r="D625" s="151">
        <v>92046</v>
      </c>
      <c r="E625" s="151">
        <v>10</v>
      </c>
    </row>
    <row r="626" spans="4:5" x14ac:dyDescent="0.3">
      <c r="D626" s="151">
        <v>92049</v>
      </c>
      <c r="E626" s="151">
        <v>7</v>
      </c>
    </row>
    <row r="627" spans="4:5" x14ac:dyDescent="0.3">
      <c r="D627" s="151">
        <v>92051</v>
      </c>
      <c r="E627" s="151">
        <v>7</v>
      </c>
    </row>
    <row r="628" spans="4:5" x14ac:dyDescent="0.3">
      <c r="D628" s="151">
        <v>92052</v>
      </c>
      <c r="E628" s="151">
        <v>7</v>
      </c>
    </row>
    <row r="629" spans="4:5" x14ac:dyDescent="0.3">
      <c r="D629" s="151">
        <v>92054</v>
      </c>
      <c r="E629" s="151">
        <v>7</v>
      </c>
    </row>
    <row r="630" spans="4:5" x14ac:dyDescent="0.3">
      <c r="D630" s="151">
        <v>92055</v>
      </c>
      <c r="E630" s="151">
        <v>7</v>
      </c>
    </row>
    <row r="631" spans="4:5" x14ac:dyDescent="0.3">
      <c r="D631" s="151">
        <v>92056</v>
      </c>
      <c r="E631" s="151">
        <v>7</v>
      </c>
    </row>
    <row r="632" spans="4:5" x14ac:dyDescent="0.3">
      <c r="D632" s="151">
        <v>92057</v>
      </c>
      <c r="E632" s="151">
        <v>7</v>
      </c>
    </row>
    <row r="633" spans="4:5" x14ac:dyDescent="0.3">
      <c r="D633" s="151">
        <v>92058</v>
      </c>
      <c r="E633" s="151">
        <v>7</v>
      </c>
    </row>
    <row r="634" spans="4:5" x14ac:dyDescent="0.3">
      <c r="D634" s="151">
        <v>92059</v>
      </c>
      <c r="E634" s="151">
        <v>10</v>
      </c>
    </row>
    <row r="635" spans="4:5" x14ac:dyDescent="0.3">
      <c r="D635" s="151">
        <v>92060</v>
      </c>
      <c r="E635" s="151">
        <v>14</v>
      </c>
    </row>
    <row r="636" spans="4:5" x14ac:dyDescent="0.3">
      <c r="D636" s="151">
        <v>92061</v>
      </c>
      <c r="E636" s="151">
        <v>10</v>
      </c>
    </row>
    <row r="637" spans="4:5" x14ac:dyDescent="0.3">
      <c r="D637" s="151">
        <v>92064</v>
      </c>
      <c r="E637" s="151">
        <v>10</v>
      </c>
    </row>
    <row r="638" spans="4:5" x14ac:dyDescent="0.3">
      <c r="D638" s="151">
        <v>92065</v>
      </c>
      <c r="E638" s="151">
        <v>10</v>
      </c>
    </row>
    <row r="639" spans="4:5" x14ac:dyDescent="0.3">
      <c r="D639" s="151">
        <v>92066</v>
      </c>
      <c r="E639" s="151">
        <v>14</v>
      </c>
    </row>
    <row r="640" spans="4:5" x14ac:dyDescent="0.3">
      <c r="D640" s="151">
        <v>92067</v>
      </c>
      <c r="E640" s="151">
        <v>7</v>
      </c>
    </row>
    <row r="641" spans="4:5" x14ac:dyDescent="0.3">
      <c r="D641" s="151">
        <v>92068</v>
      </c>
      <c r="E641" s="151">
        <v>7</v>
      </c>
    </row>
    <row r="642" spans="4:5" x14ac:dyDescent="0.3">
      <c r="D642" s="151">
        <v>92069</v>
      </c>
      <c r="E642" s="151">
        <v>10</v>
      </c>
    </row>
    <row r="643" spans="4:5" x14ac:dyDescent="0.3">
      <c r="D643" s="151">
        <v>92070</v>
      </c>
      <c r="E643" s="151">
        <v>14</v>
      </c>
    </row>
    <row r="644" spans="4:5" x14ac:dyDescent="0.3">
      <c r="D644" s="151">
        <v>92071</v>
      </c>
      <c r="E644" s="151">
        <v>10</v>
      </c>
    </row>
    <row r="645" spans="4:5" x14ac:dyDescent="0.3">
      <c r="D645" s="151">
        <v>92072</v>
      </c>
      <c r="E645" s="151">
        <v>10</v>
      </c>
    </row>
    <row r="646" spans="4:5" x14ac:dyDescent="0.3">
      <c r="D646" s="151">
        <v>92074</v>
      </c>
      <c r="E646" s="151">
        <v>10</v>
      </c>
    </row>
    <row r="647" spans="4:5" x14ac:dyDescent="0.3">
      <c r="D647" s="151">
        <v>92075</v>
      </c>
      <c r="E647" s="151">
        <v>7</v>
      </c>
    </row>
    <row r="648" spans="4:5" x14ac:dyDescent="0.3">
      <c r="D648" s="151">
        <v>92078</v>
      </c>
      <c r="E648" s="151">
        <v>10</v>
      </c>
    </row>
    <row r="649" spans="4:5" x14ac:dyDescent="0.3">
      <c r="D649" s="151">
        <v>92079</v>
      </c>
      <c r="E649" s="151">
        <v>10</v>
      </c>
    </row>
    <row r="650" spans="4:5" x14ac:dyDescent="0.3">
      <c r="D650" s="151">
        <v>92081</v>
      </c>
      <c r="E650" s="151">
        <v>7</v>
      </c>
    </row>
    <row r="651" spans="4:5" x14ac:dyDescent="0.3">
      <c r="D651" s="151">
        <v>92082</v>
      </c>
      <c r="E651" s="151">
        <v>10</v>
      </c>
    </row>
    <row r="652" spans="4:5" x14ac:dyDescent="0.3">
      <c r="D652" s="151">
        <v>92083</v>
      </c>
      <c r="E652" s="151">
        <v>7</v>
      </c>
    </row>
    <row r="653" spans="4:5" x14ac:dyDescent="0.3">
      <c r="D653" s="151">
        <v>92084</v>
      </c>
      <c r="E653" s="151">
        <v>7</v>
      </c>
    </row>
    <row r="654" spans="4:5" x14ac:dyDescent="0.3">
      <c r="D654" s="151">
        <v>92085</v>
      </c>
      <c r="E654" s="151">
        <v>7</v>
      </c>
    </row>
    <row r="655" spans="4:5" x14ac:dyDescent="0.3">
      <c r="D655" s="151">
        <v>92086</v>
      </c>
      <c r="E655" s="151">
        <v>14</v>
      </c>
    </row>
    <row r="656" spans="4:5" x14ac:dyDescent="0.3">
      <c r="D656" s="151">
        <v>92088</v>
      </c>
      <c r="E656" s="151">
        <v>10</v>
      </c>
    </row>
    <row r="657" spans="4:5" x14ac:dyDescent="0.3">
      <c r="D657" s="151">
        <v>92090</v>
      </c>
      <c r="E657" s="151">
        <v>10</v>
      </c>
    </row>
    <row r="658" spans="4:5" x14ac:dyDescent="0.3">
      <c r="D658" s="151">
        <v>92091</v>
      </c>
      <c r="E658" s="151">
        <v>7</v>
      </c>
    </row>
    <row r="659" spans="4:5" x14ac:dyDescent="0.3">
      <c r="D659" s="151">
        <v>92092</v>
      </c>
      <c r="E659" s="151">
        <v>7</v>
      </c>
    </row>
    <row r="660" spans="4:5" x14ac:dyDescent="0.3">
      <c r="D660" s="151">
        <v>92093</v>
      </c>
      <c r="E660" s="151">
        <v>7</v>
      </c>
    </row>
    <row r="661" spans="4:5" x14ac:dyDescent="0.3">
      <c r="D661" s="151">
        <v>92096</v>
      </c>
      <c r="E661" s="151">
        <v>10</v>
      </c>
    </row>
    <row r="662" spans="4:5" x14ac:dyDescent="0.3">
      <c r="D662" s="151">
        <v>92101</v>
      </c>
      <c r="E662" s="151">
        <v>7</v>
      </c>
    </row>
    <row r="663" spans="4:5" x14ac:dyDescent="0.3">
      <c r="D663" s="151">
        <v>92102</v>
      </c>
      <c r="E663" s="151">
        <v>7</v>
      </c>
    </row>
    <row r="664" spans="4:5" x14ac:dyDescent="0.3">
      <c r="D664" s="151">
        <v>92103</v>
      </c>
      <c r="E664" s="151">
        <v>7</v>
      </c>
    </row>
    <row r="665" spans="4:5" x14ac:dyDescent="0.3">
      <c r="D665" s="151">
        <v>92104</v>
      </c>
      <c r="E665" s="151">
        <v>7</v>
      </c>
    </row>
    <row r="666" spans="4:5" x14ac:dyDescent="0.3">
      <c r="D666" s="151">
        <v>92105</v>
      </c>
      <c r="E666" s="151">
        <v>7</v>
      </c>
    </row>
    <row r="667" spans="4:5" x14ac:dyDescent="0.3">
      <c r="D667" s="151">
        <v>92106</v>
      </c>
      <c r="E667" s="151">
        <v>7</v>
      </c>
    </row>
    <row r="668" spans="4:5" x14ac:dyDescent="0.3">
      <c r="D668" s="151">
        <v>92107</v>
      </c>
      <c r="E668" s="151">
        <v>7</v>
      </c>
    </row>
    <row r="669" spans="4:5" x14ac:dyDescent="0.3">
      <c r="D669" s="151">
        <v>92108</v>
      </c>
      <c r="E669" s="151">
        <v>7</v>
      </c>
    </row>
    <row r="670" spans="4:5" x14ac:dyDescent="0.3">
      <c r="D670" s="151">
        <v>92109</v>
      </c>
      <c r="E670" s="151">
        <v>7</v>
      </c>
    </row>
    <row r="671" spans="4:5" x14ac:dyDescent="0.3">
      <c r="D671" s="151">
        <v>92110</v>
      </c>
      <c r="E671" s="151">
        <v>7</v>
      </c>
    </row>
    <row r="672" spans="4:5" x14ac:dyDescent="0.3">
      <c r="D672" s="151">
        <v>92111</v>
      </c>
      <c r="E672" s="151">
        <v>7</v>
      </c>
    </row>
    <row r="673" spans="4:5" x14ac:dyDescent="0.3">
      <c r="D673" s="151">
        <v>92112</v>
      </c>
      <c r="E673" s="151">
        <v>7</v>
      </c>
    </row>
    <row r="674" spans="4:5" x14ac:dyDescent="0.3">
      <c r="D674" s="151">
        <v>92113</v>
      </c>
      <c r="E674" s="151">
        <v>7</v>
      </c>
    </row>
    <row r="675" spans="4:5" x14ac:dyDescent="0.3">
      <c r="D675" s="151">
        <v>92114</v>
      </c>
      <c r="E675" s="151">
        <v>7</v>
      </c>
    </row>
    <row r="676" spans="4:5" x14ac:dyDescent="0.3">
      <c r="D676" s="151">
        <v>92115</v>
      </c>
      <c r="E676" s="151">
        <v>7</v>
      </c>
    </row>
    <row r="677" spans="4:5" x14ac:dyDescent="0.3">
      <c r="D677" s="151">
        <v>92116</v>
      </c>
      <c r="E677" s="151">
        <v>7</v>
      </c>
    </row>
    <row r="678" spans="4:5" x14ac:dyDescent="0.3">
      <c r="D678" s="151">
        <v>92117</v>
      </c>
      <c r="E678" s="151">
        <v>7</v>
      </c>
    </row>
    <row r="679" spans="4:5" x14ac:dyDescent="0.3">
      <c r="D679" s="151">
        <v>92118</v>
      </c>
      <c r="E679" s="151">
        <v>7</v>
      </c>
    </row>
    <row r="680" spans="4:5" x14ac:dyDescent="0.3">
      <c r="D680" s="151">
        <v>92119</v>
      </c>
      <c r="E680" s="151">
        <v>7</v>
      </c>
    </row>
    <row r="681" spans="4:5" x14ac:dyDescent="0.3">
      <c r="D681" s="151">
        <v>92120</v>
      </c>
      <c r="E681" s="151">
        <v>7</v>
      </c>
    </row>
    <row r="682" spans="4:5" x14ac:dyDescent="0.3">
      <c r="D682" s="151">
        <v>92121</v>
      </c>
      <c r="E682" s="151">
        <v>7</v>
      </c>
    </row>
    <row r="683" spans="4:5" x14ac:dyDescent="0.3">
      <c r="D683" s="151">
        <v>92122</v>
      </c>
      <c r="E683" s="151">
        <v>7</v>
      </c>
    </row>
    <row r="684" spans="4:5" x14ac:dyDescent="0.3">
      <c r="D684" s="151">
        <v>92123</v>
      </c>
      <c r="E684" s="151">
        <v>7</v>
      </c>
    </row>
    <row r="685" spans="4:5" x14ac:dyDescent="0.3">
      <c r="D685" s="151">
        <v>92124</v>
      </c>
      <c r="E685" s="151">
        <v>7</v>
      </c>
    </row>
    <row r="686" spans="4:5" x14ac:dyDescent="0.3">
      <c r="D686" s="151">
        <v>92126</v>
      </c>
      <c r="E686" s="151">
        <v>7</v>
      </c>
    </row>
    <row r="687" spans="4:5" x14ac:dyDescent="0.3">
      <c r="D687" s="151">
        <v>92127</v>
      </c>
      <c r="E687" s="151">
        <v>10</v>
      </c>
    </row>
    <row r="688" spans="4:5" x14ac:dyDescent="0.3">
      <c r="D688" s="151">
        <v>92128</v>
      </c>
      <c r="E688" s="151">
        <v>10</v>
      </c>
    </row>
    <row r="689" spans="4:5" x14ac:dyDescent="0.3">
      <c r="D689" s="151">
        <v>92129</v>
      </c>
      <c r="E689" s="151">
        <v>7</v>
      </c>
    </row>
    <row r="690" spans="4:5" x14ac:dyDescent="0.3">
      <c r="D690" s="151">
        <v>92130</v>
      </c>
      <c r="E690" s="151">
        <v>7</v>
      </c>
    </row>
    <row r="691" spans="4:5" x14ac:dyDescent="0.3">
      <c r="D691" s="151">
        <v>92131</v>
      </c>
      <c r="E691" s="151">
        <v>10</v>
      </c>
    </row>
    <row r="692" spans="4:5" x14ac:dyDescent="0.3">
      <c r="D692" s="151">
        <v>92132</v>
      </c>
      <c r="E692" s="151">
        <v>7</v>
      </c>
    </row>
    <row r="693" spans="4:5" x14ac:dyDescent="0.3">
      <c r="D693" s="151">
        <v>92133</v>
      </c>
      <c r="E693" s="151">
        <v>7</v>
      </c>
    </row>
    <row r="694" spans="4:5" x14ac:dyDescent="0.3">
      <c r="D694" s="151">
        <v>92134</v>
      </c>
      <c r="E694" s="151">
        <v>7</v>
      </c>
    </row>
    <row r="695" spans="4:5" x14ac:dyDescent="0.3">
      <c r="D695" s="151">
        <v>92135</v>
      </c>
      <c r="E695" s="151">
        <v>7</v>
      </c>
    </row>
    <row r="696" spans="4:5" x14ac:dyDescent="0.3">
      <c r="D696" s="151">
        <v>92136</v>
      </c>
      <c r="E696" s="151">
        <v>7</v>
      </c>
    </row>
    <row r="697" spans="4:5" x14ac:dyDescent="0.3">
      <c r="D697" s="151">
        <v>92137</v>
      </c>
      <c r="E697" s="151">
        <v>7</v>
      </c>
    </row>
    <row r="698" spans="4:5" x14ac:dyDescent="0.3">
      <c r="D698" s="151">
        <v>92138</v>
      </c>
      <c r="E698" s="151">
        <v>7</v>
      </c>
    </row>
    <row r="699" spans="4:5" x14ac:dyDescent="0.3">
      <c r="D699" s="151">
        <v>92139</v>
      </c>
      <c r="E699" s="151">
        <v>7</v>
      </c>
    </row>
    <row r="700" spans="4:5" x14ac:dyDescent="0.3">
      <c r="D700" s="151">
        <v>92140</v>
      </c>
      <c r="E700" s="151">
        <v>7</v>
      </c>
    </row>
    <row r="701" spans="4:5" x14ac:dyDescent="0.3">
      <c r="D701" s="151">
        <v>92142</v>
      </c>
      <c r="E701" s="151">
        <v>10</v>
      </c>
    </row>
    <row r="702" spans="4:5" x14ac:dyDescent="0.3">
      <c r="D702" s="151">
        <v>92143</v>
      </c>
      <c r="E702" s="151">
        <v>7</v>
      </c>
    </row>
    <row r="703" spans="4:5" x14ac:dyDescent="0.3">
      <c r="D703" s="151">
        <v>92145</v>
      </c>
      <c r="E703" s="151">
        <v>7</v>
      </c>
    </row>
    <row r="704" spans="4:5" x14ac:dyDescent="0.3">
      <c r="D704" s="151">
        <v>92147</v>
      </c>
      <c r="E704" s="151">
        <v>7</v>
      </c>
    </row>
    <row r="705" spans="4:5" x14ac:dyDescent="0.3">
      <c r="D705" s="151">
        <v>92149</v>
      </c>
      <c r="E705" s="151">
        <v>7</v>
      </c>
    </row>
    <row r="706" spans="4:5" x14ac:dyDescent="0.3">
      <c r="D706" s="151">
        <v>92150</v>
      </c>
      <c r="E706" s="151">
        <v>10</v>
      </c>
    </row>
    <row r="707" spans="4:5" x14ac:dyDescent="0.3">
      <c r="D707" s="151">
        <v>92152</v>
      </c>
      <c r="E707" s="151">
        <v>7</v>
      </c>
    </row>
    <row r="708" spans="4:5" x14ac:dyDescent="0.3">
      <c r="D708" s="151">
        <v>92153</v>
      </c>
      <c r="E708" s="151">
        <v>7</v>
      </c>
    </row>
    <row r="709" spans="4:5" x14ac:dyDescent="0.3">
      <c r="D709" s="151">
        <v>92154</v>
      </c>
      <c r="E709" s="151">
        <v>7</v>
      </c>
    </row>
    <row r="710" spans="4:5" x14ac:dyDescent="0.3">
      <c r="D710" s="151">
        <v>92155</v>
      </c>
      <c r="E710" s="151">
        <v>7</v>
      </c>
    </row>
    <row r="711" spans="4:5" x14ac:dyDescent="0.3">
      <c r="D711" s="151">
        <v>92158</v>
      </c>
      <c r="E711" s="151">
        <v>10</v>
      </c>
    </row>
    <row r="712" spans="4:5" x14ac:dyDescent="0.3">
      <c r="D712" s="151">
        <v>92159</v>
      </c>
      <c r="E712" s="151">
        <v>7</v>
      </c>
    </row>
    <row r="713" spans="4:5" x14ac:dyDescent="0.3">
      <c r="D713" s="151">
        <v>92160</v>
      </c>
      <c r="E713" s="151">
        <v>7</v>
      </c>
    </row>
    <row r="714" spans="4:5" x14ac:dyDescent="0.3">
      <c r="D714" s="151">
        <v>92161</v>
      </c>
      <c r="E714" s="151">
        <v>7</v>
      </c>
    </row>
    <row r="715" spans="4:5" x14ac:dyDescent="0.3">
      <c r="D715" s="151">
        <v>92162</v>
      </c>
      <c r="E715" s="151">
        <v>7</v>
      </c>
    </row>
    <row r="716" spans="4:5" x14ac:dyDescent="0.3">
      <c r="D716" s="151">
        <v>92163</v>
      </c>
      <c r="E716" s="151">
        <v>7</v>
      </c>
    </row>
    <row r="717" spans="4:5" x14ac:dyDescent="0.3">
      <c r="D717" s="151">
        <v>92164</v>
      </c>
      <c r="E717" s="151">
        <v>7</v>
      </c>
    </row>
    <row r="718" spans="4:5" x14ac:dyDescent="0.3">
      <c r="D718" s="151">
        <v>92165</v>
      </c>
      <c r="E718" s="151">
        <v>7</v>
      </c>
    </row>
    <row r="719" spans="4:5" x14ac:dyDescent="0.3">
      <c r="D719" s="151">
        <v>92166</v>
      </c>
      <c r="E719" s="151">
        <v>7</v>
      </c>
    </row>
    <row r="720" spans="4:5" x14ac:dyDescent="0.3">
      <c r="D720" s="151">
        <v>92167</v>
      </c>
      <c r="E720" s="151">
        <v>7</v>
      </c>
    </row>
    <row r="721" spans="4:5" x14ac:dyDescent="0.3">
      <c r="D721" s="151">
        <v>92168</v>
      </c>
      <c r="E721" s="151">
        <v>7</v>
      </c>
    </row>
    <row r="722" spans="4:5" x14ac:dyDescent="0.3">
      <c r="D722" s="151">
        <v>92169</v>
      </c>
      <c r="E722" s="151">
        <v>7</v>
      </c>
    </row>
    <row r="723" spans="4:5" x14ac:dyDescent="0.3">
      <c r="D723" s="151">
        <v>92170</v>
      </c>
      <c r="E723" s="151">
        <v>7</v>
      </c>
    </row>
    <row r="724" spans="4:5" x14ac:dyDescent="0.3">
      <c r="D724" s="151">
        <v>92171</v>
      </c>
      <c r="E724" s="151">
        <v>7</v>
      </c>
    </row>
    <row r="725" spans="4:5" x14ac:dyDescent="0.3">
      <c r="D725" s="151">
        <v>92172</v>
      </c>
      <c r="E725" s="151">
        <v>7</v>
      </c>
    </row>
    <row r="726" spans="4:5" x14ac:dyDescent="0.3">
      <c r="D726" s="151">
        <v>92173</v>
      </c>
      <c r="E726" s="151">
        <v>7</v>
      </c>
    </row>
    <row r="727" spans="4:5" x14ac:dyDescent="0.3">
      <c r="D727" s="151">
        <v>92174</v>
      </c>
      <c r="E727" s="151">
        <v>7</v>
      </c>
    </row>
    <row r="728" spans="4:5" x14ac:dyDescent="0.3">
      <c r="D728" s="151">
        <v>92175</v>
      </c>
      <c r="E728" s="151">
        <v>7</v>
      </c>
    </row>
    <row r="729" spans="4:5" x14ac:dyDescent="0.3">
      <c r="D729" s="151">
        <v>92176</v>
      </c>
      <c r="E729" s="151">
        <v>7</v>
      </c>
    </row>
    <row r="730" spans="4:5" x14ac:dyDescent="0.3">
      <c r="D730" s="151">
        <v>92177</v>
      </c>
      <c r="E730" s="151">
        <v>7</v>
      </c>
    </row>
    <row r="731" spans="4:5" x14ac:dyDescent="0.3">
      <c r="D731" s="151">
        <v>92178</v>
      </c>
      <c r="E731" s="151">
        <v>7</v>
      </c>
    </row>
    <row r="732" spans="4:5" x14ac:dyDescent="0.3">
      <c r="D732" s="151">
        <v>92179</v>
      </c>
      <c r="E732" s="151">
        <v>7</v>
      </c>
    </row>
    <row r="733" spans="4:5" x14ac:dyDescent="0.3">
      <c r="D733" s="151">
        <v>92182</v>
      </c>
      <c r="E733" s="151">
        <v>7</v>
      </c>
    </row>
    <row r="734" spans="4:5" x14ac:dyDescent="0.3">
      <c r="D734" s="151">
        <v>92184</v>
      </c>
      <c r="E734" s="151">
        <v>7</v>
      </c>
    </row>
    <row r="735" spans="4:5" x14ac:dyDescent="0.3">
      <c r="D735" s="151">
        <v>92186</v>
      </c>
      <c r="E735" s="151">
        <v>7</v>
      </c>
    </row>
    <row r="736" spans="4:5" x14ac:dyDescent="0.3">
      <c r="D736" s="151">
        <v>92187</v>
      </c>
      <c r="E736" s="151">
        <v>7</v>
      </c>
    </row>
    <row r="737" spans="4:5" x14ac:dyDescent="0.3">
      <c r="D737" s="151">
        <v>92190</v>
      </c>
      <c r="E737" s="151">
        <v>7</v>
      </c>
    </row>
    <row r="738" spans="4:5" x14ac:dyDescent="0.3">
      <c r="D738" s="151">
        <v>92191</v>
      </c>
      <c r="E738" s="151">
        <v>7</v>
      </c>
    </row>
    <row r="739" spans="4:5" x14ac:dyDescent="0.3">
      <c r="D739" s="151">
        <v>92192</v>
      </c>
      <c r="E739" s="151">
        <v>7</v>
      </c>
    </row>
    <row r="740" spans="4:5" x14ac:dyDescent="0.3">
      <c r="D740" s="151">
        <v>92193</v>
      </c>
      <c r="E740" s="151">
        <v>7</v>
      </c>
    </row>
    <row r="741" spans="4:5" x14ac:dyDescent="0.3">
      <c r="D741" s="151">
        <v>92194</v>
      </c>
      <c r="E741" s="151">
        <v>7</v>
      </c>
    </row>
    <row r="742" spans="4:5" x14ac:dyDescent="0.3">
      <c r="D742" s="151">
        <v>92195</v>
      </c>
      <c r="E742" s="151">
        <v>7</v>
      </c>
    </row>
    <row r="743" spans="4:5" x14ac:dyDescent="0.3">
      <c r="D743" s="151">
        <v>92196</v>
      </c>
      <c r="E743" s="151">
        <v>7</v>
      </c>
    </row>
    <row r="744" spans="4:5" x14ac:dyDescent="0.3">
      <c r="D744" s="151">
        <v>92197</v>
      </c>
      <c r="E744" s="151">
        <v>10</v>
      </c>
    </row>
    <row r="745" spans="4:5" x14ac:dyDescent="0.3">
      <c r="D745" s="151">
        <v>92198</v>
      </c>
      <c r="E745" s="151">
        <v>10</v>
      </c>
    </row>
    <row r="746" spans="4:5" x14ac:dyDescent="0.3">
      <c r="D746" s="151">
        <v>92199</v>
      </c>
      <c r="E746" s="151">
        <v>10</v>
      </c>
    </row>
    <row r="747" spans="4:5" x14ac:dyDescent="0.3">
      <c r="D747" s="151">
        <v>92201</v>
      </c>
      <c r="E747" s="151">
        <v>15</v>
      </c>
    </row>
    <row r="748" spans="4:5" x14ac:dyDescent="0.3">
      <c r="D748" s="151">
        <v>92202</v>
      </c>
      <c r="E748" s="151">
        <v>15</v>
      </c>
    </row>
    <row r="749" spans="4:5" x14ac:dyDescent="0.3">
      <c r="D749" s="151">
        <v>92203</v>
      </c>
      <c r="E749" s="151">
        <v>15</v>
      </c>
    </row>
    <row r="750" spans="4:5" x14ac:dyDescent="0.3">
      <c r="D750" s="151">
        <v>92210</v>
      </c>
      <c r="E750" s="151">
        <v>15</v>
      </c>
    </row>
    <row r="751" spans="4:5" x14ac:dyDescent="0.3">
      <c r="D751" s="151">
        <v>92211</v>
      </c>
      <c r="E751" s="151">
        <v>15</v>
      </c>
    </row>
    <row r="752" spans="4:5" x14ac:dyDescent="0.3">
      <c r="D752" s="151">
        <v>92220</v>
      </c>
      <c r="E752" s="151">
        <v>15</v>
      </c>
    </row>
    <row r="753" spans="4:5" x14ac:dyDescent="0.3">
      <c r="D753" s="151">
        <v>92222</v>
      </c>
      <c r="E753" s="151">
        <v>15</v>
      </c>
    </row>
    <row r="754" spans="4:5" x14ac:dyDescent="0.3">
      <c r="D754" s="151">
        <v>92223</v>
      </c>
      <c r="E754" s="151">
        <v>10</v>
      </c>
    </row>
    <row r="755" spans="4:5" x14ac:dyDescent="0.3">
      <c r="D755" s="151">
        <v>92225</v>
      </c>
      <c r="E755" s="151">
        <v>15</v>
      </c>
    </row>
    <row r="756" spans="4:5" x14ac:dyDescent="0.3">
      <c r="D756" s="151">
        <v>92226</v>
      </c>
      <c r="E756" s="151">
        <v>15</v>
      </c>
    </row>
    <row r="757" spans="4:5" x14ac:dyDescent="0.3">
      <c r="D757" s="151">
        <v>92227</v>
      </c>
      <c r="E757" s="151">
        <v>15</v>
      </c>
    </row>
    <row r="758" spans="4:5" x14ac:dyDescent="0.3">
      <c r="D758" s="151">
        <v>92230</v>
      </c>
      <c r="E758" s="151">
        <v>15</v>
      </c>
    </row>
    <row r="759" spans="4:5" x14ac:dyDescent="0.3">
      <c r="D759" s="151">
        <v>92231</v>
      </c>
      <c r="E759" s="151">
        <v>15</v>
      </c>
    </row>
    <row r="760" spans="4:5" x14ac:dyDescent="0.3">
      <c r="D760" s="151">
        <v>92232</v>
      </c>
      <c r="E760" s="151">
        <v>15</v>
      </c>
    </row>
    <row r="761" spans="4:5" x14ac:dyDescent="0.3">
      <c r="D761" s="151">
        <v>92233</v>
      </c>
      <c r="E761" s="151">
        <v>15</v>
      </c>
    </row>
    <row r="762" spans="4:5" x14ac:dyDescent="0.3">
      <c r="D762" s="151">
        <v>92234</v>
      </c>
      <c r="E762" s="151">
        <v>15</v>
      </c>
    </row>
    <row r="763" spans="4:5" x14ac:dyDescent="0.3">
      <c r="D763" s="151">
        <v>92235</v>
      </c>
      <c r="E763" s="151">
        <v>15</v>
      </c>
    </row>
    <row r="764" spans="4:5" x14ac:dyDescent="0.3">
      <c r="D764" s="151">
        <v>92236</v>
      </c>
      <c r="E764" s="151">
        <v>15</v>
      </c>
    </row>
    <row r="765" spans="4:5" x14ac:dyDescent="0.3">
      <c r="D765" s="151">
        <v>92239</v>
      </c>
      <c r="E765" s="151">
        <v>15</v>
      </c>
    </row>
    <row r="766" spans="4:5" x14ac:dyDescent="0.3">
      <c r="D766" s="151">
        <v>92240</v>
      </c>
      <c r="E766" s="151">
        <v>15</v>
      </c>
    </row>
    <row r="767" spans="4:5" x14ac:dyDescent="0.3">
      <c r="D767" s="151">
        <v>92241</v>
      </c>
      <c r="E767" s="151">
        <v>15</v>
      </c>
    </row>
    <row r="768" spans="4:5" x14ac:dyDescent="0.3">
      <c r="D768" s="151">
        <v>92242</v>
      </c>
      <c r="E768" s="151">
        <v>15</v>
      </c>
    </row>
    <row r="769" spans="4:5" x14ac:dyDescent="0.3">
      <c r="D769" s="151">
        <v>92243</v>
      </c>
      <c r="E769" s="151">
        <v>15</v>
      </c>
    </row>
    <row r="770" spans="4:5" x14ac:dyDescent="0.3">
      <c r="D770" s="151">
        <v>92244</v>
      </c>
      <c r="E770" s="151">
        <v>15</v>
      </c>
    </row>
    <row r="771" spans="4:5" x14ac:dyDescent="0.3">
      <c r="D771" s="151">
        <v>92249</v>
      </c>
      <c r="E771" s="151">
        <v>15</v>
      </c>
    </row>
    <row r="772" spans="4:5" x14ac:dyDescent="0.3">
      <c r="D772" s="151">
        <v>92250</v>
      </c>
      <c r="E772" s="151">
        <v>15</v>
      </c>
    </row>
    <row r="773" spans="4:5" x14ac:dyDescent="0.3">
      <c r="D773" s="151">
        <v>92251</v>
      </c>
      <c r="E773" s="151">
        <v>15</v>
      </c>
    </row>
    <row r="774" spans="4:5" x14ac:dyDescent="0.3">
      <c r="D774" s="151">
        <v>92252</v>
      </c>
      <c r="E774" s="151">
        <v>14</v>
      </c>
    </row>
    <row r="775" spans="4:5" x14ac:dyDescent="0.3">
      <c r="D775" s="151">
        <v>92253</v>
      </c>
      <c r="E775" s="151">
        <v>15</v>
      </c>
    </row>
    <row r="776" spans="4:5" x14ac:dyDescent="0.3">
      <c r="D776" s="151">
        <v>92254</v>
      </c>
      <c r="E776" s="151">
        <v>15</v>
      </c>
    </row>
    <row r="777" spans="4:5" x14ac:dyDescent="0.3">
      <c r="D777" s="151">
        <v>92255</v>
      </c>
      <c r="E777" s="151">
        <v>15</v>
      </c>
    </row>
    <row r="778" spans="4:5" x14ac:dyDescent="0.3">
      <c r="D778" s="151">
        <v>92256</v>
      </c>
      <c r="E778" s="151">
        <v>14</v>
      </c>
    </row>
    <row r="779" spans="4:5" x14ac:dyDescent="0.3">
      <c r="D779" s="151">
        <v>92257</v>
      </c>
      <c r="E779" s="151">
        <v>15</v>
      </c>
    </row>
    <row r="780" spans="4:5" x14ac:dyDescent="0.3">
      <c r="D780" s="151">
        <v>92258</v>
      </c>
      <c r="E780" s="151">
        <v>15</v>
      </c>
    </row>
    <row r="781" spans="4:5" x14ac:dyDescent="0.3">
      <c r="D781" s="151">
        <v>92259</v>
      </c>
      <c r="E781" s="151">
        <v>15</v>
      </c>
    </row>
    <row r="782" spans="4:5" x14ac:dyDescent="0.3">
      <c r="D782" s="151">
        <v>92260</v>
      </c>
      <c r="E782" s="151">
        <v>15</v>
      </c>
    </row>
    <row r="783" spans="4:5" x14ac:dyDescent="0.3">
      <c r="D783" s="151">
        <v>92261</v>
      </c>
      <c r="E783" s="151">
        <v>15</v>
      </c>
    </row>
    <row r="784" spans="4:5" x14ac:dyDescent="0.3">
      <c r="D784" s="151">
        <v>92262</v>
      </c>
      <c r="E784" s="151">
        <v>15</v>
      </c>
    </row>
    <row r="785" spans="4:5" x14ac:dyDescent="0.3">
      <c r="D785" s="151">
        <v>92263</v>
      </c>
      <c r="E785" s="151">
        <v>15</v>
      </c>
    </row>
    <row r="786" spans="4:5" x14ac:dyDescent="0.3">
      <c r="D786" s="151">
        <v>92264</v>
      </c>
      <c r="E786" s="151">
        <v>15</v>
      </c>
    </row>
    <row r="787" spans="4:5" x14ac:dyDescent="0.3">
      <c r="D787" s="151">
        <v>92266</v>
      </c>
      <c r="E787" s="151">
        <v>14</v>
      </c>
    </row>
    <row r="788" spans="4:5" x14ac:dyDescent="0.3">
      <c r="D788" s="151">
        <v>92267</v>
      </c>
      <c r="E788" s="151">
        <v>15</v>
      </c>
    </row>
    <row r="789" spans="4:5" x14ac:dyDescent="0.3">
      <c r="D789" s="151">
        <v>92268</v>
      </c>
      <c r="E789" s="151">
        <v>14</v>
      </c>
    </row>
    <row r="790" spans="4:5" x14ac:dyDescent="0.3">
      <c r="D790" s="151">
        <v>92270</v>
      </c>
      <c r="E790" s="151">
        <v>15</v>
      </c>
    </row>
    <row r="791" spans="4:5" x14ac:dyDescent="0.3">
      <c r="D791" s="151">
        <v>92273</v>
      </c>
      <c r="E791" s="151">
        <v>15</v>
      </c>
    </row>
    <row r="792" spans="4:5" x14ac:dyDescent="0.3">
      <c r="D792" s="151">
        <v>92274</v>
      </c>
      <c r="E792" s="151">
        <v>15</v>
      </c>
    </row>
    <row r="793" spans="4:5" x14ac:dyDescent="0.3">
      <c r="D793" s="151">
        <v>92275</v>
      </c>
      <c r="E793" s="151">
        <v>15</v>
      </c>
    </row>
    <row r="794" spans="4:5" x14ac:dyDescent="0.3">
      <c r="D794" s="151">
        <v>92276</v>
      </c>
      <c r="E794" s="151">
        <v>15</v>
      </c>
    </row>
    <row r="795" spans="4:5" x14ac:dyDescent="0.3">
      <c r="D795" s="151">
        <v>92277</v>
      </c>
      <c r="E795" s="151">
        <v>14</v>
      </c>
    </row>
    <row r="796" spans="4:5" x14ac:dyDescent="0.3">
      <c r="D796" s="151">
        <v>92278</v>
      </c>
      <c r="E796" s="151">
        <v>14</v>
      </c>
    </row>
    <row r="797" spans="4:5" x14ac:dyDescent="0.3">
      <c r="D797" s="151">
        <v>92280</v>
      </c>
      <c r="E797" s="151">
        <v>15</v>
      </c>
    </row>
    <row r="798" spans="4:5" x14ac:dyDescent="0.3">
      <c r="D798" s="151">
        <v>92281</v>
      </c>
      <c r="E798" s="151">
        <v>15</v>
      </c>
    </row>
    <row r="799" spans="4:5" x14ac:dyDescent="0.3">
      <c r="D799" s="151">
        <v>92282</v>
      </c>
      <c r="E799" s="151">
        <v>15</v>
      </c>
    </row>
    <row r="800" spans="4:5" x14ac:dyDescent="0.3">
      <c r="D800" s="151">
        <v>92283</v>
      </c>
      <c r="E800" s="151">
        <v>15</v>
      </c>
    </row>
    <row r="801" spans="4:5" x14ac:dyDescent="0.3">
      <c r="D801" s="151">
        <v>92284</v>
      </c>
      <c r="E801" s="151">
        <v>14</v>
      </c>
    </row>
    <row r="802" spans="4:5" x14ac:dyDescent="0.3">
      <c r="D802" s="151">
        <v>92285</v>
      </c>
      <c r="E802" s="151">
        <v>14</v>
      </c>
    </row>
    <row r="803" spans="4:5" x14ac:dyDescent="0.3">
      <c r="D803" s="151">
        <v>92286</v>
      </c>
      <c r="E803" s="151">
        <v>14</v>
      </c>
    </row>
    <row r="804" spans="4:5" x14ac:dyDescent="0.3">
      <c r="D804" s="151">
        <v>92292</v>
      </c>
      <c r="E804" s="151">
        <v>15</v>
      </c>
    </row>
    <row r="805" spans="4:5" x14ac:dyDescent="0.3">
      <c r="D805" s="151">
        <v>92301</v>
      </c>
      <c r="E805" s="151">
        <v>14</v>
      </c>
    </row>
    <row r="806" spans="4:5" x14ac:dyDescent="0.3">
      <c r="D806" s="151">
        <v>92304</v>
      </c>
      <c r="E806" s="151">
        <v>15</v>
      </c>
    </row>
    <row r="807" spans="4:5" x14ac:dyDescent="0.3">
      <c r="D807" s="151">
        <v>92305</v>
      </c>
      <c r="E807" s="151">
        <v>16</v>
      </c>
    </row>
    <row r="808" spans="4:5" x14ac:dyDescent="0.3">
      <c r="D808" s="151">
        <v>92307</v>
      </c>
      <c r="E808" s="151">
        <v>14</v>
      </c>
    </row>
    <row r="809" spans="4:5" x14ac:dyDescent="0.3">
      <c r="D809" s="151">
        <v>92308</v>
      </c>
      <c r="E809" s="151">
        <v>14</v>
      </c>
    </row>
    <row r="810" spans="4:5" x14ac:dyDescent="0.3">
      <c r="D810" s="151">
        <v>92309</v>
      </c>
      <c r="E810" s="151">
        <v>14</v>
      </c>
    </row>
    <row r="811" spans="4:5" x14ac:dyDescent="0.3">
      <c r="D811" s="151">
        <v>92310</v>
      </c>
      <c r="E811" s="151">
        <v>14</v>
      </c>
    </row>
    <row r="812" spans="4:5" x14ac:dyDescent="0.3">
      <c r="D812" s="151">
        <v>92311</v>
      </c>
      <c r="E812" s="151">
        <v>14</v>
      </c>
    </row>
    <row r="813" spans="4:5" x14ac:dyDescent="0.3">
      <c r="D813" s="151">
        <v>92312</v>
      </c>
      <c r="E813" s="151">
        <v>14</v>
      </c>
    </row>
    <row r="814" spans="4:5" x14ac:dyDescent="0.3">
      <c r="D814" s="151">
        <v>92313</v>
      </c>
      <c r="E814" s="151">
        <v>10</v>
      </c>
    </row>
    <row r="815" spans="4:5" x14ac:dyDescent="0.3">
      <c r="D815" s="151">
        <v>92314</v>
      </c>
      <c r="E815" s="151">
        <v>16</v>
      </c>
    </row>
    <row r="816" spans="4:5" x14ac:dyDescent="0.3">
      <c r="D816" s="151">
        <v>92315</v>
      </c>
      <c r="E816" s="151">
        <v>16</v>
      </c>
    </row>
    <row r="817" spans="4:5" x14ac:dyDescent="0.3">
      <c r="D817" s="151">
        <v>92316</v>
      </c>
      <c r="E817" s="151">
        <v>10</v>
      </c>
    </row>
    <row r="818" spans="4:5" x14ac:dyDescent="0.3">
      <c r="D818" s="151">
        <v>92317</v>
      </c>
      <c r="E818" s="151">
        <v>16</v>
      </c>
    </row>
    <row r="819" spans="4:5" x14ac:dyDescent="0.3">
      <c r="D819" s="151">
        <v>92318</v>
      </c>
      <c r="E819" s="151">
        <v>10</v>
      </c>
    </row>
    <row r="820" spans="4:5" x14ac:dyDescent="0.3">
      <c r="D820" s="151">
        <v>92320</v>
      </c>
      <c r="E820" s="151">
        <v>10</v>
      </c>
    </row>
    <row r="821" spans="4:5" x14ac:dyDescent="0.3">
      <c r="D821" s="151">
        <v>92321</v>
      </c>
      <c r="E821" s="151">
        <v>16</v>
      </c>
    </row>
    <row r="822" spans="4:5" x14ac:dyDescent="0.3">
      <c r="D822" s="151">
        <v>92322</v>
      </c>
      <c r="E822" s="151">
        <v>16</v>
      </c>
    </row>
    <row r="823" spans="4:5" x14ac:dyDescent="0.3">
      <c r="D823" s="151">
        <v>92323</v>
      </c>
      <c r="E823" s="151">
        <v>14</v>
      </c>
    </row>
    <row r="824" spans="4:5" x14ac:dyDescent="0.3">
      <c r="D824" s="151">
        <v>92324</v>
      </c>
      <c r="E824" s="151">
        <v>10</v>
      </c>
    </row>
    <row r="825" spans="4:5" x14ac:dyDescent="0.3">
      <c r="D825" s="151">
        <v>92325</v>
      </c>
      <c r="E825" s="151">
        <v>16</v>
      </c>
    </row>
    <row r="826" spans="4:5" x14ac:dyDescent="0.3">
      <c r="D826" s="151">
        <v>92326</v>
      </c>
      <c r="E826" s="151">
        <v>16</v>
      </c>
    </row>
    <row r="827" spans="4:5" x14ac:dyDescent="0.3">
      <c r="D827" s="151">
        <v>92327</v>
      </c>
      <c r="E827" s="151">
        <v>14</v>
      </c>
    </row>
    <row r="828" spans="4:5" x14ac:dyDescent="0.3">
      <c r="D828" s="151">
        <v>92328</v>
      </c>
      <c r="E828" s="151">
        <v>14</v>
      </c>
    </row>
    <row r="829" spans="4:5" x14ac:dyDescent="0.3">
      <c r="D829" s="151">
        <v>92329</v>
      </c>
      <c r="E829" s="151">
        <v>14</v>
      </c>
    </row>
    <row r="830" spans="4:5" x14ac:dyDescent="0.3">
      <c r="D830" s="151">
        <v>92332</v>
      </c>
      <c r="E830" s="151">
        <v>14</v>
      </c>
    </row>
    <row r="831" spans="4:5" x14ac:dyDescent="0.3">
      <c r="D831" s="151">
        <v>92333</v>
      </c>
      <c r="E831" s="151">
        <v>16</v>
      </c>
    </row>
    <row r="832" spans="4:5" x14ac:dyDescent="0.3">
      <c r="D832" s="151">
        <v>92334</v>
      </c>
      <c r="E832" s="151">
        <v>10</v>
      </c>
    </row>
    <row r="833" spans="4:5" x14ac:dyDescent="0.3">
      <c r="D833" s="151">
        <v>92335</v>
      </c>
      <c r="E833" s="151">
        <v>10</v>
      </c>
    </row>
    <row r="834" spans="4:5" x14ac:dyDescent="0.3">
      <c r="D834" s="151">
        <v>92336</v>
      </c>
      <c r="E834" s="151">
        <v>10</v>
      </c>
    </row>
    <row r="835" spans="4:5" x14ac:dyDescent="0.3">
      <c r="D835" s="151">
        <v>92337</v>
      </c>
      <c r="E835" s="151">
        <v>10</v>
      </c>
    </row>
    <row r="836" spans="4:5" x14ac:dyDescent="0.3">
      <c r="D836" s="151">
        <v>92338</v>
      </c>
      <c r="E836" s="151">
        <v>14</v>
      </c>
    </row>
    <row r="837" spans="4:5" x14ac:dyDescent="0.3">
      <c r="D837" s="151">
        <v>92339</v>
      </c>
      <c r="E837" s="151">
        <v>16</v>
      </c>
    </row>
    <row r="838" spans="4:5" x14ac:dyDescent="0.3">
      <c r="D838" s="151">
        <v>92340</v>
      </c>
      <c r="E838" s="151">
        <v>14</v>
      </c>
    </row>
    <row r="839" spans="4:5" x14ac:dyDescent="0.3">
      <c r="D839" s="151">
        <v>92341</v>
      </c>
      <c r="E839" s="151">
        <v>16</v>
      </c>
    </row>
    <row r="840" spans="4:5" x14ac:dyDescent="0.3">
      <c r="D840" s="151">
        <v>92342</v>
      </c>
      <c r="E840" s="151">
        <v>14</v>
      </c>
    </row>
    <row r="841" spans="4:5" x14ac:dyDescent="0.3">
      <c r="D841" s="151">
        <v>92345</v>
      </c>
      <c r="E841" s="151">
        <v>14</v>
      </c>
    </row>
    <row r="842" spans="4:5" x14ac:dyDescent="0.3">
      <c r="D842" s="151">
        <v>92346</v>
      </c>
      <c r="E842" s="151">
        <v>10</v>
      </c>
    </row>
    <row r="843" spans="4:5" x14ac:dyDescent="0.3">
      <c r="D843" s="151">
        <v>92347</v>
      </c>
      <c r="E843" s="151">
        <v>14</v>
      </c>
    </row>
    <row r="844" spans="4:5" x14ac:dyDescent="0.3">
      <c r="D844" s="151">
        <v>92350</v>
      </c>
      <c r="E844" s="151">
        <v>10</v>
      </c>
    </row>
    <row r="845" spans="4:5" x14ac:dyDescent="0.3">
      <c r="D845" s="151">
        <v>92352</v>
      </c>
      <c r="E845" s="151">
        <v>16</v>
      </c>
    </row>
    <row r="846" spans="4:5" x14ac:dyDescent="0.3">
      <c r="D846" s="151">
        <v>92354</v>
      </c>
      <c r="E846" s="151">
        <v>10</v>
      </c>
    </row>
    <row r="847" spans="4:5" x14ac:dyDescent="0.3">
      <c r="D847" s="151">
        <v>92356</v>
      </c>
      <c r="E847" s="151">
        <v>14</v>
      </c>
    </row>
    <row r="848" spans="4:5" x14ac:dyDescent="0.3">
      <c r="D848" s="151">
        <v>92357</v>
      </c>
      <c r="E848" s="151">
        <v>10</v>
      </c>
    </row>
    <row r="849" spans="4:5" x14ac:dyDescent="0.3">
      <c r="D849" s="151">
        <v>92358</v>
      </c>
      <c r="E849" s="151">
        <v>16</v>
      </c>
    </row>
    <row r="850" spans="4:5" x14ac:dyDescent="0.3">
      <c r="D850" s="151">
        <v>92359</v>
      </c>
      <c r="E850" s="151">
        <v>16</v>
      </c>
    </row>
    <row r="851" spans="4:5" x14ac:dyDescent="0.3">
      <c r="D851" s="151">
        <v>92363</v>
      </c>
      <c r="E851" s="151">
        <v>15</v>
      </c>
    </row>
    <row r="852" spans="4:5" x14ac:dyDescent="0.3">
      <c r="D852" s="151">
        <v>92364</v>
      </c>
      <c r="E852" s="151">
        <v>14</v>
      </c>
    </row>
    <row r="853" spans="4:5" x14ac:dyDescent="0.3">
      <c r="D853" s="151">
        <v>92365</v>
      </c>
      <c r="E853" s="151">
        <v>14</v>
      </c>
    </row>
    <row r="854" spans="4:5" x14ac:dyDescent="0.3">
      <c r="D854" s="151">
        <v>92366</v>
      </c>
      <c r="E854" s="151">
        <v>14</v>
      </c>
    </row>
    <row r="855" spans="4:5" x14ac:dyDescent="0.3">
      <c r="D855" s="151">
        <v>92368</v>
      </c>
      <c r="E855" s="151">
        <v>14</v>
      </c>
    </row>
    <row r="856" spans="4:5" x14ac:dyDescent="0.3">
      <c r="D856" s="151">
        <v>92369</v>
      </c>
      <c r="E856" s="151">
        <v>10</v>
      </c>
    </row>
    <row r="857" spans="4:5" x14ac:dyDescent="0.3">
      <c r="D857" s="151">
        <v>92371</v>
      </c>
      <c r="E857" s="151">
        <v>14</v>
      </c>
    </row>
    <row r="858" spans="4:5" x14ac:dyDescent="0.3">
      <c r="D858" s="151">
        <v>92372</v>
      </c>
      <c r="E858" s="151">
        <v>14</v>
      </c>
    </row>
    <row r="859" spans="4:5" x14ac:dyDescent="0.3">
      <c r="D859" s="151">
        <v>92373</v>
      </c>
      <c r="E859" s="151">
        <v>10</v>
      </c>
    </row>
    <row r="860" spans="4:5" x14ac:dyDescent="0.3">
      <c r="D860" s="151">
        <v>92374</v>
      </c>
      <c r="E860" s="151">
        <v>10</v>
      </c>
    </row>
    <row r="861" spans="4:5" x14ac:dyDescent="0.3">
      <c r="D861" s="151">
        <v>92375</v>
      </c>
      <c r="E861" s="151">
        <v>10</v>
      </c>
    </row>
    <row r="862" spans="4:5" x14ac:dyDescent="0.3">
      <c r="D862" s="151">
        <v>92376</v>
      </c>
      <c r="E862" s="151">
        <v>10</v>
      </c>
    </row>
    <row r="863" spans="4:5" x14ac:dyDescent="0.3">
      <c r="D863" s="151">
        <v>92377</v>
      </c>
      <c r="E863" s="151">
        <v>10</v>
      </c>
    </row>
    <row r="864" spans="4:5" x14ac:dyDescent="0.3">
      <c r="D864" s="151">
        <v>92378</v>
      </c>
      <c r="E864" s="151">
        <v>16</v>
      </c>
    </row>
    <row r="865" spans="4:5" x14ac:dyDescent="0.3">
      <c r="D865" s="151">
        <v>92382</v>
      </c>
      <c r="E865" s="151">
        <v>16</v>
      </c>
    </row>
    <row r="866" spans="4:5" x14ac:dyDescent="0.3">
      <c r="D866" s="151">
        <v>92384</v>
      </c>
      <c r="E866" s="151">
        <v>14</v>
      </c>
    </row>
    <row r="867" spans="4:5" x14ac:dyDescent="0.3">
      <c r="D867" s="151">
        <v>92385</v>
      </c>
      <c r="E867" s="151">
        <v>16</v>
      </c>
    </row>
    <row r="868" spans="4:5" x14ac:dyDescent="0.3">
      <c r="D868" s="151">
        <v>92386</v>
      </c>
      <c r="E868" s="151">
        <v>16</v>
      </c>
    </row>
    <row r="869" spans="4:5" x14ac:dyDescent="0.3">
      <c r="D869" s="151">
        <v>92389</v>
      </c>
      <c r="E869" s="151">
        <v>14</v>
      </c>
    </row>
    <row r="870" spans="4:5" x14ac:dyDescent="0.3">
      <c r="D870" s="151">
        <v>92391</v>
      </c>
      <c r="E870" s="151">
        <v>16</v>
      </c>
    </row>
    <row r="871" spans="4:5" x14ac:dyDescent="0.3">
      <c r="D871" s="151">
        <v>92392</v>
      </c>
      <c r="E871" s="151">
        <v>14</v>
      </c>
    </row>
    <row r="872" spans="4:5" x14ac:dyDescent="0.3">
      <c r="D872" s="151">
        <v>92393</v>
      </c>
      <c r="E872" s="151">
        <v>14</v>
      </c>
    </row>
    <row r="873" spans="4:5" x14ac:dyDescent="0.3">
      <c r="D873" s="151">
        <v>92394</v>
      </c>
      <c r="E873" s="151">
        <v>14</v>
      </c>
    </row>
    <row r="874" spans="4:5" x14ac:dyDescent="0.3">
      <c r="D874" s="151">
        <v>92397</v>
      </c>
      <c r="E874" s="151">
        <v>16</v>
      </c>
    </row>
    <row r="875" spans="4:5" x14ac:dyDescent="0.3">
      <c r="D875" s="151">
        <v>92398</v>
      </c>
      <c r="E875" s="151">
        <v>14</v>
      </c>
    </row>
    <row r="876" spans="4:5" x14ac:dyDescent="0.3">
      <c r="D876" s="151">
        <v>92399</v>
      </c>
      <c r="E876" s="151">
        <v>10</v>
      </c>
    </row>
    <row r="877" spans="4:5" x14ac:dyDescent="0.3">
      <c r="D877" s="151">
        <v>92401</v>
      </c>
      <c r="E877" s="151">
        <v>10</v>
      </c>
    </row>
    <row r="878" spans="4:5" x14ac:dyDescent="0.3">
      <c r="D878" s="151">
        <v>92402</v>
      </c>
      <c r="E878" s="151">
        <v>16</v>
      </c>
    </row>
    <row r="879" spans="4:5" x14ac:dyDescent="0.3">
      <c r="D879" s="151">
        <v>92403</v>
      </c>
      <c r="E879" s="151">
        <v>10</v>
      </c>
    </row>
    <row r="880" spans="4:5" x14ac:dyDescent="0.3">
      <c r="D880" s="151">
        <v>92404</v>
      </c>
      <c r="E880" s="151">
        <v>16</v>
      </c>
    </row>
    <row r="881" spans="4:5" x14ac:dyDescent="0.3">
      <c r="D881" s="151">
        <v>92405</v>
      </c>
      <c r="E881" s="151">
        <v>10</v>
      </c>
    </row>
    <row r="882" spans="4:5" x14ac:dyDescent="0.3">
      <c r="D882" s="151">
        <v>92406</v>
      </c>
      <c r="E882" s="151">
        <v>10</v>
      </c>
    </row>
    <row r="883" spans="4:5" x14ac:dyDescent="0.3">
      <c r="D883" s="151">
        <v>92407</v>
      </c>
      <c r="E883" s="151">
        <v>10</v>
      </c>
    </row>
    <row r="884" spans="4:5" x14ac:dyDescent="0.3">
      <c r="D884" s="151">
        <v>92408</v>
      </c>
      <c r="E884" s="151">
        <v>10</v>
      </c>
    </row>
    <row r="885" spans="4:5" x14ac:dyDescent="0.3">
      <c r="D885" s="151">
        <v>92410</v>
      </c>
      <c r="E885" s="151">
        <v>10</v>
      </c>
    </row>
    <row r="886" spans="4:5" x14ac:dyDescent="0.3">
      <c r="D886" s="151">
        <v>92411</v>
      </c>
      <c r="E886" s="151">
        <v>10</v>
      </c>
    </row>
    <row r="887" spans="4:5" x14ac:dyDescent="0.3">
      <c r="D887" s="151">
        <v>92412</v>
      </c>
      <c r="E887" s="151">
        <v>10</v>
      </c>
    </row>
    <row r="888" spans="4:5" x14ac:dyDescent="0.3">
      <c r="D888" s="151">
        <v>92413</v>
      </c>
      <c r="E888" s="151">
        <v>10</v>
      </c>
    </row>
    <row r="889" spans="4:5" x14ac:dyDescent="0.3">
      <c r="D889" s="151">
        <v>92414</v>
      </c>
      <c r="E889" s="151">
        <v>10</v>
      </c>
    </row>
    <row r="890" spans="4:5" x14ac:dyDescent="0.3">
      <c r="D890" s="151">
        <v>92415</v>
      </c>
      <c r="E890" s="151">
        <v>10</v>
      </c>
    </row>
    <row r="891" spans="4:5" x14ac:dyDescent="0.3">
      <c r="D891" s="151">
        <v>92416</v>
      </c>
      <c r="E891" s="151">
        <v>10</v>
      </c>
    </row>
    <row r="892" spans="4:5" x14ac:dyDescent="0.3">
      <c r="D892" s="151">
        <v>92418</v>
      </c>
      <c r="E892" s="151">
        <v>10</v>
      </c>
    </row>
    <row r="893" spans="4:5" x14ac:dyDescent="0.3">
      <c r="D893" s="151">
        <v>92420</v>
      </c>
      <c r="E893" s="151">
        <v>10</v>
      </c>
    </row>
    <row r="894" spans="4:5" x14ac:dyDescent="0.3">
      <c r="D894" s="151">
        <v>92423</v>
      </c>
      <c r="E894" s="151">
        <v>10</v>
      </c>
    </row>
    <row r="895" spans="4:5" x14ac:dyDescent="0.3">
      <c r="D895" s="151">
        <v>92424</v>
      </c>
      <c r="E895" s="151">
        <v>10</v>
      </c>
    </row>
    <row r="896" spans="4:5" x14ac:dyDescent="0.3">
      <c r="D896" s="151">
        <v>92427</v>
      </c>
      <c r="E896" s="151">
        <v>10</v>
      </c>
    </row>
    <row r="897" spans="4:5" x14ac:dyDescent="0.3">
      <c r="D897" s="151">
        <v>92501</v>
      </c>
      <c r="E897" s="151">
        <v>10</v>
      </c>
    </row>
    <row r="898" spans="4:5" x14ac:dyDescent="0.3">
      <c r="D898" s="151">
        <v>92502</v>
      </c>
      <c r="E898" s="151">
        <v>10</v>
      </c>
    </row>
    <row r="899" spans="4:5" x14ac:dyDescent="0.3">
      <c r="D899" s="151">
        <v>92503</v>
      </c>
      <c r="E899" s="151">
        <v>10</v>
      </c>
    </row>
    <row r="900" spans="4:5" x14ac:dyDescent="0.3">
      <c r="D900" s="151">
        <v>92504</v>
      </c>
      <c r="E900" s="151">
        <v>10</v>
      </c>
    </row>
    <row r="901" spans="4:5" x14ac:dyDescent="0.3">
      <c r="D901" s="151">
        <v>92505</v>
      </c>
      <c r="E901" s="151">
        <v>10</v>
      </c>
    </row>
    <row r="902" spans="4:5" x14ac:dyDescent="0.3">
      <c r="D902" s="151">
        <v>92506</v>
      </c>
      <c r="E902" s="151">
        <v>10</v>
      </c>
    </row>
    <row r="903" spans="4:5" x14ac:dyDescent="0.3">
      <c r="D903" s="151">
        <v>92507</v>
      </c>
      <c r="E903" s="151">
        <v>10</v>
      </c>
    </row>
    <row r="904" spans="4:5" x14ac:dyDescent="0.3">
      <c r="D904" s="151">
        <v>92508</v>
      </c>
      <c r="E904" s="151">
        <v>10</v>
      </c>
    </row>
    <row r="905" spans="4:5" x14ac:dyDescent="0.3">
      <c r="D905" s="151">
        <v>92509</v>
      </c>
      <c r="E905" s="151">
        <v>10</v>
      </c>
    </row>
    <row r="906" spans="4:5" x14ac:dyDescent="0.3">
      <c r="D906" s="151">
        <v>92513</v>
      </c>
      <c r="E906" s="151">
        <v>10</v>
      </c>
    </row>
    <row r="907" spans="4:5" x14ac:dyDescent="0.3">
      <c r="D907" s="151">
        <v>92514</v>
      </c>
      <c r="E907" s="151">
        <v>10</v>
      </c>
    </row>
    <row r="908" spans="4:5" x14ac:dyDescent="0.3">
      <c r="D908" s="151">
        <v>92515</v>
      </c>
      <c r="E908" s="151">
        <v>10</v>
      </c>
    </row>
    <row r="909" spans="4:5" x14ac:dyDescent="0.3">
      <c r="D909" s="151">
        <v>92516</v>
      </c>
      <c r="E909" s="151">
        <v>10</v>
      </c>
    </row>
    <row r="910" spans="4:5" x14ac:dyDescent="0.3">
      <c r="D910" s="151">
        <v>92517</v>
      </c>
      <c r="E910" s="151">
        <v>10</v>
      </c>
    </row>
    <row r="911" spans="4:5" x14ac:dyDescent="0.3">
      <c r="D911" s="151">
        <v>92518</v>
      </c>
      <c r="E911" s="151">
        <v>10</v>
      </c>
    </row>
    <row r="912" spans="4:5" x14ac:dyDescent="0.3">
      <c r="D912" s="151">
        <v>92519</v>
      </c>
      <c r="E912" s="151">
        <v>10</v>
      </c>
    </row>
    <row r="913" spans="4:5" x14ac:dyDescent="0.3">
      <c r="D913" s="151">
        <v>92521</v>
      </c>
      <c r="E913" s="151">
        <v>10</v>
      </c>
    </row>
    <row r="914" spans="4:5" x14ac:dyDescent="0.3">
      <c r="D914" s="151">
        <v>92522</v>
      </c>
      <c r="E914" s="151">
        <v>10</v>
      </c>
    </row>
    <row r="915" spans="4:5" x14ac:dyDescent="0.3">
      <c r="D915" s="151">
        <v>92530</v>
      </c>
      <c r="E915" s="151">
        <v>10</v>
      </c>
    </row>
    <row r="916" spans="4:5" x14ac:dyDescent="0.3">
      <c r="D916" s="151">
        <v>92531</v>
      </c>
      <c r="E916" s="151">
        <v>10</v>
      </c>
    </row>
    <row r="917" spans="4:5" x14ac:dyDescent="0.3">
      <c r="D917" s="151">
        <v>92532</v>
      </c>
      <c r="E917" s="151">
        <v>10</v>
      </c>
    </row>
    <row r="918" spans="4:5" x14ac:dyDescent="0.3">
      <c r="D918" s="151">
        <v>92536</v>
      </c>
      <c r="E918" s="151">
        <v>15</v>
      </c>
    </row>
    <row r="919" spans="4:5" x14ac:dyDescent="0.3">
      <c r="D919" s="151">
        <v>92539</v>
      </c>
      <c r="E919" s="151">
        <v>16</v>
      </c>
    </row>
    <row r="920" spans="4:5" x14ac:dyDescent="0.3">
      <c r="D920" s="151">
        <v>92543</v>
      </c>
      <c r="E920" s="151">
        <v>10</v>
      </c>
    </row>
    <row r="921" spans="4:5" x14ac:dyDescent="0.3">
      <c r="D921" s="151">
        <v>92544</v>
      </c>
      <c r="E921" s="151">
        <v>10</v>
      </c>
    </row>
    <row r="922" spans="4:5" x14ac:dyDescent="0.3">
      <c r="D922" s="151">
        <v>92545</v>
      </c>
      <c r="E922" s="151">
        <v>10</v>
      </c>
    </row>
    <row r="923" spans="4:5" x14ac:dyDescent="0.3">
      <c r="D923" s="151">
        <v>92546</v>
      </c>
      <c r="E923" s="151">
        <v>10</v>
      </c>
    </row>
    <row r="924" spans="4:5" x14ac:dyDescent="0.3">
      <c r="D924" s="151">
        <v>92548</v>
      </c>
      <c r="E924" s="151">
        <v>10</v>
      </c>
    </row>
    <row r="925" spans="4:5" x14ac:dyDescent="0.3">
      <c r="D925" s="151">
        <v>92549</v>
      </c>
      <c r="E925" s="151">
        <v>16</v>
      </c>
    </row>
    <row r="926" spans="4:5" x14ac:dyDescent="0.3">
      <c r="D926" s="151">
        <v>92551</v>
      </c>
      <c r="E926" s="151">
        <v>10</v>
      </c>
    </row>
    <row r="927" spans="4:5" x14ac:dyDescent="0.3">
      <c r="D927" s="151">
        <v>92552</v>
      </c>
      <c r="E927" s="151">
        <v>10</v>
      </c>
    </row>
    <row r="928" spans="4:5" x14ac:dyDescent="0.3">
      <c r="D928" s="151">
        <v>92553</v>
      </c>
      <c r="E928" s="151">
        <v>10</v>
      </c>
    </row>
    <row r="929" spans="4:5" x14ac:dyDescent="0.3">
      <c r="D929" s="151">
        <v>92554</v>
      </c>
      <c r="E929" s="151">
        <v>10</v>
      </c>
    </row>
    <row r="930" spans="4:5" x14ac:dyDescent="0.3">
      <c r="D930" s="151">
        <v>92555</v>
      </c>
      <c r="E930" s="151">
        <v>10</v>
      </c>
    </row>
    <row r="931" spans="4:5" x14ac:dyDescent="0.3">
      <c r="D931" s="151">
        <v>92556</v>
      </c>
      <c r="E931" s="151">
        <v>10</v>
      </c>
    </row>
    <row r="932" spans="4:5" x14ac:dyDescent="0.3">
      <c r="D932" s="151">
        <v>92557</v>
      </c>
      <c r="E932" s="151">
        <v>10</v>
      </c>
    </row>
    <row r="933" spans="4:5" x14ac:dyDescent="0.3">
      <c r="D933" s="151">
        <v>92561</v>
      </c>
      <c r="E933" s="151">
        <v>16</v>
      </c>
    </row>
    <row r="934" spans="4:5" x14ac:dyDescent="0.3">
      <c r="D934" s="151">
        <v>92562</v>
      </c>
      <c r="E934" s="151">
        <v>10</v>
      </c>
    </row>
    <row r="935" spans="4:5" x14ac:dyDescent="0.3">
      <c r="D935" s="151">
        <v>92563</v>
      </c>
      <c r="E935" s="151">
        <v>10</v>
      </c>
    </row>
    <row r="936" spans="4:5" x14ac:dyDescent="0.3">
      <c r="D936" s="151">
        <v>92564</v>
      </c>
      <c r="E936" s="151">
        <v>10</v>
      </c>
    </row>
    <row r="937" spans="4:5" x14ac:dyDescent="0.3">
      <c r="D937" s="151">
        <v>92567</v>
      </c>
      <c r="E937" s="151">
        <v>10</v>
      </c>
    </row>
    <row r="938" spans="4:5" x14ac:dyDescent="0.3">
      <c r="D938" s="151">
        <v>92570</v>
      </c>
      <c r="E938" s="151">
        <v>10</v>
      </c>
    </row>
    <row r="939" spans="4:5" x14ac:dyDescent="0.3">
      <c r="D939" s="151">
        <v>92571</v>
      </c>
      <c r="E939" s="151">
        <v>10</v>
      </c>
    </row>
    <row r="940" spans="4:5" x14ac:dyDescent="0.3">
      <c r="D940" s="151">
        <v>92572</v>
      </c>
      <c r="E940" s="151">
        <v>10</v>
      </c>
    </row>
    <row r="941" spans="4:5" x14ac:dyDescent="0.3">
      <c r="D941" s="151">
        <v>92581</v>
      </c>
      <c r="E941" s="151">
        <v>10</v>
      </c>
    </row>
    <row r="942" spans="4:5" x14ac:dyDescent="0.3">
      <c r="D942" s="151">
        <v>92582</v>
      </c>
      <c r="E942" s="151">
        <v>10</v>
      </c>
    </row>
    <row r="943" spans="4:5" x14ac:dyDescent="0.3">
      <c r="D943" s="151">
        <v>92583</v>
      </c>
      <c r="E943" s="151">
        <v>10</v>
      </c>
    </row>
    <row r="944" spans="4:5" x14ac:dyDescent="0.3">
      <c r="D944" s="151">
        <v>92584</v>
      </c>
      <c r="E944" s="151">
        <v>10</v>
      </c>
    </row>
    <row r="945" spans="4:5" x14ac:dyDescent="0.3">
      <c r="D945" s="151">
        <v>92585</v>
      </c>
      <c r="E945" s="151">
        <v>10</v>
      </c>
    </row>
    <row r="946" spans="4:5" x14ac:dyDescent="0.3">
      <c r="D946" s="151">
        <v>92586</v>
      </c>
      <c r="E946" s="151">
        <v>10</v>
      </c>
    </row>
    <row r="947" spans="4:5" x14ac:dyDescent="0.3">
      <c r="D947" s="151">
        <v>92587</v>
      </c>
      <c r="E947" s="151">
        <v>10</v>
      </c>
    </row>
    <row r="948" spans="4:5" x14ac:dyDescent="0.3">
      <c r="D948" s="151">
        <v>92589</v>
      </c>
      <c r="E948" s="151">
        <v>10</v>
      </c>
    </row>
    <row r="949" spans="4:5" x14ac:dyDescent="0.3">
      <c r="D949" s="151">
        <v>92590</v>
      </c>
      <c r="E949" s="151">
        <v>10</v>
      </c>
    </row>
    <row r="950" spans="4:5" x14ac:dyDescent="0.3">
      <c r="D950" s="151">
        <v>92591</v>
      </c>
      <c r="E950" s="151">
        <v>10</v>
      </c>
    </row>
    <row r="951" spans="4:5" x14ac:dyDescent="0.3">
      <c r="D951" s="151">
        <v>92592</v>
      </c>
      <c r="E951" s="151">
        <v>10</v>
      </c>
    </row>
    <row r="952" spans="4:5" x14ac:dyDescent="0.3">
      <c r="D952" s="151">
        <v>92593</v>
      </c>
      <c r="E952" s="151">
        <v>10</v>
      </c>
    </row>
    <row r="953" spans="4:5" x14ac:dyDescent="0.3">
      <c r="D953" s="151">
        <v>92595</v>
      </c>
      <c r="E953" s="151">
        <v>10</v>
      </c>
    </row>
    <row r="954" spans="4:5" x14ac:dyDescent="0.3">
      <c r="D954" s="151">
        <v>92596</v>
      </c>
      <c r="E954" s="151">
        <v>10</v>
      </c>
    </row>
    <row r="955" spans="4:5" x14ac:dyDescent="0.3">
      <c r="D955" s="151">
        <v>92599</v>
      </c>
      <c r="E955" s="151">
        <v>10</v>
      </c>
    </row>
    <row r="956" spans="4:5" x14ac:dyDescent="0.3">
      <c r="D956" s="151">
        <v>92602</v>
      </c>
      <c r="E956" s="151">
        <v>8</v>
      </c>
    </row>
    <row r="957" spans="4:5" x14ac:dyDescent="0.3">
      <c r="D957" s="151">
        <v>92603</v>
      </c>
      <c r="E957" s="151">
        <v>8</v>
      </c>
    </row>
    <row r="958" spans="4:5" x14ac:dyDescent="0.3">
      <c r="D958" s="151">
        <v>92604</v>
      </c>
      <c r="E958" s="151">
        <v>8</v>
      </c>
    </row>
    <row r="959" spans="4:5" x14ac:dyDescent="0.3">
      <c r="D959" s="151">
        <v>92605</v>
      </c>
      <c r="E959" s="151">
        <v>6</v>
      </c>
    </row>
    <row r="960" spans="4:5" x14ac:dyDescent="0.3">
      <c r="D960" s="151">
        <v>92606</v>
      </c>
      <c r="E960" s="151">
        <v>8</v>
      </c>
    </row>
    <row r="961" spans="4:5" x14ac:dyDescent="0.3">
      <c r="D961" s="151">
        <v>92607</v>
      </c>
      <c r="E961" s="151">
        <v>6</v>
      </c>
    </row>
    <row r="962" spans="4:5" x14ac:dyDescent="0.3">
      <c r="D962" s="151">
        <v>92610</v>
      </c>
      <c r="E962" s="151">
        <v>8</v>
      </c>
    </row>
    <row r="963" spans="4:5" x14ac:dyDescent="0.3">
      <c r="D963" s="151">
        <v>92612</v>
      </c>
      <c r="E963" s="151">
        <v>8</v>
      </c>
    </row>
    <row r="964" spans="4:5" x14ac:dyDescent="0.3">
      <c r="D964" s="151">
        <v>92614</v>
      </c>
      <c r="E964" s="151">
        <v>8</v>
      </c>
    </row>
    <row r="965" spans="4:5" x14ac:dyDescent="0.3">
      <c r="D965" s="151">
        <v>92615</v>
      </c>
      <c r="E965" s="151">
        <v>6</v>
      </c>
    </row>
    <row r="966" spans="4:5" x14ac:dyDescent="0.3">
      <c r="D966" s="151">
        <v>92616</v>
      </c>
      <c r="E966" s="151">
        <v>6</v>
      </c>
    </row>
    <row r="967" spans="4:5" x14ac:dyDescent="0.3">
      <c r="D967" s="151">
        <v>92618</v>
      </c>
      <c r="E967" s="151">
        <v>8</v>
      </c>
    </row>
    <row r="968" spans="4:5" x14ac:dyDescent="0.3">
      <c r="D968" s="151">
        <v>92619</v>
      </c>
      <c r="E968" s="151">
        <v>8</v>
      </c>
    </row>
    <row r="969" spans="4:5" x14ac:dyDescent="0.3">
      <c r="D969" s="151">
        <v>92620</v>
      </c>
      <c r="E969" s="151">
        <v>8</v>
      </c>
    </row>
    <row r="970" spans="4:5" x14ac:dyDescent="0.3">
      <c r="D970" s="151">
        <v>92623</v>
      </c>
      <c r="E970" s="151">
        <v>8</v>
      </c>
    </row>
    <row r="971" spans="4:5" x14ac:dyDescent="0.3">
      <c r="D971" s="151">
        <v>92624</v>
      </c>
      <c r="E971" s="151">
        <v>6</v>
      </c>
    </row>
    <row r="972" spans="4:5" x14ac:dyDescent="0.3">
      <c r="D972" s="151">
        <v>92625</v>
      </c>
      <c r="E972" s="151">
        <v>6</v>
      </c>
    </row>
    <row r="973" spans="4:5" x14ac:dyDescent="0.3">
      <c r="D973" s="151">
        <v>92626</v>
      </c>
      <c r="E973" s="151">
        <v>6</v>
      </c>
    </row>
    <row r="974" spans="4:5" x14ac:dyDescent="0.3">
      <c r="D974" s="151">
        <v>92627</v>
      </c>
      <c r="E974" s="151">
        <v>6</v>
      </c>
    </row>
    <row r="975" spans="4:5" x14ac:dyDescent="0.3">
      <c r="D975" s="151">
        <v>92628</v>
      </c>
      <c r="E975" s="151">
        <v>6</v>
      </c>
    </row>
    <row r="976" spans="4:5" x14ac:dyDescent="0.3">
      <c r="D976" s="151">
        <v>92629</v>
      </c>
      <c r="E976" s="151">
        <v>6</v>
      </c>
    </row>
    <row r="977" spans="4:5" x14ac:dyDescent="0.3">
      <c r="D977" s="151">
        <v>92630</v>
      </c>
      <c r="E977" s="151">
        <v>8</v>
      </c>
    </row>
    <row r="978" spans="4:5" x14ac:dyDescent="0.3">
      <c r="D978" s="151">
        <v>92646</v>
      </c>
      <c r="E978" s="151">
        <v>6</v>
      </c>
    </row>
    <row r="979" spans="4:5" x14ac:dyDescent="0.3">
      <c r="D979" s="151">
        <v>92647</v>
      </c>
      <c r="E979" s="151">
        <v>6</v>
      </c>
    </row>
    <row r="980" spans="4:5" x14ac:dyDescent="0.3">
      <c r="D980" s="151">
        <v>92648</v>
      </c>
      <c r="E980" s="151">
        <v>6</v>
      </c>
    </row>
    <row r="981" spans="4:5" x14ac:dyDescent="0.3">
      <c r="D981" s="151">
        <v>92649</v>
      </c>
      <c r="E981" s="151">
        <v>6</v>
      </c>
    </row>
    <row r="982" spans="4:5" x14ac:dyDescent="0.3">
      <c r="D982" s="151">
        <v>92650</v>
      </c>
      <c r="E982" s="151">
        <v>8</v>
      </c>
    </row>
    <row r="983" spans="4:5" x14ac:dyDescent="0.3">
      <c r="D983" s="151">
        <v>92651</v>
      </c>
      <c r="E983" s="151">
        <v>6</v>
      </c>
    </row>
    <row r="984" spans="4:5" x14ac:dyDescent="0.3">
      <c r="D984" s="151">
        <v>92652</v>
      </c>
      <c r="E984" s="151">
        <v>6</v>
      </c>
    </row>
    <row r="985" spans="4:5" x14ac:dyDescent="0.3">
      <c r="D985" s="151">
        <v>92653</v>
      </c>
      <c r="E985" s="151">
        <v>6</v>
      </c>
    </row>
    <row r="986" spans="4:5" x14ac:dyDescent="0.3">
      <c r="D986" s="151">
        <v>92654</v>
      </c>
      <c r="E986" s="151">
        <v>8</v>
      </c>
    </row>
    <row r="987" spans="4:5" x14ac:dyDescent="0.3">
      <c r="D987" s="151">
        <v>92655</v>
      </c>
      <c r="E987" s="151">
        <v>6</v>
      </c>
    </row>
    <row r="988" spans="4:5" x14ac:dyDescent="0.3">
      <c r="D988" s="151">
        <v>92656</v>
      </c>
      <c r="E988" s="151">
        <v>6</v>
      </c>
    </row>
    <row r="989" spans="4:5" x14ac:dyDescent="0.3">
      <c r="D989" s="151">
        <v>92657</v>
      </c>
      <c r="E989" s="151">
        <v>6</v>
      </c>
    </row>
    <row r="990" spans="4:5" x14ac:dyDescent="0.3">
      <c r="D990" s="151">
        <v>92658</v>
      </c>
      <c r="E990" s="151">
        <v>6</v>
      </c>
    </row>
    <row r="991" spans="4:5" x14ac:dyDescent="0.3">
      <c r="D991" s="151">
        <v>92659</v>
      </c>
      <c r="E991" s="151">
        <v>6</v>
      </c>
    </row>
    <row r="992" spans="4:5" x14ac:dyDescent="0.3">
      <c r="D992" s="151">
        <v>92660</v>
      </c>
      <c r="E992" s="151">
        <v>6</v>
      </c>
    </row>
    <row r="993" spans="4:5" x14ac:dyDescent="0.3">
      <c r="D993" s="151">
        <v>92661</v>
      </c>
      <c r="E993" s="151">
        <v>6</v>
      </c>
    </row>
    <row r="994" spans="4:5" x14ac:dyDescent="0.3">
      <c r="D994" s="151">
        <v>92662</v>
      </c>
      <c r="E994" s="151">
        <v>6</v>
      </c>
    </row>
    <row r="995" spans="4:5" x14ac:dyDescent="0.3">
      <c r="D995" s="151">
        <v>92663</v>
      </c>
      <c r="E995" s="151">
        <v>6</v>
      </c>
    </row>
    <row r="996" spans="4:5" x14ac:dyDescent="0.3">
      <c r="D996" s="151">
        <v>92672</v>
      </c>
      <c r="E996" s="151">
        <v>6</v>
      </c>
    </row>
    <row r="997" spans="4:5" x14ac:dyDescent="0.3">
      <c r="D997" s="151">
        <v>92673</v>
      </c>
      <c r="E997" s="151">
        <v>6</v>
      </c>
    </row>
    <row r="998" spans="4:5" x14ac:dyDescent="0.3">
      <c r="D998" s="151">
        <v>92674</v>
      </c>
      <c r="E998" s="151">
        <v>6</v>
      </c>
    </row>
    <row r="999" spans="4:5" x14ac:dyDescent="0.3">
      <c r="D999" s="151">
        <v>92675</v>
      </c>
      <c r="E999" s="151">
        <v>6</v>
      </c>
    </row>
    <row r="1000" spans="4:5" x14ac:dyDescent="0.3">
      <c r="D1000" s="151">
        <v>92676</v>
      </c>
      <c r="E1000" s="151">
        <v>8</v>
      </c>
    </row>
    <row r="1001" spans="4:5" x14ac:dyDescent="0.3">
      <c r="D1001" s="151">
        <v>92677</v>
      </c>
      <c r="E1001" s="151">
        <v>6</v>
      </c>
    </row>
    <row r="1002" spans="4:5" x14ac:dyDescent="0.3">
      <c r="D1002" s="151">
        <v>92678</v>
      </c>
      <c r="E1002" s="151">
        <v>8</v>
      </c>
    </row>
    <row r="1003" spans="4:5" x14ac:dyDescent="0.3">
      <c r="D1003" s="151">
        <v>92679</v>
      </c>
      <c r="E1003" s="151">
        <v>8</v>
      </c>
    </row>
    <row r="1004" spans="4:5" x14ac:dyDescent="0.3">
      <c r="D1004" s="151">
        <v>92683</v>
      </c>
      <c r="E1004" s="151">
        <v>6</v>
      </c>
    </row>
    <row r="1005" spans="4:5" x14ac:dyDescent="0.3">
      <c r="D1005" s="151">
        <v>92684</v>
      </c>
      <c r="E1005" s="151">
        <v>6</v>
      </c>
    </row>
    <row r="1006" spans="4:5" x14ac:dyDescent="0.3">
      <c r="D1006" s="151">
        <v>92685</v>
      </c>
      <c r="E1006" s="151">
        <v>6</v>
      </c>
    </row>
    <row r="1007" spans="4:5" x14ac:dyDescent="0.3">
      <c r="D1007" s="151">
        <v>92688</v>
      </c>
      <c r="E1007" s="151">
        <v>8</v>
      </c>
    </row>
    <row r="1008" spans="4:5" x14ac:dyDescent="0.3">
      <c r="D1008" s="151">
        <v>92690</v>
      </c>
      <c r="E1008" s="151">
        <v>6</v>
      </c>
    </row>
    <row r="1009" spans="4:5" x14ac:dyDescent="0.3">
      <c r="D1009" s="151">
        <v>92691</v>
      </c>
      <c r="E1009" s="151">
        <v>8</v>
      </c>
    </row>
    <row r="1010" spans="4:5" x14ac:dyDescent="0.3">
      <c r="D1010" s="151">
        <v>92692</v>
      </c>
      <c r="E1010" s="151">
        <v>8</v>
      </c>
    </row>
    <row r="1011" spans="4:5" x14ac:dyDescent="0.3">
      <c r="D1011" s="151">
        <v>92693</v>
      </c>
      <c r="E1011" s="151">
        <v>6</v>
      </c>
    </row>
    <row r="1012" spans="4:5" x14ac:dyDescent="0.3">
      <c r="D1012" s="151">
        <v>92694</v>
      </c>
      <c r="E1012" s="151">
        <v>8</v>
      </c>
    </row>
    <row r="1013" spans="4:5" x14ac:dyDescent="0.3">
      <c r="D1013" s="151">
        <v>92697</v>
      </c>
      <c r="E1013" s="151">
        <v>6</v>
      </c>
    </row>
    <row r="1014" spans="4:5" x14ac:dyDescent="0.3">
      <c r="D1014" s="151">
        <v>92698</v>
      </c>
      <c r="E1014" s="151">
        <v>8</v>
      </c>
    </row>
    <row r="1015" spans="4:5" x14ac:dyDescent="0.3">
      <c r="D1015" s="151">
        <v>92701</v>
      </c>
      <c r="E1015" s="151">
        <v>8</v>
      </c>
    </row>
    <row r="1016" spans="4:5" x14ac:dyDescent="0.3">
      <c r="D1016" s="151">
        <v>92702</v>
      </c>
      <c r="E1016" s="151">
        <v>8</v>
      </c>
    </row>
    <row r="1017" spans="4:5" x14ac:dyDescent="0.3">
      <c r="D1017" s="151">
        <v>92703</v>
      </c>
      <c r="E1017" s="151">
        <v>8</v>
      </c>
    </row>
    <row r="1018" spans="4:5" x14ac:dyDescent="0.3">
      <c r="D1018" s="151">
        <v>92704</v>
      </c>
      <c r="E1018" s="151">
        <v>8</v>
      </c>
    </row>
    <row r="1019" spans="4:5" x14ac:dyDescent="0.3">
      <c r="D1019" s="151">
        <v>92705</v>
      </c>
      <c r="E1019" s="151">
        <v>8</v>
      </c>
    </row>
    <row r="1020" spans="4:5" x14ac:dyDescent="0.3">
      <c r="D1020" s="151">
        <v>92706</v>
      </c>
      <c r="E1020" s="151">
        <v>8</v>
      </c>
    </row>
    <row r="1021" spans="4:5" x14ac:dyDescent="0.3">
      <c r="D1021" s="151">
        <v>92707</v>
      </c>
      <c r="E1021" s="151">
        <v>8</v>
      </c>
    </row>
    <row r="1022" spans="4:5" x14ac:dyDescent="0.3">
      <c r="D1022" s="151">
        <v>92708</v>
      </c>
      <c r="E1022" s="151">
        <v>6</v>
      </c>
    </row>
    <row r="1023" spans="4:5" x14ac:dyDescent="0.3">
      <c r="D1023" s="151">
        <v>92709</v>
      </c>
      <c r="E1023" s="151">
        <v>8</v>
      </c>
    </row>
    <row r="1024" spans="4:5" x14ac:dyDescent="0.3">
      <c r="D1024" s="151">
        <v>92710</v>
      </c>
      <c r="E1024" s="151">
        <v>8</v>
      </c>
    </row>
    <row r="1025" spans="4:5" x14ac:dyDescent="0.3">
      <c r="D1025" s="151">
        <v>92711</v>
      </c>
      <c r="E1025" s="151">
        <v>8</v>
      </c>
    </row>
    <row r="1026" spans="4:5" x14ac:dyDescent="0.3">
      <c r="D1026" s="151">
        <v>92712</v>
      </c>
      <c r="E1026" s="151">
        <v>8</v>
      </c>
    </row>
    <row r="1027" spans="4:5" x14ac:dyDescent="0.3">
      <c r="D1027" s="151">
        <v>92728</v>
      </c>
      <c r="E1027" s="151">
        <v>6</v>
      </c>
    </row>
    <row r="1028" spans="4:5" x14ac:dyDescent="0.3">
      <c r="D1028" s="151">
        <v>92735</v>
      </c>
      <c r="E1028" s="151">
        <v>8</v>
      </c>
    </row>
    <row r="1029" spans="4:5" x14ac:dyDescent="0.3">
      <c r="D1029" s="151">
        <v>92780</v>
      </c>
      <c r="E1029" s="151">
        <v>8</v>
      </c>
    </row>
    <row r="1030" spans="4:5" x14ac:dyDescent="0.3">
      <c r="D1030" s="151">
        <v>92781</v>
      </c>
      <c r="E1030" s="151">
        <v>8</v>
      </c>
    </row>
    <row r="1031" spans="4:5" x14ac:dyDescent="0.3">
      <c r="D1031" s="151">
        <v>92782</v>
      </c>
      <c r="E1031" s="151">
        <v>8</v>
      </c>
    </row>
    <row r="1032" spans="4:5" x14ac:dyDescent="0.3">
      <c r="D1032" s="151">
        <v>92799</v>
      </c>
      <c r="E1032" s="151">
        <v>6</v>
      </c>
    </row>
    <row r="1033" spans="4:5" x14ac:dyDescent="0.3">
      <c r="D1033" s="151">
        <v>92801</v>
      </c>
      <c r="E1033" s="151">
        <v>8</v>
      </c>
    </row>
    <row r="1034" spans="4:5" x14ac:dyDescent="0.3">
      <c r="D1034" s="151">
        <v>92802</v>
      </c>
      <c r="E1034" s="151">
        <v>8</v>
      </c>
    </row>
    <row r="1035" spans="4:5" x14ac:dyDescent="0.3">
      <c r="D1035" s="151">
        <v>92803</v>
      </c>
      <c r="E1035" s="151">
        <v>8</v>
      </c>
    </row>
    <row r="1036" spans="4:5" x14ac:dyDescent="0.3">
      <c r="D1036" s="151">
        <v>92804</v>
      </c>
      <c r="E1036" s="151">
        <v>8</v>
      </c>
    </row>
    <row r="1037" spans="4:5" x14ac:dyDescent="0.3">
      <c r="D1037" s="151">
        <v>92805</v>
      </c>
      <c r="E1037" s="151">
        <v>8</v>
      </c>
    </row>
    <row r="1038" spans="4:5" x14ac:dyDescent="0.3">
      <c r="D1038" s="151">
        <v>92806</v>
      </c>
      <c r="E1038" s="151">
        <v>8</v>
      </c>
    </row>
    <row r="1039" spans="4:5" x14ac:dyDescent="0.3">
      <c r="D1039" s="151">
        <v>92807</v>
      </c>
      <c r="E1039" s="151">
        <v>8</v>
      </c>
    </row>
    <row r="1040" spans="4:5" x14ac:dyDescent="0.3">
      <c r="D1040" s="151">
        <v>92808</v>
      </c>
      <c r="E1040" s="151">
        <v>8</v>
      </c>
    </row>
    <row r="1041" spans="4:5" x14ac:dyDescent="0.3">
      <c r="D1041" s="151">
        <v>92811</v>
      </c>
      <c r="E1041" s="151">
        <v>8</v>
      </c>
    </row>
    <row r="1042" spans="4:5" x14ac:dyDescent="0.3">
      <c r="D1042" s="151">
        <v>92812</v>
      </c>
      <c r="E1042" s="151">
        <v>8</v>
      </c>
    </row>
    <row r="1043" spans="4:5" x14ac:dyDescent="0.3">
      <c r="D1043" s="151">
        <v>92814</v>
      </c>
      <c r="E1043" s="151">
        <v>8</v>
      </c>
    </row>
    <row r="1044" spans="4:5" x14ac:dyDescent="0.3">
      <c r="D1044" s="151">
        <v>92815</v>
      </c>
      <c r="E1044" s="151">
        <v>8</v>
      </c>
    </row>
    <row r="1045" spans="4:5" x14ac:dyDescent="0.3">
      <c r="D1045" s="151">
        <v>92816</v>
      </c>
      <c r="E1045" s="151">
        <v>8</v>
      </c>
    </row>
    <row r="1046" spans="4:5" x14ac:dyDescent="0.3">
      <c r="D1046" s="151">
        <v>92817</v>
      </c>
      <c r="E1046" s="151">
        <v>8</v>
      </c>
    </row>
    <row r="1047" spans="4:5" x14ac:dyDescent="0.3">
      <c r="D1047" s="151">
        <v>92821</v>
      </c>
      <c r="E1047" s="151">
        <v>8</v>
      </c>
    </row>
    <row r="1048" spans="4:5" x14ac:dyDescent="0.3">
      <c r="D1048" s="151">
        <v>92822</v>
      </c>
      <c r="E1048" s="151">
        <v>8</v>
      </c>
    </row>
    <row r="1049" spans="4:5" x14ac:dyDescent="0.3">
      <c r="D1049" s="151">
        <v>92823</v>
      </c>
      <c r="E1049" s="151">
        <v>8</v>
      </c>
    </row>
    <row r="1050" spans="4:5" x14ac:dyDescent="0.3">
      <c r="D1050" s="151">
        <v>92825</v>
      </c>
      <c r="E1050" s="151">
        <v>8</v>
      </c>
    </row>
    <row r="1051" spans="4:5" x14ac:dyDescent="0.3">
      <c r="D1051" s="151">
        <v>92831</v>
      </c>
      <c r="E1051" s="151">
        <v>8</v>
      </c>
    </row>
    <row r="1052" spans="4:5" x14ac:dyDescent="0.3">
      <c r="D1052" s="151">
        <v>92832</v>
      </c>
      <c r="E1052" s="151">
        <v>8</v>
      </c>
    </row>
    <row r="1053" spans="4:5" x14ac:dyDescent="0.3">
      <c r="D1053" s="151">
        <v>92833</v>
      </c>
      <c r="E1053" s="151">
        <v>8</v>
      </c>
    </row>
    <row r="1054" spans="4:5" x14ac:dyDescent="0.3">
      <c r="D1054" s="151">
        <v>92834</v>
      </c>
      <c r="E1054" s="151">
        <v>8</v>
      </c>
    </row>
    <row r="1055" spans="4:5" x14ac:dyDescent="0.3">
      <c r="D1055" s="151">
        <v>92835</v>
      </c>
      <c r="E1055" s="151">
        <v>8</v>
      </c>
    </row>
    <row r="1056" spans="4:5" x14ac:dyDescent="0.3">
      <c r="D1056" s="151">
        <v>92836</v>
      </c>
      <c r="E1056" s="151">
        <v>8</v>
      </c>
    </row>
    <row r="1057" spans="4:5" x14ac:dyDescent="0.3">
      <c r="D1057" s="151">
        <v>92837</v>
      </c>
      <c r="E1057" s="151">
        <v>8</v>
      </c>
    </row>
    <row r="1058" spans="4:5" x14ac:dyDescent="0.3">
      <c r="D1058" s="151">
        <v>92838</v>
      </c>
      <c r="E1058" s="151">
        <v>8</v>
      </c>
    </row>
    <row r="1059" spans="4:5" x14ac:dyDescent="0.3">
      <c r="D1059" s="151">
        <v>92840</v>
      </c>
      <c r="E1059" s="151">
        <v>8</v>
      </c>
    </row>
    <row r="1060" spans="4:5" x14ac:dyDescent="0.3">
      <c r="D1060" s="151">
        <v>92841</v>
      </c>
      <c r="E1060" s="151">
        <v>8</v>
      </c>
    </row>
    <row r="1061" spans="4:5" x14ac:dyDescent="0.3">
      <c r="D1061" s="151">
        <v>92842</v>
      </c>
      <c r="E1061" s="151">
        <v>8</v>
      </c>
    </row>
    <row r="1062" spans="4:5" x14ac:dyDescent="0.3">
      <c r="D1062" s="151">
        <v>92843</v>
      </c>
      <c r="E1062" s="151">
        <v>8</v>
      </c>
    </row>
    <row r="1063" spans="4:5" x14ac:dyDescent="0.3">
      <c r="D1063" s="151">
        <v>92844</v>
      </c>
      <c r="E1063" s="151">
        <v>6</v>
      </c>
    </row>
    <row r="1064" spans="4:5" x14ac:dyDescent="0.3">
      <c r="D1064" s="151">
        <v>92845</v>
      </c>
      <c r="E1064" s="151">
        <v>8</v>
      </c>
    </row>
    <row r="1065" spans="4:5" x14ac:dyDescent="0.3">
      <c r="D1065" s="151">
        <v>92846</v>
      </c>
      <c r="E1065" s="151">
        <v>8</v>
      </c>
    </row>
    <row r="1066" spans="4:5" x14ac:dyDescent="0.3">
      <c r="D1066" s="151">
        <v>92850</v>
      </c>
      <c r="E1066" s="151">
        <v>8</v>
      </c>
    </row>
    <row r="1067" spans="4:5" x14ac:dyDescent="0.3">
      <c r="D1067" s="151">
        <v>92856</v>
      </c>
      <c r="E1067" s="151">
        <v>8</v>
      </c>
    </row>
    <row r="1068" spans="4:5" x14ac:dyDescent="0.3">
      <c r="D1068" s="151">
        <v>92857</v>
      </c>
      <c r="E1068" s="151">
        <v>8</v>
      </c>
    </row>
    <row r="1069" spans="4:5" x14ac:dyDescent="0.3">
      <c r="D1069" s="151">
        <v>92859</v>
      </c>
      <c r="E1069" s="151">
        <v>8</v>
      </c>
    </row>
    <row r="1070" spans="4:5" x14ac:dyDescent="0.3">
      <c r="D1070" s="151">
        <v>92860</v>
      </c>
      <c r="E1070" s="151">
        <v>10</v>
      </c>
    </row>
    <row r="1071" spans="4:5" x14ac:dyDescent="0.3">
      <c r="D1071" s="151">
        <v>92861</v>
      </c>
      <c r="E1071" s="151">
        <v>8</v>
      </c>
    </row>
    <row r="1072" spans="4:5" x14ac:dyDescent="0.3">
      <c r="D1072" s="151">
        <v>92862</v>
      </c>
      <c r="E1072" s="151">
        <v>8</v>
      </c>
    </row>
    <row r="1073" spans="4:5" x14ac:dyDescent="0.3">
      <c r="D1073" s="151">
        <v>92863</v>
      </c>
      <c r="E1073" s="151">
        <v>8</v>
      </c>
    </row>
    <row r="1074" spans="4:5" x14ac:dyDescent="0.3">
      <c r="D1074" s="151">
        <v>92864</v>
      </c>
      <c r="E1074" s="151">
        <v>8</v>
      </c>
    </row>
    <row r="1075" spans="4:5" x14ac:dyDescent="0.3">
      <c r="D1075" s="151">
        <v>92865</v>
      </c>
      <c r="E1075" s="151">
        <v>8</v>
      </c>
    </row>
    <row r="1076" spans="4:5" x14ac:dyDescent="0.3">
      <c r="D1076" s="151">
        <v>92866</v>
      </c>
      <c r="E1076" s="151">
        <v>8</v>
      </c>
    </row>
    <row r="1077" spans="4:5" x14ac:dyDescent="0.3">
      <c r="D1077" s="151">
        <v>92867</v>
      </c>
      <c r="E1077" s="151">
        <v>8</v>
      </c>
    </row>
    <row r="1078" spans="4:5" x14ac:dyDescent="0.3">
      <c r="D1078" s="151">
        <v>92868</v>
      </c>
      <c r="E1078" s="151">
        <v>8</v>
      </c>
    </row>
    <row r="1079" spans="4:5" x14ac:dyDescent="0.3">
      <c r="D1079" s="151">
        <v>92869</v>
      </c>
      <c r="E1079" s="151">
        <v>8</v>
      </c>
    </row>
    <row r="1080" spans="4:5" x14ac:dyDescent="0.3">
      <c r="D1080" s="151">
        <v>92870</v>
      </c>
      <c r="E1080" s="151">
        <v>8</v>
      </c>
    </row>
    <row r="1081" spans="4:5" x14ac:dyDescent="0.3">
      <c r="D1081" s="151">
        <v>92871</v>
      </c>
      <c r="E1081" s="151">
        <v>8</v>
      </c>
    </row>
    <row r="1082" spans="4:5" x14ac:dyDescent="0.3">
      <c r="D1082" s="151">
        <v>92877</v>
      </c>
      <c r="E1082" s="151">
        <v>10</v>
      </c>
    </row>
    <row r="1083" spans="4:5" x14ac:dyDescent="0.3">
      <c r="D1083" s="151">
        <v>92878</v>
      </c>
      <c r="E1083" s="151">
        <v>10</v>
      </c>
    </row>
    <row r="1084" spans="4:5" x14ac:dyDescent="0.3">
      <c r="D1084" s="151">
        <v>92879</v>
      </c>
      <c r="E1084" s="151">
        <v>10</v>
      </c>
    </row>
    <row r="1085" spans="4:5" x14ac:dyDescent="0.3">
      <c r="D1085" s="151">
        <v>92880</v>
      </c>
      <c r="E1085" s="151">
        <v>10</v>
      </c>
    </row>
    <row r="1086" spans="4:5" x14ac:dyDescent="0.3">
      <c r="D1086" s="151">
        <v>92881</v>
      </c>
      <c r="E1086" s="151">
        <v>10</v>
      </c>
    </row>
    <row r="1087" spans="4:5" x14ac:dyDescent="0.3">
      <c r="D1087" s="151">
        <v>92882</v>
      </c>
      <c r="E1087" s="151">
        <v>10</v>
      </c>
    </row>
    <row r="1088" spans="4:5" x14ac:dyDescent="0.3">
      <c r="D1088" s="151">
        <v>92883</v>
      </c>
      <c r="E1088" s="151">
        <v>10</v>
      </c>
    </row>
    <row r="1089" spans="4:5" x14ac:dyDescent="0.3">
      <c r="D1089" s="151">
        <v>92885</v>
      </c>
      <c r="E1089" s="151">
        <v>8</v>
      </c>
    </row>
    <row r="1090" spans="4:5" x14ac:dyDescent="0.3">
      <c r="D1090" s="151">
        <v>92886</v>
      </c>
      <c r="E1090" s="151">
        <v>8</v>
      </c>
    </row>
    <row r="1091" spans="4:5" x14ac:dyDescent="0.3">
      <c r="D1091" s="151">
        <v>92887</v>
      </c>
      <c r="E1091" s="151">
        <v>8</v>
      </c>
    </row>
    <row r="1092" spans="4:5" x14ac:dyDescent="0.3">
      <c r="D1092" s="151">
        <v>92899</v>
      </c>
      <c r="E1092" s="151">
        <v>8</v>
      </c>
    </row>
    <row r="1093" spans="4:5" x14ac:dyDescent="0.3">
      <c r="D1093" s="151">
        <v>93001</v>
      </c>
      <c r="E1093" s="151">
        <v>6</v>
      </c>
    </row>
    <row r="1094" spans="4:5" x14ac:dyDescent="0.3">
      <c r="D1094" s="151">
        <v>93002</v>
      </c>
      <c r="E1094" s="151">
        <v>6</v>
      </c>
    </row>
    <row r="1095" spans="4:5" x14ac:dyDescent="0.3">
      <c r="D1095" s="151">
        <v>93003</v>
      </c>
      <c r="E1095" s="151">
        <v>6</v>
      </c>
    </row>
    <row r="1096" spans="4:5" x14ac:dyDescent="0.3">
      <c r="D1096" s="151">
        <v>93004</v>
      </c>
      <c r="E1096" s="151">
        <v>6</v>
      </c>
    </row>
    <row r="1097" spans="4:5" x14ac:dyDescent="0.3">
      <c r="D1097" s="151">
        <v>93005</v>
      </c>
      <c r="E1097" s="151">
        <v>6</v>
      </c>
    </row>
    <row r="1098" spans="4:5" x14ac:dyDescent="0.3">
      <c r="D1098" s="151">
        <v>93006</v>
      </c>
      <c r="E1098" s="151">
        <v>6</v>
      </c>
    </row>
    <row r="1099" spans="4:5" x14ac:dyDescent="0.3">
      <c r="D1099" s="151">
        <v>93007</v>
      </c>
      <c r="E1099" s="151">
        <v>6</v>
      </c>
    </row>
    <row r="1100" spans="4:5" x14ac:dyDescent="0.3">
      <c r="D1100" s="151">
        <v>93009</v>
      </c>
      <c r="E1100" s="151">
        <v>6</v>
      </c>
    </row>
    <row r="1101" spans="4:5" x14ac:dyDescent="0.3">
      <c r="D1101" s="151">
        <v>93010</v>
      </c>
      <c r="E1101" s="151">
        <v>6</v>
      </c>
    </row>
    <row r="1102" spans="4:5" x14ac:dyDescent="0.3">
      <c r="D1102" s="151">
        <v>93011</v>
      </c>
      <c r="E1102" s="151">
        <v>6</v>
      </c>
    </row>
    <row r="1103" spans="4:5" x14ac:dyDescent="0.3">
      <c r="D1103" s="151">
        <v>93012</v>
      </c>
      <c r="E1103" s="151">
        <v>6</v>
      </c>
    </row>
    <row r="1104" spans="4:5" x14ac:dyDescent="0.3">
      <c r="D1104" s="151">
        <v>93013</v>
      </c>
      <c r="E1104" s="151">
        <v>6</v>
      </c>
    </row>
    <row r="1105" spans="4:5" x14ac:dyDescent="0.3">
      <c r="D1105" s="151">
        <v>93014</v>
      </c>
      <c r="E1105" s="151">
        <v>6</v>
      </c>
    </row>
    <row r="1106" spans="4:5" x14ac:dyDescent="0.3">
      <c r="D1106" s="151">
        <v>93015</v>
      </c>
      <c r="E1106" s="151">
        <v>9</v>
      </c>
    </row>
    <row r="1107" spans="4:5" x14ac:dyDescent="0.3">
      <c r="D1107" s="151">
        <v>93016</v>
      </c>
      <c r="E1107" s="151">
        <v>9</v>
      </c>
    </row>
    <row r="1108" spans="4:5" x14ac:dyDescent="0.3">
      <c r="D1108" s="151">
        <v>93020</v>
      </c>
      <c r="E1108" s="151">
        <v>9</v>
      </c>
    </row>
    <row r="1109" spans="4:5" x14ac:dyDescent="0.3">
      <c r="D1109" s="151">
        <v>93021</v>
      </c>
      <c r="E1109" s="151">
        <v>9</v>
      </c>
    </row>
    <row r="1110" spans="4:5" x14ac:dyDescent="0.3">
      <c r="D1110" s="151">
        <v>93022</v>
      </c>
      <c r="E1110" s="151">
        <v>9</v>
      </c>
    </row>
    <row r="1111" spans="4:5" x14ac:dyDescent="0.3">
      <c r="D1111" s="151">
        <v>93023</v>
      </c>
      <c r="E1111" s="151">
        <v>9</v>
      </c>
    </row>
    <row r="1112" spans="4:5" x14ac:dyDescent="0.3">
      <c r="D1112" s="151">
        <v>93024</v>
      </c>
      <c r="E1112" s="151">
        <v>9</v>
      </c>
    </row>
    <row r="1113" spans="4:5" x14ac:dyDescent="0.3">
      <c r="D1113" s="151">
        <v>93030</v>
      </c>
      <c r="E1113" s="151">
        <v>6</v>
      </c>
    </row>
    <row r="1114" spans="4:5" x14ac:dyDescent="0.3">
      <c r="D1114" s="151">
        <v>93031</v>
      </c>
      <c r="E1114" s="151">
        <v>6</v>
      </c>
    </row>
    <row r="1115" spans="4:5" x14ac:dyDescent="0.3">
      <c r="D1115" s="151">
        <v>93032</v>
      </c>
      <c r="E1115" s="151">
        <v>6</v>
      </c>
    </row>
    <row r="1116" spans="4:5" x14ac:dyDescent="0.3">
      <c r="D1116" s="151">
        <v>93033</v>
      </c>
      <c r="E1116" s="151">
        <v>6</v>
      </c>
    </row>
    <row r="1117" spans="4:5" x14ac:dyDescent="0.3">
      <c r="D1117" s="151">
        <v>93034</v>
      </c>
      <c r="E1117" s="151">
        <v>6</v>
      </c>
    </row>
    <row r="1118" spans="4:5" x14ac:dyDescent="0.3">
      <c r="D1118" s="151">
        <v>93035</v>
      </c>
      <c r="E1118" s="151">
        <v>6</v>
      </c>
    </row>
    <row r="1119" spans="4:5" x14ac:dyDescent="0.3">
      <c r="D1119" s="151">
        <v>93040</v>
      </c>
      <c r="E1119" s="151">
        <v>9</v>
      </c>
    </row>
    <row r="1120" spans="4:5" x14ac:dyDescent="0.3">
      <c r="D1120" s="151">
        <v>93041</v>
      </c>
      <c r="E1120" s="151">
        <v>6</v>
      </c>
    </row>
    <row r="1121" spans="4:5" x14ac:dyDescent="0.3">
      <c r="D1121" s="151">
        <v>93042</v>
      </c>
      <c r="E1121" s="151">
        <v>6</v>
      </c>
    </row>
    <row r="1122" spans="4:5" x14ac:dyDescent="0.3">
      <c r="D1122" s="151">
        <v>93043</v>
      </c>
      <c r="E1122" s="151">
        <v>6</v>
      </c>
    </row>
    <row r="1123" spans="4:5" x14ac:dyDescent="0.3">
      <c r="D1123" s="151">
        <v>93044</v>
      </c>
      <c r="E1123" s="151">
        <v>6</v>
      </c>
    </row>
    <row r="1124" spans="4:5" x14ac:dyDescent="0.3">
      <c r="D1124" s="151">
        <v>93060</v>
      </c>
      <c r="E1124" s="151">
        <v>9</v>
      </c>
    </row>
    <row r="1125" spans="4:5" x14ac:dyDescent="0.3">
      <c r="D1125" s="151">
        <v>93061</v>
      </c>
      <c r="E1125" s="151">
        <v>9</v>
      </c>
    </row>
    <row r="1126" spans="4:5" x14ac:dyDescent="0.3">
      <c r="D1126" s="151">
        <v>93062</v>
      </c>
      <c r="E1126" s="151">
        <v>9</v>
      </c>
    </row>
    <row r="1127" spans="4:5" x14ac:dyDescent="0.3">
      <c r="D1127" s="151">
        <v>93063</v>
      </c>
      <c r="E1127" s="151">
        <v>9</v>
      </c>
    </row>
    <row r="1128" spans="4:5" x14ac:dyDescent="0.3">
      <c r="D1128" s="151">
        <v>93064</v>
      </c>
      <c r="E1128" s="151">
        <v>9</v>
      </c>
    </row>
    <row r="1129" spans="4:5" x14ac:dyDescent="0.3">
      <c r="D1129" s="151">
        <v>93065</v>
      </c>
      <c r="E1129" s="151">
        <v>9</v>
      </c>
    </row>
    <row r="1130" spans="4:5" x14ac:dyDescent="0.3">
      <c r="D1130" s="151">
        <v>93066</v>
      </c>
      <c r="E1130" s="151">
        <v>9</v>
      </c>
    </row>
    <row r="1131" spans="4:5" x14ac:dyDescent="0.3">
      <c r="D1131" s="151">
        <v>93067</v>
      </c>
      <c r="E1131" s="151">
        <v>6</v>
      </c>
    </row>
    <row r="1132" spans="4:5" x14ac:dyDescent="0.3">
      <c r="D1132" s="151">
        <v>93093</v>
      </c>
      <c r="E1132" s="151">
        <v>9</v>
      </c>
    </row>
    <row r="1133" spans="4:5" x14ac:dyDescent="0.3">
      <c r="D1133" s="151">
        <v>93094</v>
      </c>
      <c r="E1133" s="151">
        <v>9</v>
      </c>
    </row>
    <row r="1134" spans="4:5" x14ac:dyDescent="0.3">
      <c r="D1134" s="151">
        <v>93099</v>
      </c>
      <c r="E1134" s="151">
        <v>9</v>
      </c>
    </row>
    <row r="1135" spans="4:5" x14ac:dyDescent="0.3">
      <c r="D1135" s="151">
        <v>93101</v>
      </c>
      <c r="E1135" s="151">
        <v>6</v>
      </c>
    </row>
    <row r="1136" spans="4:5" x14ac:dyDescent="0.3">
      <c r="D1136" s="151">
        <v>93102</v>
      </c>
      <c r="E1136" s="151">
        <v>6</v>
      </c>
    </row>
    <row r="1137" spans="4:5" x14ac:dyDescent="0.3">
      <c r="D1137" s="151">
        <v>93103</v>
      </c>
      <c r="E1137" s="151">
        <v>6</v>
      </c>
    </row>
    <row r="1138" spans="4:5" x14ac:dyDescent="0.3">
      <c r="D1138" s="151">
        <v>93105</v>
      </c>
      <c r="E1138" s="151">
        <v>6</v>
      </c>
    </row>
    <row r="1139" spans="4:5" x14ac:dyDescent="0.3">
      <c r="D1139" s="151">
        <v>93106</v>
      </c>
      <c r="E1139" s="151">
        <v>6</v>
      </c>
    </row>
    <row r="1140" spans="4:5" x14ac:dyDescent="0.3">
      <c r="D1140" s="151">
        <v>93107</v>
      </c>
      <c r="E1140" s="151">
        <v>6</v>
      </c>
    </row>
    <row r="1141" spans="4:5" x14ac:dyDescent="0.3">
      <c r="D1141" s="151">
        <v>93108</v>
      </c>
      <c r="E1141" s="151">
        <v>6</v>
      </c>
    </row>
    <row r="1142" spans="4:5" x14ac:dyDescent="0.3">
      <c r="D1142" s="151">
        <v>93109</v>
      </c>
      <c r="E1142" s="151">
        <v>6</v>
      </c>
    </row>
    <row r="1143" spans="4:5" x14ac:dyDescent="0.3">
      <c r="D1143" s="151">
        <v>93110</v>
      </c>
      <c r="E1143" s="151">
        <v>6</v>
      </c>
    </row>
    <row r="1144" spans="4:5" x14ac:dyDescent="0.3">
      <c r="D1144" s="151">
        <v>93111</v>
      </c>
      <c r="E1144" s="151">
        <v>6</v>
      </c>
    </row>
    <row r="1145" spans="4:5" x14ac:dyDescent="0.3">
      <c r="D1145" s="151">
        <v>93116</v>
      </c>
      <c r="E1145" s="151">
        <v>6</v>
      </c>
    </row>
    <row r="1146" spans="4:5" x14ac:dyDescent="0.3">
      <c r="D1146" s="151">
        <v>93117</v>
      </c>
      <c r="E1146" s="151">
        <v>6</v>
      </c>
    </row>
    <row r="1147" spans="4:5" x14ac:dyDescent="0.3">
      <c r="D1147" s="151">
        <v>93118</v>
      </c>
      <c r="E1147" s="151">
        <v>6</v>
      </c>
    </row>
    <row r="1148" spans="4:5" x14ac:dyDescent="0.3">
      <c r="D1148" s="151">
        <v>93120</v>
      </c>
      <c r="E1148" s="151">
        <v>6</v>
      </c>
    </row>
    <row r="1149" spans="4:5" x14ac:dyDescent="0.3">
      <c r="D1149" s="151">
        <v>93121</v>
      </c>
      <c r="E1149" s="151">
        <v>6</v>
      </c>
    </row>
    <row r="1150" spans="4:5" x14ac:dyDescent="0.3">
      <c r="D1150" s="151">
        <v>93130</v>
      </c>
      <c r="E1150" s="151">
        <v>5</v>
      </c>
    </row>
    <row r="1151" spans="4:5" x14ac:dyDescent="0.3">
      <c r="D1151" s="151">
        <v>93140</v>
      </c>
      <c r="E1151" s="151">
        <v>6</v>
      </c>
    </row>
    <row r="1152" spans="4:5" x14ac:dyDescent="0.3">
      <c r="D1152" s="151">
        <v>93150</v>
      </c>
      <c r="E1152" s="151">
        <v>6</v>
      </c>
    </row>
    <row r="1153" spans="4:5" x14ac:dyDescent="0.3">
      <c r="D1153" s="151">
        <v>93160</v>
      </c>
      <c r="E1153" s="151">
        <v>6</v>
      </c>
    </row>
    <row r="1154" spans="4:5" x14ac:dyDescent="0.3">
      <c r="D1154" s="151">
        <v>93190</v>
      </c>
      <c r="E1154" s="151">
        <v>6</v>
      </c>
    </row>
    <row r="1155" spans="4:5" x14ac:dyDescent="0.3">
      <c r="D1155" s="151">
        <v>93199</v>
      </c>
      <c r="E1155" s="151">
        <v>6</v>
      </c>
    </row>
    <row r="1156" spans="4:5" x14ac:dyDescent="0.3">
      <c r="D1156" s="151">
        <v>93201</v>
      </c>
      <c r="E1156" s="151">
        <v>13</v>
      </c>
    </row>
    <row r="1157" spans="4:5" x14ac:dyDescent="0.3">
      <c r="D1157" s="151">
        <v>93202</v>
      </c>
      <c r="E1157" s="151">
        <v>13</v>
      </c>
    </row>
    <row r="1158" spans="4:5" x14ac:dyDescent="0.3">
      <c r="D1158" s="151">
        <v>93203</v>
      </c>
      <c r="E1158" s="151">
        <v>13</v>
      </c>
    </row>
    <row r="1159" spans="4:5" x14ac:dyDescent="0.3">
      <c r="D1159" s="151">
        <v>93204</v>
      </c>
      <c r="E1159" s="151">
        <v>13</v>
      </c>
    </row>
    <row r="1160" spans="4:5" x14ac:dyDescent="0.3">
      <c r="D1160" s="151">
        <v>93205</v>
      </c>
      <c r="E1160" s="151">
        <v>16</v>
      </c>
    </row>
    <row r="1161" spans="4:5" x14ac:dyDescent="0.3">
      <c r="D1161" s="151">
        <v>93206</v>
      </c>
      <c r="E1161" s="151">
        <v>13</v>
      </c>
    </row>
    <row r="1162" spans="4:5" x14ac:dyDescent="0.3">
      <c r="D1162" s="151">
        <v>93207</v>
      </c>
      <c r="E1162" s="151">
        <v>13</v>
      </c>
    </row>
    <row r="1163" spans="4:5" x14ac:dyDescent="0.3">
      <c r="D1163" s="151">
        <v>93208</v>
      </c>
      <c r="E1163" s="151">
        <v>16</v>
      </c>
    </row>
    <row r="1164" spans="4:5" x14ac:dyDescent="0.3">
      <c r="D1164" s="151">
        <v>93210</v>
      </c>
      <c r="E1164" s="151">
        <v>13</v>
      </c>
    </row>
    <row r="1165" spans="4:5" x14ac:dyDescent="0.3">
      <c r="D1165" s="151">
        <v>93212</v>
      </c>
      <c r="E1165" s="151">
        <v>13</v>
      </c>
    </row>
    <row r="1166" spans="4:5" x14ac:dyDescent="0.3">
      <c r="D1166" s="151">
        <v>93215</v>
      </c>
      <c r="E1166" s="151">
        <v>13</v>
      </c>
    </row>
    <row r="1167" spans="4:5" x14ac:dyDescent="0.3">
      <c r="D1167" s="151">
        <v>93216</v>
      </c>
      <c r="E1167" s="151">
        <v>13</v>
      </c>
    </row>
    <row r="1168" spans="4:5" x14ac:dyDescent="0.3">
      <c r="D1168" s="151">
        <v>93218</v>
      </c>
      <c r="E1168" s="151">
        <v>13</v>
      </c>
    </row>
    <row r="1169" spans="4:5" x14ac:dyDescent="0.3">
      <c r="D1169" s="151">
        <v>93219</v>
      </c>
      <c r="E1169" s="151">
        <v>13</v>
      </c>
    </row>
    <row r="1170" spans="4:5" x14ac:dyDescent="0.3">
      <c r="D1170" s="151">
        <v>93220</v>
      </c>
      <c r="E1170" s="151">
        <v>13</v>
      </c>
    </row>
    <row r="1171" spans="4:5" x14ac:dyDescent="0.3">
      <c r="D1171" s="151">
        <v>93221</v>
      </c>
      <c r="E1171" s="151">
        <v>13</v>
      </c>
    </row>
    <row r="1172" spans="4:5" x14ac:dyDescent="0.3">
      <c r="D1172" s="151">
        <v>93222</v>
      </c>
      <c r="E1172" s="151">
        <v>16</v>
      </c>
    </row>
    <row r="1173" spans="4:5" x14ac:dyDescent="0.3">
      <c r="D1173" s="151">
        <v>93223</v>
      </c>
      <c r="E1173" s="151">
        <v>13</v>
      </c>
    </row>
    <row r="1174" spans="4:5" x14ac:dyDescent="0.3">
      <c r="D1174" s="151">
        <v>93224</v>
      </c>
      <c r="E1174" s="151">
        <v>13</v>
      </c>
    </row>
    <row r="1175" spans="4:5" x14ac:dyDescent="0.3">
      <c r="D1175" s="151">
        <v>93225</v>
      </c>
      <c r="E1175" s="151">
        <v>16</v>
      </c>
    </row>
    <row r="1176" spans="4:5" x14ac:dyDescent="0.3">
      <c r="D1176" s="151">
        <v>93226</v>
      </c>
      <c r="E1176" s="151">
        <v>16</v>
      </c>
    </row>
    <row r="1177" spans="4:5" x14ac:dyDescent="0.3">
      <c r="D1177" s="151">
        <v>93227</v>
      </c>
      <c r="E1177" s="151">
        <v>13</v>
      </c>
    </row>
    <row r="1178" spans="4:5" x14ac:dyDescent="0.3">
      <c r="D1178" s="151">
        <v>93230</v>
      </c>
      <c r="E1178" s="151">
        <v>13</v>
      </c>
    </row>
    <row r="1179" spans="4:5" x14ac:dyDescent="0.3">
      <c r="D1179" s="151">
        <v>93231</v>
      </c>
      <c r="E1179" s="151">
        <v>13</v>
      </c>
    </row>
    <row r="1180" spans="4:5" x14ac:dyDescent="0.3">
      <c r="D1180" s="151">
        <v>93232</v>
      </c>
      <c r="E1180" s="151">
        <v>13</v>
      </c>
    </row>
    <row r="1181" spans="4:5" x14ac:dyDescent="0.3">
      <c r="D1181" s="151">
        <v>93234</v>
      </c>
      <c r="E1181" s="151">
        <v>13</v>
      </c>
    </row>
    <row r="1182" spans="4:5" x14ac:dyDescent="0.3">
      <c r="D1182" s="151">
        <v>93235</v>
      </c>
      <c r="E1182" s="151">
        <v>13</v>
      </c>
    </row>
    <row r="1183" spans="4:5" x14ac:dyDescent="0.3">
      <c r="D1183" s="151">
        <v>93237</v>
      </c>
      <c r="E1183" s="151">
        <v>13</v>
      </c>
    </row>
    <row r="1184" spans="4:5" x14ac:dyDescent="0.3">
      <c r="D1184" s="151">
        <v>93238</v>
      </c>
      <c r="E1184" s="151">
        <v>16</v>
      </c>
    </row>
    <row r="1185" spans="4:5" x14ac:dyDescent="0.3">
      <c r="D1185" s="151">
        <v>93239</v>
      </c>
      <c r="E1185" s="151">
        <v>13</v>
      </c>
    </row>
    <row r="1186" spans="4:5" x14ac:dyDescent="0.3">
      <c r="D1186" s="151">
        <v>93240</v>
      </c>
      <c r="E1186" s="151">
        <v>16</v>
      </c>
    </row>
    <row r="1187" spans="4:5" x14ac:dyDescent="0.3">
      <c r="D1187" s="151">
        <v>93241</v>
      </c>
      <c r="E1187" s="151">
        <v>13</v>
      </c>
    </row>
    <row r="1188" spans="4:5" x14ac:dyDescent="0.3">
      <c r="D1188" s="151">
        <v>93242</v>
      </c>
      <c r="E1188" s="151">
        <v>13</v>
      </c>
    </row>
    <row r="1189" spans="4:5" x14ac:dyDescent="0.3">
      <c r="D1189" s="151">
        <v>93243</v>
      </c>
      <c r="E1189" s="151">
        <v>16</v>
      </c>
    </row>
    <row r="1190" spans="4:5" x14ac:dyDescent="0.3">
      <c r="D1190" s="151">
        <v>93244</v>
      </c>
      <c r="E1190" s="151">
        <v>13</v>
      </c>
    </row>
    <row r="1191" spans="4:5" x14ac:dyDescent="0.3">
      <c r="D1191" s="151">
        <v>93245</v>
      </c>
      <c r="E1191" s="151">
        <v>13</v>
      </c>
    </row>
    <row r="1192" spans="4:5" x14ac:dyDescent="0.3">
      <c r="D1192" s="151">
        <v>93246</v>
      </c>
      <c r="E1192" s="151">
        <v>13</v>
      </c>
    </row>
    <row r="1193" spans="4:5" x14ac:dyDescent="0.3">
      <c r="D1193" s="151">
        <v>93247</v>
      </c>
      <c r="E1193" s="151">
        <v>13</v>
      </c>
    </row>
    <row r="1194" spans="4:5" x14ac:dyDescent="0.3">
      <c r="D1194" s="151">
        <v>93249</v>
      </c>
      <c r="E1194" s="151">
        <v>13</v>
      </c>
    </row>
    <row r="1195" spans="4:5" x14ac:dyDescent="0.3">
      <c r="D1195" s="151">
        <v>93250</v>
      </c>
      <c r="E1195" s="151">
        <v>13</v>
      </c>
    </row>
    <row r="1196" spans="4:5" x14ac:dyDescent="0.3">
      <c r="D1196" s="151">
        <v>93251</v>
      </c>
      <c r="E1196" s="151">
        <v>13</v>
      </c>
    </row>
    <row r="1197" spans="4:5" x14ac:dyDescent="0.3">
      <c r="D1197" s="151">
        <v>93252</v>
      </c>
      <c r="E1197" s="151">
        <v>13</v>
      </c>
    </row>
    <row r="1198" spans="4:5" x14ac:dyDescent="0.3">
      <c r="D1198" s="151">
        <v>93254</v>
      </c>
      <c r="E1198" s="151">
        <v>4</v>
      </c>
    </row>
    <row r="1199" spans="4:5" x14ac:dyDescent="0.3">
      <c r="D1199" s="151">
        <v>93255</v>
      </c>
      <c r="E1199" s="151">
        <v>16</v>
      </c>
    </row>
    <row r="1200" spans="4:5" x14ac:dyDescent="0.3">
      <c r="D1200" s="151">
        <v>93256</v>
      </c>
      <c r="E1200" s="151">
        <v>13</v>
      </c>
    </row>
    <row r="1201" spans="4:5" x14ac:dyDescent="0.3">
      <c r="D1201" s="151">
        <v>93257</v>
      </c>
      <c r="E1201" s="151">
        <v>13</v>
      </c>
    </row>
    <row r="1202" spans="4:5" x14ac:dyDescent="0.3">
      <c r="D1202" s="151">
        <v>93258</v>
      </c>
      <c r="E1202" s="151">
        <v>13</v>
      </c>
    </row>
    <row r="1203" spans="4:5" x14ac:dyDescent="0.3">
      <c r="D1203" s="151">
        <v>93260</v>
      </c>
      <c r="E1203" s="151">
        <v>13</v>
      </c>
    </row>
    <row r="1204" spans="4:5" x14ac:dyDescent="0.3">
      <c r="D1204" s="151">
        <v>93261</v>
      </c>
      <c r="E1204" s="151">
        <v>13</v>
      </c>
    </row>
    <row r="1205" spans="4:5" x14ac:dyDescent="0.3">
      <c r="D1205" s="151">
        <v>93262</v>
      </c>
      <c r="E1205" s="151">
        <v>16</v>
      </c>
    </row>
    <row r="1206" spans="4:5" x14ac:dyDescent="0.3">
      <c r="D1206" s="151">
        <v>93263</v>
      </c>
      <c r="E1206" s="151">
        <v>13</v>
      </c>
    </row>
    <row r="1207" spans="4:5" x14ac:dyDescent="0.3">
      <c r="D1207" s="151">
        <v>93265</v>
      </c>
      <c r="E1207" s="151">
        <v>16</v>
      </c>
    </row>
    <row r="1208" spans="4:5" x14ac:dyDescent="0.3">
      <c r="D1208" s="151">
        <v>93266</v>
      </c>
      <c r="E1208" s="151">
        <v>13</v>
      </c>
    </row>
    <row r="1209" spans="4:5" x14ac:dyDescent="0.3">
      <c r="D1209" s="151">
        <v>93267</v>
      </c>
      <c r="E1209" s="151">
        <v>13</v>
      </c>
    </row>
    <row r="1210" spans="4:5" x14ac:dyDescent="0.3">
      <c r="D1210" s="151">
        <v>93268</v>
      </c>
      <c r="E1210" s="151">
        <v>13</v>
      </c>
    </row>
    <row r="1211" spans="4:5" x14ac:dyDescent="0.3">
      <c r="D1211" s="151">
        <v>93270</v>
      </c>
      <c r="E1211" s="151">
        <v>13</v>
      </c>
    </row>
    <row r="1212" spans="4:5" x14ac:dyDescent="0.3">
      <c r="D1212" s="151">
        <v>93271</v>
      </c>
      <c r="E1212" s="151">
        <v>13</v>
      </c>
    </row>
    <row r="1213" spans="4:5" x14ac:dyDescent="0.3">
      <c r="D1213" s="151">
        <v>93272</v>
      </c>
      <c r="E1213" s="151">
        <v>13</v>
      </c>
    </row>
    <row r="1214" spans="4:5" x14ac:dyDescent="0.3">
      <c r="D1214" s="151">
        <v>93274</v>
      </c>
      <c r="E1214" s="151">
        <v>13</v>
      </c>
    </row>
    <row r="1215" spans="4:5" x14ac:dyDescent="0.3">
      <c r="D1215" s="151">
        <v>93275</v>
      </c>
      <c r="E1215" s="151">
        <v>13</v>
      </c>
    </row>
    <row r="1216" spans="4:5" x14ac:dyDescent="0.3">
      <c r="D1216" s="151">
        <v>93276</v>
      </c>
      <c r="E1216" s="151">
        <v>13</v>
      </c>
    </row>
    <row r="1217" spans="4:5" x14ac:dyDescent="0.3">
      <c r="D1217" s="151">
        <v>93277</v>
      </c>
      <c r="E1217" s="151">
        <v>13</v>
      </c>
    </row>
    <row r="1218" spans="4:5" x14ac:dyDescent="0.3">
      <c r="D1218" s="151">
        <v>93278</v>
      </c>
      <c r="E1218" s="151">
        <v>13</v>
      </c>
    </row>
    <row r="1219" spans="4:5" x14ac:dyDescent="0.3">
      <c r="D1219" s="151">
        <v>93279</v>
      </c>
      <c r="E1219" s="151">
        <v>13</v>
      </c>
    </row>
    <row r="1220" spans="4:5" x14ac:dyDescent="0.3">
      <c r="D1220" s="151">
        <v>93280</v>
      </c>
      <c r="E1220" s="151">
        <v>13</v>
      </c>
    </row>
    <row r="1221" spans="4:5" x14ac:dyDescent="0.3">
      <c r="D1221" s="151">
        <v>93282</v>
      </c>
      <c r="E1221" s="151">
        <v>13</v>
      </c>
    </row>
    <row r="1222" spans="4:5" x14ac:dyDescent="0.3">
      <c r="D1222" s="151">
        <v>93283</v>
      </c>
      <c r="E1222" s="151">
        <v>16</v>
      </c>
    </row>
    <row r="1223" spans="4:5" x14ac:dyDescent="0.3">
      <c r="D1223" s="151">
        <v>93285</v>
      </c>
      <c r="E1223" s="151">
        <v>16</v>
      </c>
    </row>
    <row r="1224" spans="4:5" x14ac:dyDescent="0.3">
      <c r="D1224" s="151">
        <v>93286</v>
      </c>
      <c r="E1224" s="151">
        <v>13</v>
      </c>
    </row>
    <row r="1225" spans="4:5" x14ac:dyDescent="0.3">
      <c r="D1225" s="151">
        <v>93287</v>
      </c>
      <c r="E1225" s="151">
        <v>13</v>
      </c>
    </row>
    <row r="1226" spans="4:5" x14ac:dyDescent="0.3">
      <c r="D1226" s="151">
        <v>93291</v>
      </c>
      <c r="E1226" s="151">
        <v>13</v>
      </c>
    </row>
    <row r="1227" spans="4:5" x14ac:dyDescent="0.3">
      <c r="D1227" s="151">
        <v>93292</v>
      </c>
      <c r="E1227" s="151">
        <v>13</v>
      </c>
    </row>
    <row r="1228" spans="4:5" x14ac:dyDescent="0.3">
      <c r="D1228" s="151">
        <v>93301</v>
      </c>
      <c r="E1228" s="151">
        <v>13</v>
      </c>
    </row>
    <row r="1229" spans="4:5" x14ac:dyDescent="0.3">
      <c r="D1229" s="151">
        <v>93302</v>
      </c>
      <c r="E1229" s="151">
        <v>13</v>
      </c>
    </row>
    <row r="1230" spans="4:5" x14ac:dyDescent="0.3">
      <c r="D1230" s="151">
        <v>93303</v>
      </c>
      <c r="E1230" s="151">
        <v>13</v>
      </c>
    </row>
    <row r="1231" spans="4:5" x14ac:dyDescent="0.3">
      <c r="D1231" s="151">
        <v>93304</v>
      </c>
      <c r="E1231" s="151">
        <v>13</v>
      </c>
    </row>
    <row r="1232" spans="4:5" x14ac:dyDescent="0.3">
      <c r="D1232" s="151">
        <v>93305</v>
      </c>
      <c r="E1232" s="151">
        <v>13</v>
      </c>
    </row>
    <row r="1233" spans="4:5" x14ac:dyDescent="0.3">
      <c r="D1233" s="151">
        <v>93306</v>
      </c>
      <c r="E1233" s="151">
        <v>13</v>
      </c>
    </row>
    <row r="1234" spans="4:5" x14ac:dyDescent="0.3">
      <c r="D1234" s="151">
        <v>93307</v>
      </c>
      <c r="E1234" s="151">
        <v>13</v>
      </c>
    </row>
    <row r="1235" spans="4:5" x14ac:dyDescent="0.3">
      <c r="D1235" s="151">
        <v>93308</v>
      </c>
      <c r="E1235" s="151">
        <v>13</v>
      </c>
    </row>
    <row r="1236" spans="4:5" x14ac:dyDescent="0.3">
      <c r="D1236" s="151">
        <v>93309</v>
      </c>
      <c r="E1236" s="151">
        <v>13</v>
      </c>
    </row>
    <row r="1237" spans="4:5" x14ac:dyDescent="0.3">
      <c r="D1237" s="151">
        <v>93311</v>
      </c>
      <c r="E1237" s="151">
        <v>13</v>
      </c>
    </row>
    <row r="1238" spans="4:5" x14ac:dyDescent="0.3">
      <c r="D1238" s="151">
        <v>93312</v>
      </c>
      <c r="E1238" s="151">
        <v>13</v>
      </c>
    </row>
    <row r="1239" spans="4:5" x14ac:dyDescent="0.3">
      <c r="D1239" s="151">
        <v>93313</v>
      </c>
      <c r="E1239" s="151">
        <v>13</v>
      </c>
    </row>
    <row r="1240" spans="4:5" x14ac:dyDescent="0.3">
      <c r="D1240" s="151">
        <v>93314</v>
      </c>
      <c r="E1240" s="151">
        <v>13</v>
      </c>
    </row>
    <row r="1241" spans="4:5" x14ac:dyDescent="0.3">
      <c r="D1241" s="151">
        <v>93380</v>
      </c>
      <c r="E1241" s="151">
        <v>13</v>
      </c>
    </row>
    <row r="1242" spans="4:5" x14ac:dyDescent="0.3">
      <c r="D1242" s="151">
        <v>93381</v>
      </c>
      <c r="E1242" s="151">
        <v>13</v>
      </c>
    </row>
    <row r="1243" spans="4:5" x14ac:dyDescent="0.3">
      <c r="D1243" s="151">
        <v>93382</v>
      </c>
      <c r="E1243" s="151">
        <v>13</v>
      </c>
    </row>
    <row r="1244" spans="4:5" x14ac:dyDescent="0.3">
      <c r="D1244" s="151">
        <v>93383</v>
      </c>
      <c r="E1244" s="151">
        <v>13</v>
      </c>
    </row>
    <row r="1245" spans="4:5" x14ac:dyDescent="0.3">
      <c r="D1245" s="151">
        <v>93384</v>
      </c>
      <c r="E1245" s="151">
        <v>13</v>
      </c>
    </row>
    <row r="1246" spans="4:5" x14ac:dyDescent="0.3">
      <c r="D1246" s="151">
        <v>93385</v>
      </c>
      <c r="E1246" s="151">
        <v>13</v>
      </c>
    </row>
    <row r="1247" spans="4:5" x14ac:dyDescent="0.3">
      <c r="D1247" s="151">
        <v>93386</v>
      </c>
      <c r="E1247" s="151">
        <v>13</v>
      </c>
    </row>
    <row r="1248" spans="4:5" x14ac:dyDescent="0.3">
      <c r="D1248" s="151">
        <v>93387</v>
      </c>
      <c r="E1248" s="151">
        <v>13</v>
      </c>
    </row>
    <row r="1249" spans="4:5" x14ac:dyDescent="0.3">
      <c r="D1249" s="151">
        <v>93388</v>
      </c>
      <c r="E1249" s="151">
        <v>13</v>
      </c>
    </row>
    <row r="1250" spans="4:5" x14ac:dyDescent="0.3">
      <c r="D1250" s="151">
        <v>93389</v>
      </c>
      <c r="E1250" s="151">
        <v>13</v>
      </c>
    </row>
    <row r="1251" spans="4:5" x14ac:dyDescent="0.3">
      <c r="D1251" s="151">
        <v>93390</v>
      </c>
      <c r="E1251" s="151">
        <v>13</v>
      </c>
    </row>
    <row r="1252" spans="4:5" x14ac:dyDescent="0.3">
      <c r="D1252" s="151">
        <v>93401</v>
      </c>
      <c r="E1252" s="151">
        <v>5</v>
      </c>
    </row>
    <row r="1253" spans="4:5" x14ac:dyDescent="0.3">
      <c r="D1253" s="151">
        <v>93402</v>
      </c>
      <c r="E1253" s="151">
        <v>5</v>
      </c>
    </row>
    <row r="1254" spans="4:5" x14ac:dyDescent="0.3">
      <c r="D1254" s="151">
        <v>93403</v>
      </c>
      <c r="E1254" s="151">
        <v>5</v>
      </c>
    </row>
    <row r="1255" spans="4:5" x14ac:dyDescent="0.3">
      <c r="D1255" s="151">
        <v>93405</v>
      </c>
      <c r="E1255" s="151">
        <v>5</v>
      </c>
    </row>
    <row r="1256" spans="4:5" x14ac:dyDescent="0.3">
      <c r="D1256" s="151">
        <v>93406</v>
      </c>
      <c r="E1256" s="151">
        <v>5</v>
      </c>
    </row>
    <row r="1257" spans="4:5" x14ac:dyDescent="0.3">
      <c r="D1257" s="151">
        <v>93407</v>
      </c>
      <c r="E1257" s="151">
        <v>5</v>
      </c>
    </row>
    <row r="1258" spans="4:5" x14ac:dyDescent="0.3">
      <c r="D1258" s="151">
        <v>93408</v>
      </c>
      <c r="E1258" s="151">
        <v>5</v>
      </c>
    </row>
    <row r="1259" spans="4:5" x14ac:dyDescent="0.3">
      <c r="D1259" s="151">
        <v>93409</v>
      </c>
      <c r="E1259" s="151">
        <v>5</v>
      </c>
    </row>
    <row r="1260" spans="4:5" x14ac:dyDescent="0.3">
      <c r="D1260" s="151">
        <v>93410</v>
      </c>
      <c r="E1260" s="151">
        <v>5</v>
      </c>
    </row>
    <row r="1261" spans="4:5" x14ac:dyDescent="0.3">
      <c r="D1261" s="151">
        <v>93412</v>
      </c>
      <c r="E1261" s="151">
        <v>5</v>
      </c>
    </row>
    <row r="1262" spans="4:5" x14ac:dyDescent="0.3">
      <c r="D1262" s="151">
        <v>93420</v>
      </c>
      <c r="E1262" s="151">
        <v>5</v>
      </c>
    </row>
    <row r="1263" spans="4:5" x14ac:dyDescent="0.3">
      <c r="D1263" s="151">
        <v>93421</v>
      </c>
      <c r="E1263" s="151">
        <v>5</v>
      </c>
    </row>
    <row r="1264" spans="4:5" x14ac:dyDescent="0.3">
      <c r="D1264" s="151">
        <v>93422</v>
      </c>
      <c r="E1264" s="151">
        <v>4</v>
      </c>
    </row>
    <row r="1265" spans="4:5" x14ac:dyDescent="0.3">
      <c r="D1265" s="151">
        <v>93423</v>
      </c>
      <c r="E1265" s="151">
        <v>4</v>
      </c>
    </row>
    <row r="1266" spans="4:5" x14ac:dyDescent="0.3">
      <c r="D1266" s="151">
        <v>93424</v>
      </c>
      <c r="E1266" s="151">
        <v>5</v>
      </c>
    </row>
    <row r="1267" spans="4:5" x14ac:dyDescent="0.3">
      <c r="D1267" s="151">
        <v>93426</v>
      </c>
      <c r="E1267" s="151">
        <v>4</v>
      </c>
    </row>
    <row r="1268" spans="4:5" x14ac:dyDescent="0.3">
      <c r="D1268" s="151">
        <v>93427</v>
      </c>
      <c r="E1268" s="151">
        <v>5</v>
      </c>
    </row>
    <row r="1269" spans="4:5" x14ac:dyDescent="0.3">
      <c r="D1269" s="151">
        <v>93428</v>
      </c>
      <c r="E1269" s="151">
        <v>5</v>
      </c>
    </row>
    <row r="1270" spans="4:5" x14ac:dyDescent="0.3">
      <c r="D1270" s="151">
        <v>93429</v>
      </c>
      <c r="E1270" s="151">
        <v>5</v>
      </c>
    </row>
    <row r="1271" spans="4:5" x14ac:dyDescent="0.3">
      <c r="D1271" s="151">
        <v>93430</v>
      </c>
      <c r="E1271" s="151">
        <v>5</v>
      </c>
    </row>
    <row r="1272" spans="4:5" x14ac:dyDescent="0.3">
      <c r="D1272" s="151">
        <v>93432</v>
      </c>
      <c r="E1272" s="151">
        <v>4</v>
      </c>
    </row>
    <row r="1273" spans="4:5" x14ac:dyDescent="0.3">
      <c r="D1273" s="151">
        <v>93433</v>
      </c>
      <c r="E1273" s="151">
        <v>5</v>
      </c>
    </row>
    <row r="1274" spans="4:5" x14ac:dyDescent="0.3">
      <c r="D1274" s="151">
        <v>93434</v>
      </c>
      <c r="E1274" s="151">
        <v>5</v>
      </c>
    </row>
    <row r="1275" spans="4:5" x14ac:dyDescent="0.3">
      <c r="D1275" s="151">
        <v>93435</v>
      </c>
      <c r="E1275" s="151">
        <v>5</v>
      </c>
    </row>
    <row r="1276" spans="4:5" x14ac:dyDescent="0.3">
      <c r="D1276" s="151">
        <v>93436</v>
      </c>
      <c r="E1276" s="151">
        <v>5</v>
      </c>
    </row>
    <row r="1277" spans="4:5" x14ac:dyDescent="0.3">
      <c r="D1277" s="151">
        <v>93437</v>
      </c>
      <c r="E1277" s="151">
        <v>5</v>
      </c>
    </row>
    <row r="1278" spans="4:5" x14ac:dyDescent="0.3">
      <c r="D1278" s="151">
        <v>93438</v>
      </c>
      <c r="E1278" s="151">
        <v>5</v>
      </c>
    </row>
    <row r="1279" spans="4:5" x14ac:dyDescent="0.3">
      <c r="D1279" s="151">
        <v>93440</v>
      </c>
      <c r="E1279" s="151">
        <v>5</v>
      </c>
    </row>
    <row r="1280" spans="4:5" x14ac:dyDescent="0.3">
      <c r="D1280" s="151">
        <v>93441</v>
      </c>
      <c r="E1280" s="151">
        <v>5</v>
      </c>
    </row>
    <row r="1281" spans="4:5" x14ac:dyDescent="0.3">
      <c r="D1281" s="151">
        <v>93442</v>
      </c>
      <c r="E1281" s="151">
        <v>5</v>
      </c>
    </row>
    <row r="1282" spans="4:5" x14ac:dyDescent="0.3">
      <c r="D1282" s="151">
        <v>93443</v>
      </c>
      <c r="E1282" s="151">
        <v>5</v>
      </c>
    </row>
    <row r="1283" spans="4:5" x14ac:dyDescent="0.3">
      <c r="D1283" s="151">
        <v>93444</v>
      </c>
      <c r="E1283" s="151">
        <v>5</v>
      </c>
    </row>
    <row r="1284" spans="4:5" x14ac:dyDescent="0.3">
      <c r="D1284" s="151">
        <v>93445</v>
      </c>
      <c r="E1284" s="151">
        <v>5</v>
      </c>
    </row>
    <row r="1285" spans="4:5" x14ac:dyDescent="0.3">
      <c r="D1285" s="151">
        <v>93446</v>
      </c>
      <c r="E1285" s="151">
        <v>4</v>
      </c>
    </row>
    <row r="1286" spans="4:5" x14ac:dyDescent="0.3">
      <c r="D1286" s="151">
        <v>93447</v>
      </c>
      <c r="E1286" s="151">
        <v>4</v>
      </c>
    </row>
    <row r="1287" spans="4:5" x14ac:dyDescent="0.3">
      <c r="D1287" s="151">
        <v>93448</v>
      </c>
      <c r="E1287" s="151">
        <v>5</v>
      </c>
    </row>
    <row r="1288" spans="4:5" x14ac:dyDescent="0.3">
      <c r="D1288" s="151">
        <v>93449</v>
      </c>
      <c r="E1288" s="151">
        <v>5</v>
      </c>
    </row>
    <row r="1289" spans="4:5" x14ac:dyDescent="0.3">
      <c r="D1289" s="151">
        <v>93450</v>
      </c>
      <c r="E1289" s="151">
        <v>4</v>
      </c>
    </row>
    <row r="1290" spans="4:5" x14ac:dyDescent="0.3">
      <c r="D1290" s="151">
        <v>93451</v>
      </c>
      <c r="E1290" s="151">
        <v>4</v>
      </c>
    </row>
    <row r="1291" spans="4:5" x14ac:dyDescent="0.3">
      <c r="D1291" s="151">
        <v>93452</v>
      </c>
      <c r="E1291" s="151">
        <v>5</v>
      </c>
    </row>
    <row r="1292" spans="4:5" x14ac:dyDescent="0.3">
      <c r="D1292" s="151">
        <v>93453</v>
      </c>
      <c r="E1292" s="151">
        <v>4</v>
      </c>
    </row>
    <row r="1293" spans="4:5" x14ac:dyDescent="0.3">
      <c r="D1293" s="151">
        <v>93454</v>
      </c>
      <c r="E1293" s="151">
        <v>5</v>
      </c>
    </row>
    <row r="1294" spans="4:5" x14ac:dyDescent="0.3">
      <c r="D1294" s="151">
        <v>93455</v>
      </c>
      <c r="E1294" s="151">
        <v>5</v>
      </c>
    </row>
    <row r="1295" spans="4:5" x14ac:dyDescent="0.3">
      <c r="D1295" s="151">
        <v>93456</v>
      </c>
      <c r="E1295" s="151">
        <v>5</v>
      </c>
    </row>
    <row r="1296" spans="4:5" x14ac:dyDescent="0.3">
      <c r="D1296" s="151">
        <v>93457</v>
      </c>
      <c r="E1296" s="151">
        <v>5</v>
      </c>
    </row>
    <row r="1297" spans="4:5" x14ac:dyDescent="0.3">
      <c r="D1297" s="151">
        <v>93458</v>
      </c>
      <c r="E1297" s="151">
        <v>5</v>
      </c>
    </row>
    <row r="1298" spans="4:5" x14ac:dyDescent="0.3">
      <c r="D1298" s="151">
        <v>93460</v>
      </c>
      <c r="E1298" s="151">
        <v>5</v>
      </c>
    </row>
    <row r="1299" spans="4:5" x14ac:dyDescent="0.3">
      <c r="D1299" s="151">
        <v>93461</v>
      </c>
      <c r="E1299" s="151">
        <v>4</v>
      </c>
    </row>
    <row r="1300" spans="4:5" x14ac:dyDescent="0.3">
      <c r="D1300" s="151">
        <v>93463</v>
      </c>
      <c r="E1300" s="151">
        <v>5</v>
      </c>
    </row>
    <row r="1301" spans="4:5" x14ac:dyDescent="0.3">
      <c r="D1301" s="151">
        <v>93464</v>
      </c>
      <c r="E1301" s="151">
        <v>5</v>
      </c>
    </row>
    <row r="1302" spans="4:5" x14ac:dyDescent="0.3">
      <c r="D1302" s="151">
        <v>93465</v>
      </c>
      <c r="E1302" s="151">
        <v>4</v>
      </c>
    </row>
    <row r="1303" spans="4:5" x14ac:dyDescent="0.3">
      <c r="D1303" s="151">
        <v>93483</v>
      </c>
      <c r="E1303" s="151">
        <v>5</v>
      </c>
    </row>
    <row r="1304" spans="4:5" x14ac:dyDescent="0.3">
      <c r="D1304" s="151">
        <v>93501</v>
      </c>
      <c r="E1304" s="151">
        <v>14</v>
      </c>
    </row>
    <row r="1305" spans="4:5" x14ac:dyDescent="0.3">
      <c r="D1305" s="151">
        <v>93502</v>
      </c>
      <c r="E1305" s="151">
        <v>14</v>
      </c>
    </row>
    <row r="1306" spans="4:5" x14ac:dyDescent="0.3">
      <c r="D1306" s="151">
        <v>93504</v>
      </c>
      <c r="E1306" s="151">
        <v>14</v>
      </c>
    </row>
    <row r="1307" spans="4:5" x14ac:dyDescent="0.3">
      <c r="D1307" s="151">
        <v>93505</v>
      </c>
      <c r="E1307" s="151">
        <v>14</v>
      </c>
    </row>
    <row r="1308" spans="4:5" x14ac:dyDescent="0.3">
      <c r="D1308" s="151">
        <v>93510</v>
      </c>
      <c r="E1308" s="151">
        <v>14</v>
      </c>
    </row>
    <row r="1309" spans="4:5" x14ac:dyDescent="0.3">
      <c r="D1309" s="151">
        <v>93512</v>
      </c>
      <c r="E1309" s="151">
        <v>16</v>
      </c>
    </row>
    <row r="1310" spans="4:5" x14ac:dyDescent="0.3">
      <c r="D1310" s="151">
        <v>93513</v>
      </c>
      <c r="E1310" s="151">
        <v>16</v>
      </c>
    </row>
    <row r="1311" spans="4:5" x14ac:dyDescent="0.3">
      <c r="D1311" s="151">
        <v>93514</v>
      </c>
      <c r="E1311" s="151">
        <v>16</v>
      </c>
    </row>
    <row r="1312" spans="4:5" x14ac:dyDescent="0.3">
      <c r="D1312" s="151">
        <v>93515</v>
      </c>
      <c r="E1312" s="151">
        <v>16</v>
      </c>
    </row>
    <row r="1313" spans="4:5" x14ac:dyDescent="0.3">
      <c r="D1313" s="151">
        <v>93516</v>
      </c>
      <c r="E1313" s="151">
        <v>14</v>
      </c>
    </row>
    <row r="1314" spans="4:5" x14ac:dyDescent="0.3">
      <c r="D1314" s="151">
        <v>93517</v>
      </c>
      <c r="E1314" s="151">
        <v>16</v>
      </c>
    </row>
    <row r="1315" spans="4:5" x14ac:dyDescent="0.3">
      <c r="D1315" s="151">
        <v>93518</v>
      </c>
      <c r="E1315" s="151">
        <v>16</v>
      </c>
    </row>
    <row r="1316" spans="4:5" x14ac:dyDescent="0.3">
      <c r="D1316" s="151">
        <v>93519</v>
      </c>
      <c r="E1316" s="151">
        <v>14</v>
      </c>
    </row>
    <row r="1317" spans="4:5" x14ac:dyDescent="0.3">
      <c r="D1317" s="151">
        <v>93522</v>
      </c>
      <c r="E1317" s="151">
        <v>16</v>
      </c>
    </row>
    <row r="1318" spans="4:5" x14ac:dyDescent="0.3">
      <c r="D1318" s="151">
        <v>93523</v>
      </c>
      <c r="E1318" s="151">
        <v>14</v>
      </c>
    </row>
    <row r="1319" spans="4:5" x14ac:dyDescent="0.3">
      <c r="D1319" s="151">
        <v>93524</v>
      </c>
      <c r="E1319" s="151">
        <v>14</v>
      </c>
    </row>
    <row r="1320" spans="4:5" x14ac:dyDescent="0.3">
      <c r="D1320" s="151">
        <v>93526</v>
      </c>
      <c r="E1320" s="151">
        <v>16</v>
      </c>
    </row>
    <row r="1321" spans="4:5" x14ac:dyDescent="0.3">
      <c r="D1321" s="151">
        <v>93527</v>
      </c>
      <c r="E1321" s="151">
        <v>16</v>
      </c>
    </row>
    <row r="1322" spans="4:5" x14ac:dyDescent="0.3">
      <c r="D1322" s="151">
        <v>93528</v>
      </c>
      <c r="E1322" s="151">
        <v>14</v>
      </c>
    </row>
    <row r="1323" spans="4:5" x14ac:dyDescent="0.3">
      <c r="D1323" s="151">
        <v>93529</v>
      </c>
      <c r="E1323" s="151">
        <v>16</v>
      </c>
    </row>
    <row r="1324" spans="4:5" x14ac:dyDescent="0.3">
      <c r="D1324" s="151">
        <v>93530</v>
      </c>
      <c r="E1324" s="151">
        <v>16</v>
      </c>
    </row>
    <row r="1325" spans="4:5" x14ac:dyDescent="0.3">
      <c r="D1325" s="151">
        <v>93531</v>
      </c>
      <c r="E1325" s="151">
        <v>16</v>
      </c>
    </row>
    <row r="1326" spans="4:5" x14ac:dyDescent="0.3">
      <c r="D1326" s="151">
        <v>93532</v>
      </c>
      <c r="E1326" s="151">
        <v>14</v>
      </c>
    </row>
    <row r="1327" spans="4:5" x14ac:dyDescent="0.3">
      <c r="D1327" s="151">
        <v>93534</v>
      </c>
      <c r="E1327" s="151">
        <v>14</v>
      </c>
    </row>
    <row r="1328" spans="4:5" x14ac:dyDescent="0.3">
      <c r="D1328" s="151">
        <v>93535</v>
      </c>
      <c r="E1328" s="151">
        <v>14</v>
      </c>
    </row>
    <row r="1329" spans="4:5" x14ac:dyDescent="0.3">
      <c r="D1329" s="151">
        <v>93536</v>
      </c>
      <c r="E1329" s="151">
        <v>14</v>
      </c>
    </row>
    <row r="1330" spans="4:5" x14ac:dyDescent="0.3">
      <c r="D1330" s="151">
        <v>93539</v>
      </c>
      <c r="E1330" s="151">
        <v>14</v>
      </c>
    </row>
    <row r="1331" spans="4:5" x14ac:dyDescent="0.3">
      <c r="D1331" s="151">
        <v>93541</v>
      </c>
      <c r="E1331" s="151">
        <v>16</v>
      </c>
    </row>
    <row r="1332" spans="4:5" x14ac:dyDescent="0.3">
      <c r="D1332" s="151">
        <v>93542</v>
      </c>
      <c r="E1332" s="151">
        <v>16</v>
      </c>
    </row>
    <row r="1333" spans="4:5" x14ac:dyDescent="0.3">
      <c r="D1333" s="151">
        <v>93543</v>
      </c>
      <c r="E1333" s="151">
        <v>14</v>
      </c>
    </row>
    <row r="1334" spans="4:5" x14ac:dyDescent="0.3">
      <c r="D1334" s="151">
        <v>93544</v>
      </c>
      <c r="E1334" s="151">
        <v>14</v>
      </c>
    </row>
    <row r="1335" spans="4:5" x14ac:dyDescent="0.3">
      <c r="D1335" s="151">
        <v>93545</v>
      </c>
      <c r="E1335" s="151">
        <v>16</v>
      </c>
    </row>
    <row r="1336" spans="4:5" x14ac:dyDescent="0.3">
      <c r="D1336" s="151">
        <v>93546</v>
      </c>
      <c r="E1336" s="151">
        <v>16</v>
      </c>
    </row>
    <row r="1337" spans="4:5" x14ac:dyDescent="0.3">
      <c r="D1337" s="151">
        <v>93549</v>
      </c>
      <c r="E1337" s="151">
        <v>16</v>
      </c>
    </row>
    <row r="1338" spans="4:5" x14ac:dyDescent="0.3">
      <c r="D1338" s="151">
        <v>93550</v>
      </c>
      <c r="E1338" s="151">
        <v>14</v>
      </c>
    </row>
    <row r="1339" spans="4:5" x14ac:dyDescent="0.3">
      <c r="D1339" s="151">
        <v>93551</v>
      </c>
      <c r="E1339" s="151">
        <v>14</v>
      </c>
    </row>
    <row r="1340" spans="4:5" x14ac:dyDescent="0.3">
      <c r="D1340" s="151">
        <v>93552</v>
      </c>
      <c r="E1340" s="151">
        <v>14</v>
      </c>
    </row>
    <row r="1341" spans="4:5" x14ac:dyDescent="0.3">
      <c r="D1341" s="151">
        <v>93553</v>
      </c>
      <c r="E1341" s="151">
        <v>14</v>
      </c>
    </row>
    <row r="1342" spans="4:5" x14ac:dyDescent="0.3">
      <c r="D1342" s="151">
        <v>93554</v>
      </c>
      <c r="E1342" s="151">
        <v>14</v>
      </c>
    </row>
    <row r="1343" spans="4:5" x14ac:dyDescent="0.3">
      <c r="D1343" s="151">
        <v>93555</v>
      </c>
      <c r="E1343" s="151">
        <v>14</v>
      </c>
    </row>
    <row r="1344" spans="4:5" x14ac:dyDescent="0.3">
      <c r="D1344" s="151">
        <v>93556</v>
      </c>
      <c r="E1344" s="151">
        <v>14</v>
      </c>
    </row>
    <row r="1345" spans="4:5" x14ac:dyDescent="0.3">
      <c r="D1345" s="151">
        <v>93558</v>
      </c>
      <c r="E1345" s="151">
        <v>14</v>
      </c>
    </row>
    <row r="1346" spans="4:5" x14ac:dyDescent="0.3">
      <c r="D1346" s="151">
        <v>93560</v>
      </c>
      <c r="E1346" s="151">
        <v>14</v>
      </c>
    </row>
    <row r="1347" spans="4:5" x14ac:dyDescent="0.3">
      <c r="D1347" s="151">
        <v>93561</v>
      </c>
      <c r="E1347" s="151">
        <v>16</v>
      </c>
    </row>
    <row r="1348" spans="4:5" x14ac:dyDescent="0.3">
      <c r="D1348" s="151">
        <v>93562</v>
      </c>
      <c r="E1348" s="151">
        <v>14</v>
      </c>
    </row>
    <row r="1349" spans="4:5" x14ac:dyDescent="0.3">
      <c r="D1349" s="151">
        <v>93563</v>
      </c>
      <c r="E1349" s="151">
        <v>16</v>
      </c>
    </row>
    <row r="1350" spans="4:5" x14ac:dyDescent="0.3">
      <c r="D1350" s="151">
        <v>93581</v>
      </c>
      <c r="E1350" s="151">
        <v>16</v>
      </c>
    </row>
    <row r="1351" spans="4:5" x14ac:dyDescent="0.3">
      <c r="D1351" s="151">
        <v>93584</v>
      </c>
      <c r="E1351" s="151">
        <v>14</v>
      </c>
    </row>
    <row r="1352" spans="4:5" x14ac:dyDescent="0.3">
      <c r="D1352" s="151">
        <v>93586</v>
      </c>
      <c r="E1352" s="151">
        <v>14</v>
      </c>
    </row>
    <row r="1353" spans="4:5" x14ac:dyDescent="0.3">
      <c r="D1353" s="151">
        <v>93590</v>
      </c>
      <c r="E1353" s="151">
        <v>14</v>
      </c>
    </row>
    <row r="1354" spans="4:5" x14ac:dyDescent="0.3">
      <c r="D1354" s="151">
        <v>93591</v>
      </c>
      <c r="E1354" s="151">
        <v>14</v>
      </c>
    </row>
    <row r="1355" spans="4:5" x14ac:dyDescent="0.3">
      <c r="D1355" s="151">
        <v>93592</v>
      </c>
      <c r="E1355" s="151">
        <v>14</v>
      </c>
    </row>
    <row r="1356" spans="4:5" x14ac:dyDescent="0.3">
      <c r="D1356" s="151">
        <v>93596</v>
      </c>
      <c r="E1356" s="151">
        <v>14</v>
      </c>
    </row>
    <row r="1357" spans="4:5" x14ac:dyDescent="0.3">
      <c r="D1357" s="151">
        <v>93599</v>
      </c>
      <c r="E1357" s="151">
        <v>14</v>
      </c>
    </row>
    <row r="1358" spans="4:5" x14ac:dyDescent="0.3">
      <c r="D1358" s="151">
        <v>93601</v>
      </c>
      <c r="E1358" s="151">
        <v>13</v>
      </c>
    </row>
    <row r="1359" spans="4:5" x14ac:dyDescent="0.3">
      <c r="D1359" s="151">
        <v>93602</v>
      </c>
      <c r="E1359" s="151">
        <v>16</v>
      </c>
    </row>
    <row r="1360" spans="4:5" x14ac:dyDescent="0.3">
      <c r="D1360" s="151">
        <v>93603</v>
      </c>
      <c r="E1360" s="151">
        <v>13</v>
      </c>
    </row>
    <row r="1361" spans="4:5" x14ac:dyDescent="0.3">
      <c r="D1361" s="151">
        <v>93604</v>
      </c>
      <c r="E1361" s="151">
        <v>16</v>
      </c>
    </row>
    <row r="1362" spans="4:5" x14ac:dyDescent="0.3">
      <c r="D1362" s="151">
        <v>93605</v>
      </c>
      <c r="E1362" s="151">
        <v>16</v>
      </c>
    </row>
    <row r="1363" spans="4:5" x14ac:dyDescent="0.3">
      <c r="D1363" s="151">
        <v>93606</v>
      </c>
      <c r="E1363" s="151">
        <v>13</v>
      </c>
    </row>
    <row r="1364" spans="4:5" x14ac:dyDescent="0.3">
      <c r="D1364" s="151">
        <v>93607</v>
      </c>
      <c r="E1364" s="151">
        <v>13</v>
      </c>
    </row>
    <row r="1365" spans="4:5" x14ac:dyDescent="0.3">
      <c r="D1365" s="151">
        <v>93608</v>
      </c>
      <c r="E1365" s="151">
        <v>13</v>
      </c>
    </row>
    <row r="1366" spans="4:5" x14ac:dyDescent="0.3">
      <c r="D1366" s="151">
        <v>93609</v>
      </c>
      <c r="E1366" s="151">
        <v>13</v>
      </c>
    </row>
    <row r="1367" spans="4:5" x14ac:dyDescent="0.3">
      <c r="D1367" s="151">
        <v>93610</v>
      </c>
      <c r="E1367" s="151">
        <v>13</v>
      </c>
    </row>
    <row r="1368" spans="4:5" x14ac:dyDescent="0.3">
      <c r="D1368" s="151">
        <v>93611</v>
      </c>
      <c r="E1368" s="151">
        <v>13</v>
      </c>
    </row>
    <row r="1369" spans="4:5" x14ac:dyDescent="0.3">
      <c r="D1369" s="151">
        <v>93612</v>
      </c>
      <c r="E1369" s="151">
        <v>13</v>
      </c>
    </row>
    <row r="1370" spans="4:5" x14ac:dyDescent="0.3">
      <c r="D1370" s="151">
        <v>93613</v>
      </c>
      <c r="E1370" s="151">
        <v>13</v>
      </c>
    </row>
    <row r="1371" spans="4:5" x14ac:dyDescent="0.3">
      <c r="D1371" s="151">
        <v>93614</v>
      </c>
      <c r="E1371" s="151">
        <v>13</v>
      </c>
    </row>
    <row r="1372" spans="4:5" x14ac:dyDescent="0.3">
      <c r="D1372" s="151">
        <v>93615</v>
      </c>
      <c r="E1372" s="151">
        <v>13</v>
      </c>
    </row>
    <row r="1373" spans="4:5" x14ac:dyDescent="0.3">
      <c r="D1373" s="151">
        <v>93616</v>
      </c>
      <c r="E1373" s="151">
        <v>13</v>
      </c>
    </row>
    <row r="1374" spans="4:5" x14ac:dyDescent="0.3">
      <c r="D1374" s="151">
        <v>93618</v>
      </c>
      <c r="E1374" s="151">
        <v>13</v>
      </c>
    </row>
    <row r="1375" spans="4:5" x14ac:dyDescent="0.3">
      <c r="D1375" s="151">
        <v>93619</v>
      </c>
      <c r="E1375" s="151">
        <v>13</v>
      </c>
    </row>
    <row r="1376" spans="4:5" x14ac:dyDescent="0.3">
      <c r="D1376" s="151">
        <v>93620</v>
      </c>
      <c r="E1376" s="151">
        <v>12</v>
      </c>
    </row>
    <row r="1377" spans="4:5" x14ac:dyDescent="0.3">
      <c r="D1377" s="151">
        <v>93621</v>
      </c>
      <c r="E1377" s="151">
        <v>13</v>
      </c>
    </row>
    <row r="1378" spans="4:5" x14ac:dyDescent="0.3">
      <c r="D1378" s="151">
        <v>93622</v>
      </c>
      <c r="E1378" s="151">
        <v>13</v>
      </c>
    </row>
    <row r="1379" spans="4:5" x14ac:dyDescent="0.3">
      <c r="D1379" s="151">
        <v>93623</v>
      </c>
      <c r="E1379" s="151">
        <v>16</v>
      </c>
    </row>
    <row r="1380" spans="4:5" x14ac:dyDescent="0.3">
      <c r="D1380" s="151">
        <v>93624</v>
      </c>
      <c r="E1380" s="151">
        <v>13</v>
      </c>
    </row>
    <row r="1381" spans="4:5" x14ac:dyDescent="0.3">
      <c r="D1381" s="151">
        <v>93625</v>
      </c>
      <c r="E1381" s="151">
        <v>13</v>
      </c>
    </row>
    <row r="1382" spans="4:5" x14ac:dyDescent="0.3">
      <c r="D1382" s="151">
        <v>93626</v>
      </c>
      <c r="E1382" s="151">
        <v>13</v>
      </c>
    </row>
    <row r="1383" spans="4:5" x14ac:dyDescent="0.3">
      <c r="D1383" s="151">
        <v>93627</v>
      </c>
      <c r="E1383" s="151">
        <v>13</v>
      </c>
    </row>
    <row r="1384" spans="4:5" x14ac:dyDescent="0.3">
      <c r="D1384" s="151">
        <v>93628</v>
      </c>
      <c r="E1384" s="151">
        <v>16</v>
      </c>
    </row>
    <row r="1385" spans="4:5" x14ac:dyDescent="0.3">
      <c r="D1385" s="151">
        <v>93630</v>
      </c>
      <c r="E1385" s="151">
        <v>13</v>
      </c>
    </row>
    <row r="1386" spans="4:5" x14ac:dyDescent="0.3">
      <c r="D1386" s="151">
        <v>93631</v>
      </c>
      <c r="E1386" s="151">
        <v>13</v>
      </c>
    </row>
    <row r="1387" spans="4:5" x14ac:dyDescent="0.3">
      <c r="D1387" s="151">
        <v>93633</v>
      </c>
      <c r="E1387" s="151">
        <v>16</v>
      </c>
    </row>
    <row r="1388" spans="4:5" x14ac:dyDescent="0.3">
      <c r="D1388" s="151">
        <v>93634</v>
      </c>
      <c r="E1388" s="151">
        <v>16</v>
      </c>
    </row>
    <row r="1389" spans="4:5" x14ac:dyDescent="0.3">
      <c r="D1389" s="151">
        <v>93635</v>
      </c>
      <c r="E1389" s="151">
        <v>12</v>
      </c>
    </row>
    <row r="1390" spans="4:5" x14ac:dyDescent="0.3">
      <c r="D1390" s="151">
        <v>93636</v>
      </c>
      <c r="E1390" s="151">
        <v>13</v>
      </c>
    </row>
    <row r="1391" spans="4:5" x14ac:dyDescent="0.3">
      <c r="D1391" s="151">
        <v>93637</v>
      </c>
      <c r="E1391" s="151">
        <v>13</v>
      </c>
    </row>
    <row r="1392" spans="4:5" x14ac:dyDescent="0.3">
      <c r="D1392" s="151">
        <v>93638</v>
      </c>
      <c r="E1392" s="151">
        <v>13</v>
      </c>
    </row>
    <row r="1393" spans="4:5" x14ac:dyDescent="0.3">
      <c r="D1393" s="151">
        <v>93639</v>
      </c>
      <c r="E1393" s="151">
        <v>13</v>
      </c>
    </row>
    <row r="1394" spans="4:5" x14ac:dyDescent="0.3">
      <c r="D1394" s="151">
        <v>93640</v>
      </c>
      <c r="E1394" s="151">
        <v>13</v>
      </c>
    </row>
    <row r="1395" spans="4:5" x14ac:dyDescent="0.3">
      <c r="D1395" s="151">
        <v>93641</v>
      </c>
      <c r="E1395" s="151">
        <v>13</v>
      </c>
    </row>
    <row r="1396" spans="4:5" x14ac:dyDescent="0.3">
      <c r="D1396" s="151">
        <v>93642</v>
      </c>
      <c r="E1396" s="151">
        <v>16</v>
      </c>
    </row>
    <row r="1397" spans="4:5" x14ac:dyDescent="0.3">
      <c r="D1397" s="151">
        <v>93643</v>
      </c>
      <c r="E1397" s="151">
        <v>16</v>
      </c>
    </row>
    <row r="1398" spans="4:5" x14ac:dyDescent="0.3">
      <c r="D1398" s="151">
        <v>93644</v>
      </c>
      <c r="E1398" s="151">
        <v>13</v>
      </c>
    </row>
    <row r="1399" spans="4:5" x14ac:dyDescent="0.3">
      <c r="D1399" s="151">
        <v>93645</v>
      </c>
      <c r="E1399" s="151">
        <v>13</v>
      </c>
    </row>
    <row r="1400" spans="4:5" x14ac:dyDescent="0.3">
      <c r="D1400" s="151">
        <v>93646</v>
      </c>
      <c r="E1400" s="151">
        <v>13</v>
      </c>
    </row>
    <row r="1401" spans="4:5" x14ac:dyDescent="0.3">
      <c r="D1401" s="151">
        <v>93647</v>
      </c>
      <c r="E1401" s="151">
        <v>13</v>
      </c>
    </row>
    <row r="1402" spans="4:5" x14ac:dyDescent="0.3">
      <c r="D1402" s="151">
        <v>93648</v>
      </c>
      <c r="E1402" s="151">
        <v>13</v>
      </c>
    </row>
    <row r="1403" spans="4:5" x14ac:dyDescent="0.3">
      <c r="D1403" s="151">
        <v>93649</v>
      </c>
      <c r="E1403" s="151">
        <v>13</v>
      </c>
    </row>
    <row r="1404" spans="4:5" x14ac:dyDescent="0.3">
      <c r="D1404" s="151">
        <v>93650</v>
      </c>
      <c r="E1404" s="151">
        <v>13</v>
      </c>
    </row>
    <row r="1405" spans="4:5" x14ac:dyDescent="0.3">
      <c r="D1405" s="151">
        <v>93651</v>
      </c>
      <c r="E1405" s="151">
        <v>13</v>
      </c>
    </row>
    <row r="1406" spans="4:5" x14ac:dyDescent="0.3">
      <c r="D1406" s="151">
        <v>93652</v>
      </c>
      <c r="E1406" s="151">
        <v>13</v>
      </c>
    </row>
    <row r="1407" spans="4:5" x14ac:dyDescent="0.3">
      <c r="D1407" s="151">
        <v>93653</v>
      </c>
      <c r="E1407" s="151">
        <v>13</v>
      </c>
    </row>
    <row r="1408" spans="4:5" x14ac:dyDescent="0.3">
      <c r="D1408" s="151">
        <v>93654</v>
      </c>
      <c r="E1408" s="151">
        <v>13</v>
      </c>
    </row>
    <row r="1409" spans="4:5" x14ac:dyDescent="0.3">
      <c r="D1409" s="151">
        <v>93656</v>
      </c>
      <c r="E1409" s="151">
        <v>13</v>
      </c>
    </row>
    <row r="1410" spans="4:5" x14ac:dyDescent="0.3">
      <c r="D1410" s="151">
        <v>93657</v>
      </c>
      <c r="E1410" s="151">
        <v>13</v>
      </c>
    </row>
    <row r="1411" spans="4:5" x14ac:dyDescent="0.3">
      <c r="D1411" s="151">
        <v>93660</v>
      </c>
      <c r="E1411" s="151">
        <v>13</v>
      </c>
    </row>
    <row r="1412" spans="4:5" x14ac:dyDescent="0.3">
      <c r="D1412" s="151">
        <v>93661</v>
      </c>
      <c r="E1412" s="151">
        <v>12</v>
      </c>
    </row>
    <row r="1413" spans="4:5" x14ac:dyDescent="0.3">
      <c r="D1413" s="151">
        <v>93662</v>
      </c>
      <c r="E1413" s="151">
        <v>13</v>
      </c>
    </row>
    <row r="1414" spans="4:5" x14ac:dyDescent="0.3">
      <c r="D1414" s="151">
        <v>93664</v>
      </c>
      <c r="E1414" s="151">
        <v>16</v>
      </c>
    </row>
    <row r="1415" spans="4:5" x14ac:dyDescent="0.3">
      <c r="D1415" s="151">
        <v>93665</v>
      </c>
      <c r="E1415" s="151">
        <v>12</v>
      </c>
    </row>
    <row r="1416" spans="4:5" x14ac:dyDescent="0.3">
      <c r="D1416" s="151">
        <v>93666</v>
      </c>
      <c r="E1416" s="151">
        <v>13</v>
      </c>
    </row>
    <row r="1417" spans="4:5" x14ac:dyDescent="0.3">
      <c r="D1417" s="151">
        <v>93667</v>
      </c>
      <c r="E1417" s="151">
        <v>13</v>
      </c>
    </row>
    <row r="1418" spans="4:5" x14ac:dyDescent="0.3">
      <c r="D1418" s="151">
        <v>93668</v>
      </c>
      <c r="E1418" s="151">
        <v>13</v>
      </c>
    </row>
    <row r="1419" spans="4:5" x14ac:dyDescent="0.3">
      <c r="D1419" s="151">
        <v>93669</v>
      </c>
      <c r="E1419" s="151">
        <v>16</v>
      </c>
    </row>
    <row r="1420" spans="4:5" x14ac:dyDescent="0.3">
      <c r="D1420" s="151">
        <v>93670</v>
      </c>
      <c r="E1420" s="151">
        <v>13</v>
      </c>
    </row>
    <row r="1421" spans="4:5" x14ac:dyDescent="0.3">
      <c r="D1421" s="151">
        <v>93673</v>
      </c>
      <c r="E1421" s="151">
        <v>13</v>
      </c>
    </row>
    <row r="1422" spans="4:5" x14ac:dyDescent="0.3">
      <c r="D1422" s="151">
        <v>93675</v>
      </c>
      <c r="E1422" s="151">
        <v>13</v>
      </c>
    </row>
    <row r="1423" spans="4:5" x14ac:dyDescent="0.3">
      <c r="D1423" s="151">
        <v>93701</v>
      </c>
      <c r="E1423" s="151">
        <v>13</v>
      </c>
    </row>
    <row r="1424" spans="4:5" x14ac:dyDescent="0.3">
      <c r="D1424" s="151">
        <v>93702</v>
      </c>
      <c r="E1424" s="151">
        <v>13</v>
      </c>
    </row>
    <row r="1425" spans="4:5" x14ac:dyDescent="0.3">
      <c r="D1425" s="151">
        <v>93703</v>
      </c>
      <c r="E1425" s="151">
        <v>13</v>
      </c>
    </row>
    <row r="1426" spans="4:5" x14ac:dyDescent="0.3">
      <c r="D1426" s="151">
        <v>93704</v>
      </c>
      <c r="E1426" s="151">
        <v>13</v>
      </c>
    </row>
    <row r="1427" spans="4:5" x14ac:dyDescent="0.3">
      <c r="D1427" s="151">
        <v>93705</v>
      </c>
      <c r="E1427" s="151">
        <v>13</v>
      </c>
    </row>
    <row r="1428" spans="4:5" x14ac:dyDescent="0.3">
      <c r="D1428" s="151">
        <v>93706</v>
      </c>
      <c r="E1428" s="151">
        <v>13</v>
      </c>
    </row>
    <row r="1429" spans="4:5" x14ac:dyDescent="0.3">
      <c r="D1429" s="151">
        <v>93707</v>
      </c>
      <c r="E1429" s="151">
        <v>13</v>
      </c>
    </row>
    <row r="1430" spans="4:5" x14ac:dyDescent="0.3">
      <c r="D1430" s="151">
        <v>93708</v>
      </c>
      <c r="E1430" s="151">
        <v>13</v>
      </c>
    </row>
    <row r="1431" spans="4:5" x14ac:dyDescent="0.3">
      <c r="D1431" s="151">
        <v>93709</v>
      </c>
      <c r="E1431" s="151">
        <v>13</v>
      </c>
    </row>
    <row r="1432" spans="4:5" x14ac:dyDescent="0.3">
      <c r="D1432" s="151">
        <v>93710</v>
      </c>
      <c r="E1432" s="151">
        <v>13</v>
      </c>
    </row>
    <row r="1433" spans="4:5" x14ac:dyDescent="0.3">
      <c r="D1433" s="151">
        <v>93711</v>
      </c>
      <c r="E1433" s="151">
        <v>13</v>
      </c>
    </row>
    <row r="1434" spans="4:5" x14ac:dyDescent="0.3">
      <c r="D1434" s="151">
        <v>93712</v>
      </c>
      <c r="E1434" s="151">
        <v>13</v>
      </c>
    </row>
    <row r="1435" spans="4:5" x14ac:dyDescent="0.3">
      <c r="D1435" s="151">
        <v>93714</v>
      </c>
      <c r="E1435" s="151">
        <v>13</v>
      </c>
    </row>
    <row r="1436" spans="4:5" x14ac:dyDescent="0.3">
      <c r="D1436" s="151">
        <v>93715</v>
      </c>
      <c r="E1436" s="151">
        <v>13</v>
      </c>
    </row>
    <row r="1437" spans="4:5" x14ac:dyDescent="0.3">
      <c r="D1437" s="151">
        <v>93716</v>
      </c>
      <c r="E1437" s="151">
        <v>13</v>
      </c>
    </row>
    <row r="1438" spans="4:5" x14ac:dyDescent="0.3">
      <c r="D1438" s="151">
        <v>93717</v>
      </c>
      <c r="E1438" s="151">
        <v>13</v>
      </c>
    </row>
    <row r="1439" spans="4:5" x14ac:dyDescent="0.3">
      <c r="D1439" s="151">
        <v>93718</v>
      </c>
      <c r="E1439" s="151">
        <v>13</v>
      </c>
    </row>
    <row r="1440" spans="4:5" x14ac:dyDescent="0.3">
      <c r="D1440" s="151">
        <v>93720</v>
      </c>
      <c r="E1440" s="151">
        <v>13</v>
      </c>
    </row>
    <row r="1441" spans="4:5" x14ac:dyDescent="0.3">
      <c r="D1441" s="151">
        <v>93721</v>
      </c>
      <c r="E1441" s="151">
        <v>13</v>
      </c>
    </row>
    <row r="1442" spans="4:5" x14ac:dyDescent="0.3">
      <c r="D1442" s="151">
        <v>93722</v>
      </c>
      <c r="E1442" s="151">
        <v>13</v>
      </c>
    </row>
    <row r="1443" spans="4:5" x14ac:dyDescent="0.3">
      <c r="D1443" s="151">
        <v>93723</v>
      </c>
      <c r="E1443" s="151">
        <v>13</v>
      </c>
    </row>
    <row r="1444" spans="4:5" x14ac:dyDescent="0.3">
      <c r="D1444" s="151">
        <v>93724</v>
      </c>
      <c r="E1444" s="151">
        <v>13</v>
      </c>
    </row>
    <row r="1445" spans="4:5" x14ac:dyDescent="0.3">
      <c r="D1445" s="151">
        <v>93725</v>
      </c>
      <c r="E1445" s="151">
        <v>13</v>
      </c>
    </row>
    <row r="1446" spans="4:5" x14ac:dyDescent="0.3">
      <c r="D1446" s="151">
        <v>93726</v>
      </c>
      <c r="E1446" s="151">
        <v>13</v>
      </c>
    </row>
    <row r="1447" spans="4:5" x14ac:dyDescent="0.3">
      <c r="D1447" s="151">
        <v>93727</v>
      </c>
      <c r="E1447" s="151">
        <v>13</v>
      </c>
    </row>
    <row r="1448" spans="4:5" x14ac:dyDescent="0.3">
      <c r="D1448" s="151">
        <v>93728</v>
      </c>
      <c r="E1448" s="151">
        <v>13</v>
      </c>
    </row>
    <row r="1449" spans="4:5" x14ac:dyDescent="0.3">
      <c r="D1449" s="151">
        <v>93729</v>
      </c>
      <c r="E1449" s="151">
        <v>13</v>
      </c>
    </row>
    <row r="1450" spans="4:5" x14ac:dyDescent="0.3">
      <c r="D1450" s="151">
        <v>93730</v>
      </c>
      <c r="E1450" s="151">
        <v>13</v>
      </c>
    </row>
    <row r="1451" spans="4:5" x14ac:dyDescent="0.3">
      <c r="D1451" s="151">
        <v>93737</v>
      </c>
      <c r="E1451" s="151">
        <v>13</v>
      </c>
    </row>
    <row r="1452" spans="4:5" x14ac:dyDescent="0.3">
      <c r="D1452" s="151">
        <v>93740</v>
      </c>
      <c r="E1452" s="151">
        <v>13</v>
      </c>
    </row>
    <row r="1453" spans="4:5" x14ac:dyDescent="0.3">
      <c r="D1453" s="151">
        <v>93741</v>
      </c>
      <c r="E1453" s="151">
        <v>13</v>
      </c>
    </row>
    <row r="1454" spans="4:5" x14ac:dyDescent="0.3">
      <c r="D1454" s="151">
        <v>93744</v>
      </c>
      <c r="E1454" s="151">
        <v>13</v>
      </c>
    </row>
    <row r="1455" spans="4:5" x14ac:dyDescent="0.3">
      <c r="D1455" s="151">
        <v>93745</v>
      </c>
      <c r="E1455" s="151">
        <v>13</v>
      </c>
    </row>
    <row r="1456" spans="4:5" x14ac:dyDescent="0.3">
      <c r="D1456" s="151">
        <v>93747</v>
      </c>
      <c r="E1456" s="151">
        <v>13</v>
      </c>
    </row>
    <row r="1457" spans="4:5" x14ac:dyDescent="0.3">
      <c r="D1457" s="151">
        <v>93750</v>
      </c>
      <c r="E1457" s="151">
        <v>13</v>
      </c>
    </row>
    <row r="1458" spans="4:5" x14ac:dyDescent="0.3">
      <c r="D1458" s="151">
        <v>93755</v>
      </c>
      <c r="E1458" s="151">
        <v>13</v>
      </c>
    </row>
    <row r="1459" spans="4:5" x14ac:dyDescent="0.3">
      <c r="D1459" s="151">
        <v>93759</v>
      </c>
      <c r="E1459" s="151">
        <v>13</v>
      </c>
    </row>
    <row r="1460" spans="4:5" x14ac:dyDescent="0.3">
      <c r="D1460" s="151">
        <v>93760</v>
      </c>
      <c r="E1460" s="151">
        <v>13</v>
      </c>
    </row>
    <row r="1461" spans="4:5" x14ac:dyDescent="0.3">
      <c r="D1461" s="151">
        <v>93761</v>
      </c>
      <c r="E1461" s="151">
        <v>13</v>
      </c>
    </row>
    <row r="1462" spans="4:5" x14ac:dyDescent="0.3">
      <c r="D1462" s="151">
        <v>93762</v>
      </c>
      <c r="E1462" s="151">
        <v>13</v>
      </c>
    </row>
    <row r="1463" spans="4:5" x14ac:dyDescent="0.3">
      <c r="D1463" s="151">
        <v>93764</v>
      </c>
      <c r="E1463" s="151">
        <v>13</v>
      </c>
    </row>
    <row r="1464" spans="4:5" x14ac:dyDescent="0.3">
      <c r="D1464" s="151">
        <v>93765</v>
      </c>
      <c r="E1464" s="151">
        <v>13</v>
      </c>
    </row>
    <row r="1465" spans="4:5" x14ac:dyDescent="0.3">
      <c r="D1465" s="151">
        <v>93771</v>
      </c>
      <c r="E1465" s="151">
        <v>13</v>
      </c>
    </row>
    <row r="1466" spans="4:5" x14ac:dyDescent="0.3">
      <c r="D1466" s="151">
        <v>93772</v>
      </c>
      <c r="E1466" s="151">
        <v>13</v>
      </c>
    </row>
    <row r="1467" spans="4:5" x14ac:dyDescent="0.3">
      <c r="D1467" s="151">
        <v>93773</v>
      </c>
      <c r="E1467" s="151">
        <v>13</v>
      </c>
    </row>
    <row r="1468" spans="4:5" x14ac:dyDescent="0.3">
      <c r="D1468" s="151">
        <v>93774</v>
      </c>
      <c r="E1468" s="151">
        <v>13</v>
      </c>
    </row>
    <row r="1469" spans="4:5" x14ac:dyDescent="0.3">
      <c r="D1469" s="151">
        <v>93775</v>
      </c>
      <c r="E1469" s="151">
        <v>13</v>
      </c>
    </row>
    <row r="1470" spans="4:5" x14ac:dyDescent="0.3">
      <c r="D1470" s="151">
        <v>93776</v>
      </c>
      <c r="E1470" s="151">
        <v>13</v>
      </c>
    </row>
    <row r="1471" spans="4:5" x14ac:dyDescent="0.3">
      <c r="D1471" s="151">
        <v>93777</v>
      </c>
      <c r="E1471" s="151">
        <v>13</v>
      </c>
    </row>
    <row r="1472" spans="4:5" x14ac:dyDescent="0.3">
      <c r="D1472" s="151">
        <v>93778</v>
      </c>
      <c r="E1472" s="151">
        <v>13</v>
      </c>
    </row>
    <row r="1473" spans="4:5" x14ac:dyDescent="0.3">
      <c r="D1473" s="151">
        <v>93779</v>
      </c>
      <c r="E1473" s="151">
        <v>13</v>
      </c>
    </row>
    <row r="1474" spans="4:5" x14ac:dyDescent="0.3">
      <c r="D1474" s="151">
        <v>93780</v>
      </c>
      <c r="E1474" s="151">
        <v>13</v>
      </c>
    </row>
    <row r="1475" spans="4:5" x14ac:dyDescent="0.3">
      <c r="D1475" s="151">
        <v>93782</v>
      </c>
      <c r="E1475" s="151">
        <v>13</v>
      </c>
    </row>
    <row r="1476" spans="4:5" x14ac:dyDescent="0.3">
      <c r="D1476" s="151">
        <v>93784</v>
      </c>
      <c r="E1476" s="151">
        <v>13</v>
      </c>
    </row>
    <row r="1477" spans="4:5" x14ac:dyDescent="0.3">
      <c r="D1477" s="151">
        <v>93786</v>
      </c>
      <c r="E1477" s="151">
        <v>13</v>
      </c>
    </row>
    <row r="1478" spans="4:5" x14ac:dyDescent="0.3">
      <c r="D1478" s="151">
        <v>93790</v>
      </c>
      <c r="E1478" s="151">
        <v>13</v>
      </c>
    </row>
    <row r="1479" spans="4:5" x14ac:dyDescent="0.3">
      <c r="D1479" s="151">
        <v>93791</v>
      </c>
      <c r="E1479" s="151">
        <v>13</v>
      </c>
    </row>
    <row r="1480" spans="4:5" x14ac:dyDescent="0.3">
      <c r="D1480" s="151">
        <v>93792</v>
      </c>
      <c r="E1480" s="151">
        <v>13</v>
      </c>
    </row>
    <row r="1481" spans="4:5" x14ac:dyDescent="0.3">
      <c r="D1481" s="151">
        <v>93793</v>
      </c>
      <c r="E1481" s="151">
        <v>13</v>
      </c>
    </row>
    <row r="1482" spans="4:5" x14ac:dyDescent="0.3">
      <c r="D1482" s="151">
        <v>93794</v>
      </c>
      <c r="E1482" s="151">
        <v>13</v>
      </c>
    </row>
    <row r="1483" spans="4:5" x14ac:dyDescent="0.3">
      <c r="D1483" s="151">
        <v>93844</v>
      </c>
      <c r="E1483" s="151">
        <v>13</v>
      </c>
    </row>
    <row r="1484" spans="4:5" x14ac:dyDescent="0.3">
      <c r="D1484" s="151">
        <v>93888</v>
      </c>
      <c r="E1484" s="151">
        <v>13</v>
      </c>
    </row>
    <row r="1485" spans="4:5" x14ac:dyDescent="0.3">
      <c r="D1485" s="151">
        <v>93901</v>
      </c>
      <c r="E1485" s="151">
        <v>3</v>
      </c>
    </row>
    <row r="1486" spans="4:5" x14ac:dyDescent="0.3">
      <c r="D1486" s="151">
        <v>93902</v>
      </c>
      <c r="E1486" s="151">
        <v>3</v>
      </c>
    </row>
    <row r="1487" spans="4:5" x14ac:dyDescent="0.3">
      <c r="D1487" s="151">
        <v>93905</v>
      </c>
      <c r="E1487" s="151">
        <v>3</v>
      </c>
    </row>
    <row r="1488" spans="4:5" x14ac:dyDescent="0.3">
      <c r="D1488" s="151">
        <v>93906</v>
      </c>
      <c r="E1488" s="151">
        <v>3</v>
      </c>
    </row>
    <row r="1489" spans="4:5" x14ac:dyDescent="0.3">
      <c r="D1489" s="151">
        <v>93907</v>
      </c>
      <c r="E1489" s="151">
        <v>3</v>
      </c>
    </row>
    <row r="1490" spans="4:5" x14ac:dyDescent="0.3">
      <c r="D1490" s="151">
        <v>93908</v>
      </c>
      <c r="E1490" s="151">
        <v>3</v>
      </c>
    </row>
    <row r="1491" spans="4:5" x14ac:dyDescent="0.3">
      <c r="D1491" s="151">
        <v>93912</v>
      </c>
      <c r="E1491" s="151">
        <v>3</v>
      </c>
    </row>
    <row r="1492" spans="4:5" x14ac:dyDescent="0.3">
      <c r="D1492" s="151">
        <v>93915</v>
      </c>
      <c r="E1492" s="151">
        <v>3</v>
      </c>
    </row>
    <row r="1493" spans="4:5" x14ac:dyDescent="0.3">
      <c r="D1493" s="151">
        <v>93920</v>
      </c>
      <c r="E1493" s="151">
        <v>3</v>
      </c>
    </row>
    <row r="1494" spans="4:5" x14ac:dyDescent="0.3">
      <c r="D1494" s="151">
        <v>93921</v>
      </c>
      <c r="E1494" s="151">
        <v>3</v>
      </c>
    </row>
    <row r="1495" spans="4:5" x14ac:dyDescent="0.3">
      <c r="D1495" s="151">
        <v>93922</v>
      </c>
      <c r="E1495" s="151">
        <v>3</v>
      </c>
    </row>
    <row r="1496" spans="4:5" x14ac:dyDescent="0.3">
      <c r="D1496" s="151">
        <v>93923</v>
      </c>
      <c r="E1496" s="151">
        <v>3</v>
      </c>
    </row>
    <row r="1497" spans="4:5" x14ac:dyDescent="0.3">
      <c r="D1497" s="151">
        <v>93924</v>
      </c>
      <c r="E1497" s="151">
        <v>3</v>
      </c>
    </row>
    <row r="1498" spans="4:5" x14ac:dyDescent="0.3">
      <c r="D1498" s="151">
        <v>93925</v>
      </c>
      <c r="E1498" s="151">
        <v>3</v>
      </c>
    </row>
    <row r="1499" spans="4:5" x14ac:dyDescent="0.3">
      <c r="D1499" s="151">
        <v>93926</v>
      </c>
      <c r="E1499" s="151">
        <v>3</v>
      </c>
    </row>
    <row r="1500" spans="4:5" x14ac:dyDescent="0.3">
      <c r="D1500" s="151">
        <v>93927</v>
      </c>
      <c r="E1500" s="151">
        <v>4</v>
      </c>
    </row>
    <row r="1501" spans="4:5" x14ac:dyDescent="0.3">
      <c r="D1501" s="151">
        <v>93928</v>
      </c>
      <c r="E1501" s="151">
        <v>4</v>
      </c>
    </row>
    <row r="1502" spans="4:5" x14ac:dyDescent="0.3">
      <c r="D1502" s="151">
        <v>93930</v>
      </c>
      <c r="E1502" s="151">
        <v>4</v>
      </c>
    </row>
    <row r="1503" spans="4:5" x14ac:dyDescent="0.3">
      <c r="D1503" s="151">
        <v>93932</v>
      </c>
      <c r="E1503" s="151">
        <v>4</v>
      </c>
    </row>
    <row r="1504" spans="4:5" x14ac:dyDescent="0.3">
      <c r="D1504" s="151">
        <v>93933</v>
      </c>
      <c r="E1504" s="151">
        <v>3</v>
      </c>
    </row>
    <row r="1505" spans="4:5" x14ac:dyDescent="0.3">
      <c r="D1505" s="151">
        <v>93940</v>
      </c>
      <c r="E1505" s="151">
        <v>3</v>
      </c>
    </row>
    <row r="1506" spans="4:5" x14ac:dyDescent="0.3">
      <c r="D1506" s="151">
        <v>93942</v>
      </c>
      <c r="E1506" s="151">
        <v>3</v>
      </c>
    </row>
    <row r="1507" spans="4:5" x14ac:dyDescent="0.3">
      <c r="D1507" s="151">
        <v>93943</v>
      </c>
      <c r="E1507" s="151">
        <v>3</v>
      </c>
    </row>
    <row r="1508" spans="4:5" x14ac:dyDescent="0.3">
      <c r="D1508" s="151">
        <v>93944</v>
      </c>
      <c r="E1508" s="151">
        <v>3</v>
      </c>
    </row>
    <row r="1509" spans="4:5" x14ac:dyDescent="0.3">
      <c r="D1509" s="151">
        <v>93950</v>
      </c>
      <c r="E1509" s="151">
        <v>3</v>
      </c>
    </row>
    <row r="1510" spans="4:5" x14ac:dyDescent="0.3">
      <c r="D1510" s="151">
        <v>93953</v>
      </c>
      <c r="E1510" s="151">
        <v>3</v>
      </c>
    </row>
    <row r="1511" spans="4:5" x14ac:dyDescent="0.3">
      <c r="D1511" s="151">
        <v>93954</v>
      </c>
      <c r="E1511" s="151">
        <v>4</v>
      </c>
    </row>
    <row r="1512" spans="4:5" x14ac:dyDescent="0.3">
      <c r="D1512" s="151">
        <v>93955</v>
      </c>
      <c r="E1512" s="151">
        <v>3</v>
      </c>
    </row>
    <row r="1513" spans="4:5" x14ac:dyDescent="0.3">
      <c r="D1513" s="151">
        <v>93960</v>
      </c>
      <c r="E1513" s="151">
        <v>3</v>
      </c>
    </row>
    <row r="1514" spans="4:5" x14ac:dyDescent="0.3">
      <c r="D1514" s="151">
        <v>93962</v>
      </c>
      <c r="E1514" s="151">
        <v>3</v>
      </c>
    </row>
    <row r="1515" spans="4:5" x14ac:dyDescent="0.3">
      <c r="D1515" s="151">
        <v>94002</v>
      </c>
      <c r="E1515" s="151">
        <v>3</v>
      </c>
    </row>
    <row r="1516" spans="4:5" x14ac:dyDescent="0.3">
      <c r="D1516" s="151">
        <v>94003</v>
      </c>
      <c r="E1516" s="151">
        <v>3</v>
      </c>
    </row>
    <row r="1517" spans="4:5" x14ac:dyDescent="0.3">
      <c r="D1517" s="151">
        <v>94005</v>
      </c>
      <c r="E1517" s="151">
        <v>3</v>
      </c>
    </row>
    <row r="1518" spans="4:5" x14ac:dyDescent="0.3">
      <c r="D1518" s="151">
        <v>94010</v>
      </c>
      <c r="E1518" s="151">
        <v>3</v>
      </c>
    </row>
    <row r="1519" spans="4:5" x14ac:dyDescent="0.3">
      <c r="D1519" s="151">
        <v>94011</v>
      </c>
      <c r="E1519" s="151">
        <v>3</v>
      </c>
    </row>
    <row r="1520" spans="4:5" x14ac:dyDescent="0.3">
      <c r="D1520" s="151">
        <v>94012</v>
      </c>
      <c r="E1520" s="151">
        <v>3</v>
      </c>
    </row>
    <row r="1521" spans="4:5" x14ac:dyDescent="0.3">
      <c r="D1521" s="151">
        <v>94014</v>
      </c>
      <c r="E1521" s="151">
        <v>3</v>
      </c>
    </row>
    <row r="1522" spans="4:5" x14ac:dyDescent="0.3">
      <c r="D1522" s="151">
        <v>94015</v>
      </c>
      <c r="E1522" s="151">
        <v>3</v>
      </c>
    </row>
    <row r="1523" spans="4:5" x14ac:dyDescent="0.3">
      <c r="D1523" s="151">
        <v>94016</v>
      </c>
      <c r="E1523" s="151">
        <v>3</v>
      </c>
    </row>
    <row r="1524" spans="4:5" x14ac:dyDescent="0.3">
      <c r="D1524" s="151">
        <v>94017</v>
      </c>
      <c r="E1524" s="151">
        <v>3</v>
      </c>
    </row>
    <row r="1525" spans="4:5" x14ac:dyDescent="0.3">
      <c r="D1525" s="151">
        <v>94018</v>
      </c>
      <c r="E1525" s="151">
        <v>3</v>
      </c>
    </row>
    <row r="1526" spans="4:5" x14ac:dyDescent="0.3">
      <c r="D1526" s="151">
        <v>94019</v>
      </c>
      <c r="E1526" s="151">
        <v>3</v>
      </c>
    </row>
    <row r="1527" spans="4:5" x14ac:dyDescent="0.3">
      <c r="D1527" s="151">
        <v>94020</v>
      </c>
      <c r="E1527" s="151">
        <v>3</v>
      </c>
    </row>
    <row r="1528" spans="4:5" x14ac:dyDescent="0.3">
      <c r="D1528" s="151">
        <v>94021</v>
      </c>
      <c r="E1528" s="151">
        <v>3</v>
      </c>
    </row>
    <row r="1529" spans="4:5" x14ac:dyDescent="0.3">
      <c r="D1529" s="151">
        <v>94022</v>
      </c>
      <c r="E1529" s="151">
        <v>4</v>
      </c>
    </row>
    <row r="1530" spans="4:5" x14ac:dyDescent="0.3">
      <c r="D1530" s="151">
        <v>94023</v>
      </c>
      <c r="E1530" s="151">
        <v>4</v>
      </c>
    </row>
    <row r="1531" spans="4:5" x14ac:dyDescent="0.3">
      <c r="D1531" s="151">
        <v>94024</v>
      </c>
      <c r="E1531" s="151">
        <v>4</v>
      </c>
    </row>
    <row r="1532" spans="4:5" x14ac:dyDescent="0.3">
      <c r="D1532" s="151">
        <v>94025</v>
      </c>
      <c r="E1532" s="151">
        <v>3</v>
      </c>
    </row>
    <row r="1533" spans="4:5" x14ac:dyDescent="0.3">
      <c r="D1533" s="151">
        <v>94026</v>
      </c>
      <c r="E1533" s="151">
        <v>3</v>
      </c>
    </row>
    <row r="1534" spans="4:5" x14ac:dyDescent="0.3">
      <c r="D1534" s="151">
        <v>94027</v>
      </c>
      <c r="E1534" s="151">
        <v>3</v>
      </c>
    </row>
    <row r="1535" spans="4:5" x14ac:dyDescent="0.3">
      <c r="D1535" s="151">
        <v>94028</v>
      </c>
      <c r="E1535" s="151">
        <v>3</v>
      </c>
    </row>
    <row r="1536" spans="4:5" x14ac:dyDescent="0.3">
      <c r="D1536" s="151">
        <v>94029</v>
      </c>
      <c r="E1536" s="151">
        <v>3</v>
      </c>
    </row>
    <row r="1537" spans="4:5" x14ac:dyDescent="0.3">
      <c r="D1537" s="151">
        <v>94030</v>
      </c>
      <c r="E1537" s="151">
        <v>3</v>
      </c>
    </row>
    <row r="1538" spans="4:5" x14ac:dyDescent="0.3">
      <c r="D1538" s="151">
        <v>94031</v>
      </c>
      <c r="E1538" s="151">
        <v>3</v>
      </c>
    </row>
    <row r="1539" spans="4:5" x14ac:dyDescent="0.3">
      <c r="D1539" s="151">
        <v>94035</v>
      </c>
      <c r="E1539" s="151">
        <v>4</v>
      </c>
    </row>
    <row r="1540" spans="4:5" x14ac:dyDescent="0.3">
      <c r="D1540" s="151">
        <v>94037</v>
      </c>
      <c r="E1540" s="151">
        <v>3</v>
      </c>
    </row>
    <row r="1541" spans="4:5" x14ac:dyDescent="0.3">
      <c r="D1541" s="151">
        <v>94038</v>
      </c>
      <c r="E1541" s="151">
        <v>3</v>
      </c>
    </row>
    <row r="1542" spans="4:5" x14ac:dyDescent="0.3">
      <c r="D1542" s="151">
        <v>94039</v>
      </c>
      <c r="E1542" s="151">
        <v>4</v>
      </c>
    </row>
    <row r="1543" spans="4:5" x14ac:dyDescent="0.3">
      <c r="D1543" s="151">
        <v>94040</v>
      </c>
      <c r="E1543" s="151">
        <v>4</v>
      </c>
    </row>
    <row r="1544" spans="4:5" x14ac:dyDescent="0.3">
      <c r="D1544" s="151">
        <v>94041</v>
      </c>
      <c r="E1544" s="151">
        <v>4</v>
      </c>
    </row>
    <row r="1545" spans="4:5" x14ac:dyDescent="0.3">
      <c r="D1545" s="151">
        <v>94042</v>
      </c>
      <c r="E1545" s="151">
        <v>4</v>
      </c>
    </row>
    <row r="1546" spans="4:5" x14ac:dyDescent="0.3">
      <c r="D1546" s="151">
        <v>94043</v>
      </c>
      <c r="E1546" s="151">
        <v>4</v>
      </c>
    </row>
    <row r="1547" spans="4:5" x14ac:dyDescent="0.3">
      <c r="D1547" s="151">
        <v>94044</v>
      </c>
      <c r="E1547" s="151">
        <v>3</v>
      </c>
    </row>
    <row r="1548" spans="4:5" x14ac:dyDescent="0.3">
      <c r="D1548" s="151">
        <v>94045</v>
      </c>
      <c r="E1548" s="151">
        <v>3</v>
      </c>
    </row>
    <row r="1549" spans="4:5" x14ac:dyDescent="0.3">
      <c r="D1549" s="151">
        <v>94059</v>
      </c>
      <c r="E1549" s="151">
        <v>3</v>
      </c>
    </row>
    <row r="1550" spans="4:5" x14ac:dyDescent="0.3">
      <c r="D1550" s="151">
        <v>94060</v>
      </c>
      <c r="E1550" s="151">
        <v>3</v>
      </c>
    </row>
    <row r="1551" spans="4:5" x14ac:dyDescent="0.3">
      <c r="D1551" s="151">
        <v>94061</v>
      </c>
      <c r="E1551" s="151">
        <v>3</v>
      </c>
    </row>
    <row r="1552" spans="4:5" x14ac:dyDescent="0.3">
      <c r="D1552" s="151">
        <v>94062</v>
      </c>
      <c r="E1552" s="151">
        <v>3</v>
      </c>
    </row>
    <row r="1553" spans="4:5" x14ac:dyDescent="0.3">
      <c r="D1553" s="151">
        <v>94063</v>
      </c>
      <c r="E1553" s="151">
        <v>3</v>
      </c>
    </row>
    <row r="1554" spans="4:5" x14ac:dyDescent="0.3">
      <c r="D1554" s="151">
        <v>94064</v>
      </c>
      <c r="E1554" s="151">
        <v>3</v>
      </c>
    </row>
    <row r="1555" spans="4:5" x14ac:dyDescent="0.3">
      <c r="D1555" s="151">
        <v>94065</v>
      </c>
      <c r="E1555" s="151">
        <v>3</v>
      </c>
    </row>
    <row r="1556" spans="4:5" x14ac:dyDescent="0.3">
      <c r="D1556" s="151">
        <v>94066</v>
      </c>
      <c r="E1556" s="151">
        <v>3</v>
      </c>
    </row>
    <row r="1557" spans="4:5" x14ac:dyDescent="0.3">
      <c r="D1557" s="151">
        <v>94067</v>
      </c>
      <c r="E1557" s="151">
        <v>3</v>
      </c>
    </row>
    <row r="1558" spans="4:5" x14ac:dyDescent="0.3">
      <c r="D1558" s="151">
        <v>94070</v>
      </c>
      <c r="E1558" s="151">
        <v>3</v>
      </c>
    </row>
    <row r="1559" spans="4:5" x14ac:dyDescent="0.3">
      <c r="D1559" s="151">
        <v>94071</v>
      </c>
      <c r="E1559" s="151">
        <v>3</v>
      </c>
    </row>
    <row r="1560" spans="4:5" x14ac:dyDescent="0.3">
      <c r="D1560" s="151">
        <v>94074</v>
      </c>
      <c r="E1560" s="151">
        <v>3</v>
      </c>
    </row>
    <row r="1561" spans="4:5" x14ac:dyDescent="0.3">
      <c r="D1561" s="151">
        <v>94080</v>
      </c>
      <c r="E1561" s="151">
        <v>3</v>
      </c>
    </row>
    <row r="1562" spans="4:5" x14ac:dyDescent="0.3">
      <c r="D1562" s="151">
        <v>94083</v>
      </c>
      <c r="E1562" s="151">
        <v>3</v>
      </c>
    </row>
    <row r="1563" spans="4:5" x14ac:dyDescent="0.3">
      <c r="D1563" s="151">
        <v>94085</v>
      </c>
      <c r="E1563" s="151">
        <v>4</v>
      </c>
    </row>
    <row r="1564" spans="4:5" x14ac:dyDescent="0.3">
      <c r="D1564" s="151">
        <v>94086</v>
      </c>
      <c r="E1564" s="151">
        <v>4</v>
      </c>
    </row>
    <row r="1565" spans="4:5" x14ac:dyDescent="0.3">
      <c r="D1565" s="151">
        <v>94087</v>
      </c>
      <c r="E1565" s="151">
        <v>4</v>
      </c>
    </row>
    <row r="1566" spans="4:5" x14ac:dyDescent="0.3">
      <c r="D1566" s="151">
        <v>94088</v>
      </c>
      <c r="E1566" s="151">
        <v>3</v>
      </c>
    </row>
    <row r="1567" spans="4:5" x14ac:dyDescent="0.3">
      <c r="D1567" s="151">
        <v>94089</v>
      </c>
      <c r="E1567" s="151">
        <v>4</v>
      </c>
    </row>
    <row r="1568" spans="4:5" x14ac:dyDescent="0.3">
      <c r="D1568" s="151">
        <v>94090</v>
      </c>
      <c r="E1568" s="151">
        <v>4</v>
      </c>
    </row>
    <row r="1569" spans="4:5" x14ac:dyDescent="0.3">
      <c r="D1569" s="151">
        <v>94096</v>
      </c>
      <c r="E1569" s="151">
        <v>3</v>
      </c>
    </row>
    <row r="1570" spans="4:5" x14ac:dyDescent="0.3">
      <c r="D1570" s="151">
        <v>94098</v>
      </c>
      <c r="E1570" s="151">
        <v>3</v>
      </c>
    </row>
    <row r="1571" spans="4:5" x14ac:dyDescent="0.3">
      <c r="D1571" s="151">
        <v>94099</v>
      </c>
      <c r="E1571" s="151">
        <v>3</v>
      </c>
    </row>
    <row r="1572" spans="4:5" x14ac:dyDescent="0.3">
      <c r="D1572" s="151">
        <v>94101</v>
      </c>
      <c r="E1572" s="151">
        <v>3</v>
      </c>
    </row>
    <row r="1573" spans="4:5" x14ac:dyDescent="0.3">
      <c r="D1573" s="151">
        <v>94102</v>
      </c>
      <c r="E1573" s="151">
        <v>3</v>
      </c>
    </row>
    <row r="1574" spans="4:5" x14ac:dyDescent="0.3">
      <c r="D1574" s="151">
        <v>94103</v>
      </c>
      <c r="E1574" s="151">
        <v>3</v>
      </c>
    </row>
    <row r="1575" spans="4:5" x14ac:dyDescent="0.3">
      <c r="D1575" s="151">
        <v>94104</v>
      </c>
      <c r="E1575" s="151">
        <v>3</v>
      </c>
    </row>
    <row r="1576" spans="4:5" x14ac:dyDescent="0.3">
      <c r="D1576" s="151">
        <v>94105</v>
      </c>
      <c r="E1576" s="151">
        <v>3</v>
      </c>
    </row>
    <row r="1577" spans="4:5" x14ac:dyDescent="0.3">
      <c r="D1577" s="151">
        <v>94106</v>
      </c>
      <c r="E1577" s="151">
        <v>3</v>
      </c>
    </row>
    <row r="1578" spans="4:5" x14ac:dyDescent="0.3">
      <c r="D1578" s="151">
        <v>94107</v>
      </c>
      <c r="E1578" s="151">
        <v>3</v>
      </c>
    </row>
    <row r="1579" spans="4:5" x14ac:dyDescent="0.3">
      <c r="D1579" s="151">
        <v>94108</v>
      </c>
      <c r="E1579" s="151">
        <v>3</v>
      </c>
    </row>
    <row r="1580" spans="4:5" x14ac:dyDescent="0.3">
      <c r="D1580" s="151">
        <v>94109</v>
      </c>
      <c r="E1580" s="151">
        <v>3</v>
      </c>
    </row>
    <row r="1581" spans="4:5" x14ac:dyDescent="0.3">
      <c r="D1581" s="151">
        <v>94110</v>
      </c>
      <c r="E1581" s="151">
        <v>3</v>
      </c>
    </row>
    <row r="1582" spans="4:5" x14ac:dyDescent="0.3">
      <c r="D1582" s="151">
        <v>94111</v>
      </c>
      <c r="E1582" s="151">
        <v>3</v>
      </c>
    </row>
    <row r="1583" spans="4:5" x14ac:dyDescent="0.3">
      <c r="D1583" s="151">
        <v>94112</v>
      </c>
      <c r="E1583" s="151">
        <v>3</v>
      </c>
    </row>
    <row r="1584" spans="4:5" x14ac:dyDescent="0.3">
      <c r="D1584" s="151">
        <v>94114</v>
      </c>
      <c r="E1584" s="151">
        <v>3</v>
      </c>
    </row>
    <row r="1585" spans="4:5" x14ac:dyDescent="0.3">
      <c r="D1585" s="151">
        <v>94115</v>
      </c>
      <c r="E1585" s="151">
        <v>3</v>
      </c>
    </row>
    <row r="1586" spans="4:5" x14ac:dyDescent="0.3">
      <c r="D1586" s="151">
        <v>94116</v>
      </c>
      <c r="E1586" s="151">
        <v>3</v>
      </c>
    </row>
    <row r="1587" spans="4:5" x14ac:dyDescent="0.3">
      <c r="D1587" s="151">
        <v>94117</v>
      </c>
      <c r="E1587" s="151">
        <v>3</v>
      </c>
    </row>
    <row r="1588" spans="4:5" x14ac:dyDescent="0.3">
      <c r="D1588" s="151">
        <v>94118</v>
      </c>
      <c r="E1588" s="151">
        <v>3</v>
      </c>
    </row>
    <row r="1589" spans="4:5" x14ac:dyDescent="0.3">
      <c r="D1589" s="151">
        <v>94119</v>
      </c>
      <c r="E1589" s="151">
        <v>3</v>
      </c>
    </row>
    <row r="1590" spans="4:5" x14ac:dyDescent="0.3">
      <c r="D1590" s="151">
        <v>94120</v>
      </c>
      <c r="E1590" s="151">
        <v>3</v>
      </c>
    </row>
    <row r="1591" spans="4:5" x14ac:dyDescent="0.3">
      <c r="D1591" s="151">
        <v>94121</v>
      </c>
      <c r="E1591" s="151">
        <v>3</v>
      </c>
    </row>
    <row r="1592" spans="4:5" x14ac:dyDescent="0.3">
      <c r="D1592" s="151">
        <v>94122</v>
      </c>
      <c r="E1592" s="151">
        <v>3</v>
      </c>
    </row>
    <row r="1593" spans="4:5" x14ac:dyDescent="0.3">
      <c r="D1593" s="151">
        <v>94123</v>
      </c>
      <c r="E1593" s="151">
        <v>3</v>
      </c>
    </row>
    <row r="1594" spans="4:5" x14ac:dyDescent="0.3">
      <c r="D1594" s="151">
        <v>94124</v>
      </c>
      <c r="E1594" s="151">
        <v>3</v>
      </c>
    </row>
    <row r="1595" spans="4:5" x14ac:dyDescent="0.3">
      <c r="D1595" s="151">
        <v>94125</v>
      </c>
      <c r="E1595" s="151">
        <v>3</v>
      </c>
    </row>
    <row r="1596" spans="4:5" x14ac:dyDescent="0.3">
      <c r="D1596" s="151">
        <v>94126</v>
      </c>
      <c r="E1596" s="151">
        <v>3</v>
      </c>
    </row>
    <row r="1597" spans="4:5" x14ac:dyDescent="0.3">
      <c r="D1597" s="151">
        <v>94127</v>
      </c>
      <c r="E1597" s="151">
        <v>3</v>
      </c>
    </row>
    <row r="1598" spans="4:5" x14ac:dyDescent="0.3">
      <c r="D1598" s="151">
        <v>94128</v>
      </c>
      <c r="E1598" s="151">
        <v>3</v>
      </c>
    </row>
    <row r="1599" spans="4:5" x14ac:dyDescent="0.3">
      <c r="D1599" s="151">
        <v>94129</v>
      </c>
      <c r="E1599" s="151">
        <v>3</v>
      </c>
    </row>
    <row r="1600" spans="4:5" x14ac:dyDescent="0.3">
      <c r="D1600" s="151">
        <v>94130</v>
      </c>
      <c r="E1600" s="151">
        <v>3</v>
      </c>
    </row>
    <row r="1601" spans="4:5" x14ac:dyDescent="0.3">
      <c r="D1601" s="151">
        <v>94131</v>
      </c>
      <c r="E1601" s="151">
        <v>3</v>
      </c>
    </row>
    <row r="1602" spans="4:5" x14ac:dyDescent="0.3">
      <c r="D1602" s="151">
        <v>94132</v>
      </c>
      <c r="E1602" s="151">
        <v>3</v>
      </c>
    </row>
    <row r="1603" spans="4:5" x14ac:dyDescent="0.3">
      <c r="D1603" s="151">
        <v>94133</v>
      </c>
      <c r="E1603" s="151">
        <v>3</v>
      </c>
    </row>
    <row r="1604" spans="4:5" x14ac:dyDescent="0.3">
      <c r="D1604" s="151">
        <v>94134</v>
      </c>
      <c r="E1604" s="151">
        <v>3</v>
      </c>
    </row>
    <row r="1605" spans="4:5" x14ac:dyDescent="0.3">
      <c r="D1605" s="151">
        <v>94135</v>
      </c>
      <c r="E1605" s="151">
        <v>3</v>
      </c>
    </row>
    <row r="1606" spans="4:5" x14ac:dyDescent="0.3">
      <c r="D1606" s="151">
        <v>94136</v>
      </c>
      <c r="E1606" s="151">
        <v>3</v>
      </c>
    </row>
    <row r="1607" spans="4:5" x14ac:dyDescent="0.3">
      <c r="D1607" s="151">
        <v>94137</v>
      </c>
      <c r="E1607" s="151">
        <v>3</v>
      </c>
    </row>
    <row r="1608" spans="4:5" x14ac:dyDescent="0.3">
      <c r="D1608" s="151">
        <v>94138</v>
      </c>
      <c r="E1608" s="151">
        <v>3</v>
      </c>
    </row>
    <row r="1609" spans="4:5" x14ac:dyDescent="0.3">
      <c r="D1609" s="151">
        <v>94139</v>
      </c>
      <c r="E1609" s="151">
        <v>3</v>
      </c>
    </row>
    <row r="1610" spans="4:5" x14ac:dyDescent="0.3">
      <c r="D1610" s="151">
        <v>94140</v>
      </c>
      <c r="E1610" s="151">
        <v>3</v>
      </c>
    </row>
    <row r="1611" spans="4:5" x14ac:dyDescent="0.3">
      <c r="D1611" s="151">
        <v>94141</v>
      </c>
      <c r="E1611" s="151">
        <v>3</v>
      </c>
    </row>
    <row r="1612" spans="4:5" x14ac:dyDescent="0.3">
      <c r="D1612" s="151">
        <v>94142</v>
      </c>
      <c r="E1612" s="151">
        <v>3</v>
      </c>
    </row>
    <row r="1613" spans="4:5" x14ac:dyDescent="0.3">
      <c r="D1613" s="151">
        <v>94143</v>
      </c>
      <c r="E1613" s="151">
        <v>3</v>
      </c>
    </row>
    <row r="1614" spans="4:5" x14ac:dyDescent="0.3">
      <c r="D1614" s="151">
        <v>94144</v>
      </c>
      <c r="E1614" s="151">
        <v>3</v>
      </c>
    </row>
    <row r="1615" spans="4:5" x14ac:dyDescent="0.3">
      <c r="D1615" s="151">
        <v>94145</v>
      </c>
      <c r="E1615" s="151">
        <v>3</v>
      </c>
    </row>
    <row r="1616" spans="4:5" x14ac:dyDescent="0.3">
      <c r="D1616" s="151">
        <v>94146</v>
      </c>
      <c r="E1616" s="151">
        <v>3</v>
      </c>
    </row>
    <row r="1617" spans="4:5" x14ac:dyDescent="0.3">
      <c r="D1617" s="151">
        <v>94147</v>
      </c>
      <c r="E1617" s="151">
        <v>3</v>
      </c>
    </row>
    <row r="1618" spans="4:5" x14ac:dyDescent="0.3">
      <c r="D1618" s="151">
        <v>94150</v>
      </c>
      <c r="E1618" s="151">
        <v>3</v>
      </c>
    </row>
    <row r="1619" spans="4:5" x14ac:dyDescent="0.3">
      <c r="D1619" s="151">
        <v>94151</v>
      </c>
      <c r="E1619" s="151">
        <v>3</v>
      </c>
    </row>
    <row r="1620" spans="4:5" x14ac:dyDescent="0.3">
      <c r="D1620" s="151">
        <v>94152</v>
      </c>
      <c r="E1620" s="151">
        <v>3</v>
      </c>
    </row>
    <row r="1621" spans="4:5" x14ac:dyDescent="0.3">
      <c r="D1621" s="151">
        <v>94153</v>
      </c>
      <c r="E1621" s="151">
        <v>3</v>
      </c>
    </row>
    <row r="1622" spans="4:5" x14ac:dyDescent="0.3">
      <c r="D1622" s="151">
        <v>94154</v>
      </c>
      <c r="E1622" s="151">
        <v>3</v>
      </c>
    </row>
    <row r="1623" spans="4:5" x14ac:dyDescent="0.3">
      <c r="D1623" s="151">
        <v>94155</v>
      </c>
      <c r="E1623" s="151">
        <v>3</v>
      </c>
    </row>
    <row r="1624" spans="4:5" x14ac:dyDescent="0.3">
      <c r="D1624" s="151">
        <v>94156</v>
      </c>
      <c r="E1624" s="151">
        <v>3</v>
      </c>
    </row>
    <row r="1625" spans="4:5" x14ac:dyDescent="0.3">
      <c r="D1625" s="151">
        <v>94157</v>
      </c>
      <c r="E1625" s="151">
        <v>3</v>
      </c>
    </row>
    <row r="1626" spans="4:5" x14ac:dyDescent="0.3">
      <c r="D1626" s="151">
        <v>94158</v>
      </c>
      <c r="E1626" s="151">
        <v>3</v>
      </c>
    </row>
    <row r="1627" spans="4:5" x14ac:dyDescent="0.3">
      <c r="D1627" s="151">
        <v>94159</v>
      </c>
      <c r="E1627" s="151">
        <v>3</v>
      </c>
    </row>
    <row r="1628" spans="4:5" x14ac:dyDescent="0.3">
      <c r="D1628" s="151">
        <v>94160</v>
      </c>
      <c r="E1628" s="151">
        <v>3</v>
      </c>
    </row>
    <row r="1629" spans="4:5" x14ac:dyDescent="0.3">
      <c r="D1629" s="151">
        <v>94161</v>
      </c>
      <c r="E1629" s="151">
        <v>3</v>
      </c>
    </row>
    <row r="1630" spans="4:5" x14ac:dyDescent="0.3">
      <c r="D1630" s="151">
        <v>94162</v>
      </c>
      <c r="E1630" s="151">
        <v>3</v>
      </c>
    </row>
    <row r="1631" spans="4:5" x14ac:dyDescent="0.3">
      <c r="D1631" s="151">
        <v>94163</v>
      </c>
      <c r="E1631" s="151">
        <v>3</v>
      </c>
    </row>
    <row r="1632" spans="4:5" x14ac:dyDescent="0.3">
      <c r="D1632" s="151">
        <v>94164</v>
      </c>
      <c r="E1632" s="151">
        <v>3</v>
      </c>
    </row>
    <row r="1633" spans="4:5" x14ac:dyDescent="0.3">
      <c r="D1633" s="151">
        <v>94165</v>
      </c>
      <c r="E1633" s="151">
        <v>3</v>
      </c>
    </row>
    <row r="1634" spans="4:5" x14ac:dyDescent="0.3">
      <c r="D1634" s="151">
        <v>94166</v>
      </c>
      <c r="E1634" s="151">
        <v>3</v>
      </c>
    </row>
    <row r="1635" spans="4:5" x14ac:dyDescent="0.3">
      <c r="D1635" s="151">
        <v>94167</v>
      </c>
      <c r="E1635" s="151">
        <v>3</v>
      </c>
    </row>
    <row r="1636" spans="4:5" x14ac:dyDescent="0.3">
      <c r="D1636" s="151">
        <v>94168</v>
      </c>
      <c r="E1636" s="151">
        <v>3</v>
      </c>
    </row>
    <row r="1637" spans="4:5" x14ac:dyDescent="0.3">
      <c r="D1637" s="151">
        <v>94169</v>
      </c>
      <c r="E1637" s="151">
        <v>3</v>
      </c>
    </row>
    <row r="1638" spans="4:5" x14ac:dyDescent="0.3">
      <c r="D1638" s="151">
        <v>94170</v>
      </c>
      <c r="E1638" s="151">
        <v>3</v>
      </c>
    </row>
    <row r="1639" spans="4:5" x14ac:dyDescent="0.3">
      <c r="D1639" s="151">
        <v>94171</v>
      </c>
      <c r="E1639" s="151">
        <v>3</v>
      </c>
    </row>
    <row r="1640" spans="4:5" x14ac:dyDescent="0.3">
      <c r="D1640" s="151">
        <v>94172</v>
      </c>
      <c r="E1640" s="151">
        <v>3</v>
      </c>
    </row>
    <row r="1641" spans="4:5" x14ac:dyDescent="0.3">
      <c r="D1641" s="151">
        <v>94175</v>
      </c>
      <c r="E1641" s="151">
        <v>3</v>
      </c>
    </row>
    <row r="1642" spans="4:5" x14ac:dyDescent="0.3">
      <c r="D1642" s="151">
        <v>94177</v>
      </c>
      <c r="E1642" s="151">
        <v>3</v>
      </c>
    </row>
    <row r="1643" spans="4:5" x14ac:dyDescent="0.3">
      <c r="D1643" s="151">
        <v>94188</v>
      </c>
      <c r="E1643" s="151">
        <v>3</v>
      </c>
    </row>
    <row r="1644" spans="4:5" x14ac:dyDescent="0.3">
      <c r="D1644" s="151">
        <v>94203</v>
      </c>
      <c r="E1644" s="151">
        <v>12</v>
      </c>
    </row>
    <row r="1645" spans="4:5" x14ac:dyDescent="0.3">
      <c r="D1645" s="151">
        <v>94204</v>
      </c>
      <c r="E1645" s="151">
        <v>12</v>
      </c>
    </row>
    <row r="1646" spans="4:5" x14ac:dyDescent="0.3">
      <c r="D1646" s="151">
        <v>94205</v>
      </c>
      <c r="E1646" s="151">
        <v>12</v>
      </c>
    </row>
    <row r="1647" spans="4:5" x14ac:dyDescent="0.3">
      <c r="D1647" s="151">
        <v>94206</v>
      </c>
      <c r="E1647" s="151">
        <v>12</v>
      </c>
    </row>
    <row r="1648" spans="4:5" x14ac:dyDescent="0.3">
      <c r="D1648" s="151">
        <v>94207</v>
      </c>
      <c r="E1648" s="151">
        <v>12</v>
      </c>
    </row>
    <row r="1649" spans="4:5" x14ac:dyDescent="0.3">
      <c r="D1649" s="151">
        <v>94208</v>
      </c>
      <c r="E1649" s="151">
        <v>12</v>
      </c>
    </row>
    <row r="1650" spans="4:5" x14ac:dyDescent="0.3">
      <c r="D1650" s="151">
        <v>94209</v>
      </c>
      <c r="E1650" s="151">
        <v>12</v>
      </c>
    </row>
    <row r="1651" spans="4:5" x14ac:dyDescent="0.3">
      <c r="D1651" s="151">
        <v>94211</v>
      </c>
      <c r="E1651" s="151">
        <v>12</v>
      </c>
    </row>
    <row r="1652" spans="4:5" x14ac:dyDescent="0.3">
      <c r="D1652" s="151">
        <v>94229</v>
      </c>
      <c r="E1652" s="151">
        <v>12</v>
      </c>
    </row>
    <row r="1653" spans="4:5" x14ac:dyDescent="0.3">
      <c r="D1653" s="151">
        <v>94230</v>
      </c>
      <c r="E1653" s="151">
        <v>12</v>
      </c>
    </row>
    <row r="1654" spans="4:5" x14ac:dyDescent="0.3">
      <c r="D1654" s="151">
        <v>94232</v>
      </c>
      <c r="E1654" s="151">
        <v>12</v>
      </c>
    </row>
    <row r="1655" spans="4:5" x14ac:dyDescent="0.3">
      <c r="D1655" s="151">
        <v>94234</v>
      </c>
      <c r="E1655" s="151">
        <v>12</v>
      </c>
    </row>
    <row r="1656" spans="4:5" x14ac:dyDescent="0.3">
      <c r="D1656" s="151">
        <v>94235</v>
      </c>
      <c r="E1656" s="151">
        <v>12</v>
      </c>
    </row>
    <row r="1657" spans="4:5" x14ac:dyDescent="0.3">
      <c r="D1657" s="151">
        <v>94236</v>
      </c>
      <c r="E1657" s="151">
        <v>12</v>
      </c>
    </row>
    <row r="1658" spans="4:5" x14ac:dyDescent="0.3">
      <c r="D1658" s="151">
        <v>94237</v>
      </c>
      <c r="E1658" s="151">
        <v>12</v>
      </c>
    </row>
    <row r="1659" spans="4:5" x14ac:dyDescent="0.3">
      <c r="D1659" s="151">
        <v>94239</v>
      </c>
      <c r="E1659" s="151">
        <v>12</v>
      </c>
    </row>
    <row r="1660" spans="4:5" x14ac:dyDescent="0.3">
      <c r="D1660" s="151">
        <v>94240</v>
      </c>
      <c r="E1660" s="151">
        <v>12</v>
      </c>
    </row>
    <row r="1661" spans="4:5" x14ac:dyDescent="0.3">
      <c r="D1661" s="151">
        <v>94243</v>
      </c>
      <c r="E1661" s="151">
        <v>12</v>
      </c>
    </row>
    <row r="1662" spans="4:5" x14ac:dyDescent="0.3">
      <c r="D1662" s="151">
        <v>94244</v>
      </c>
      <c r="E1662" s="151">
        <v>12</v>
      </c>
    </row>
    <row r="1663" spans="4:5" x14ac:dyDescent="0.3">
      <c r="D1663" s="151">
        <v>94245</v>
      </c>
      <c r="E1663" s="151">
        <v>12</v>
      </c>
    </row>
    <row r="1664" spans="4:5" x14ac:dyDescent="0.3">
      <c r="D1664" s="151">
        <v>94246</v>
      </c>
      <c r="E1664" s="151">
        <v>12</v>
      </c>
    </row>
    <row r="1665" spans="4:5" x14ac:dyDescent="0.3">
      <c r="D1665" s="151">
        <v>94247</v>
      </c>
      <c r="E1665" s="151">
        <v>12</v>
      </c>
    </row>
    <row r="1666" spans="4:5" x14ac:dyDescent="0.3">
      <c r="D1666" s="151">
        <v>94248</v>
      </c>
      <c r="E1666" s="151">
        <v>12</v>
      </c>
    </row>
    <row r="1667" spans="4:5" x14ac:dyDescent="0.3">
      <c r="D1667" s="151">
        <v>94249</v>
      </c>
      <c r="E1667" s="151">
        <v>12</v>
      </c>
    </row>
    <row r="1668" spans="4:5" x14ac:dyDescent="0.3">
      <c r="D1668" s="151">
        <v>94250</v>
      </c>
      <c r="E1668" s="151">
        <v>12</v>
      </c>
    </row>
    <row r="1669" spans="4:5" x14ac:dyDescent="0.3">
      <c r="D1669" s="151">
        <v>94252</v>
      </c>
      <c r="E1669" s="151">
        <v>12</v>
      </c>
    </row>
    <row r="1670" spans="4:5" x14ac:dyDescent="0.3">
      <c r="D1670" s="151">
        <v>94253</v>
      </c>
      <c r="E1670" s="151">
        <v>12</v>
      </c>
    </row>
    <row r="1671" spans="4:5" x14ac:dyDescent="0.3">
      <c r="D1671" s="151">
        <v>94254</v>
      </c>
      <c r="E1671" s="151">
        <v>12</v>
      </c>
    </row>
    <row r="1672" spans="4:5" x14ac:dyDescent="0.3">
      <c r="D1672" s="151">
        <v>94256</v>
      </c>
      <c r="E1672" s="151">
        <v>12</v>
      </c>
    </row>
    <row r="1673" spans="4:5" x14ac:dyDescent="0.3">
      <c r="D1673" s="151">
        <v>94257</v>
      </c>
      <c r="E1673" s="151">
        <v>12</v>
      </c>
    </row>
    <row r="1674" spans="4:5" x14ac:dyDescent="0.3">
      <c r="D1674" s="151">
        <v>94258</v>
      </c>
      <c r="E1674" s="151">
        <v>12</v>
      </c>
    </row>
    <row r="1675" spans="4:5" x14ac:dyDescent="0.3">
      <c r="D1675" s="151">
        <v>94259</v>
      </c>
      <c r="E1675" s="151">
        <v>12</v>
      </c>
    </row>
    <row r="1676" spans="4:5" x14ac:dyDescent="0.3">
      <c r="D1676" s="151">
        <v>94261</v>
      </c>
      <c r="E1676" s="151">
        <v>12</v>
      </c>
    </row>
    <row r="1677" spans="4:5" x14ac:dyDescent="0.3">
      <c r="D1677" s="151">
        <v>94262</v>
      </c>
      <c r="E1677" s="151">
        <v>12</v>
      </c>
    </row>
    <row r="1678" spans="4:5" x14ac:dyDescent="0.3">
      <c r="D1678" s="151">
        <v>94263</v>
      </c>
      <c r="E1678" s="151">
        <v>12</v>
      </c>
    </row>
    <row r="1679" spans="4:5" x14ac:dyDescent="0.3">
      <c r="D1679" s="151">
        <v>94267</v>
      </c>
      <c r="E1679" s="151">
        <v>12</v>
      </c>
    </row>
    <row r="1680" spans="4:5" x14ac:dyDescent="0.3">
      <c r="D1680" s="151">
        <v>94268</v>
      </c>
      <c r="E1680" s="151">
        <v>12</v>
      </c>
    </row>
    <row r="1681" spans="4:5" x14ac:dyDescent="0.3">
      <c r="D1681" s="151">
        <v>94269</v>
      </c>
      <c r="E1681" s="151">
        <v>12</v>
      </c>
    </row>
    <row r="1682" spans="4:5" x14ac:dyDescent="0.3">
      <c r="D1682" s="151">
        <v>94271</v>
      </c>
      <c r="E1682" s="151">
        <v>12</v>
      </c>
    </row>
    <row r="1683" spans="4:5" x14ac:dyDescent="0.3">
      <c r="D1683" s="151">
        <v>94273</v>
      </c>
      <c r="E1683" s="151">
        <v>12</v>
      </c>
    </row>
    <row r="1684" spans="4:5" x14ac:dyDescent="0.3">
      <c r="D1684" s="151">
        <v>94274</v>
      </c>
      <c r="E1684" s="151">
        <v>12</v>
      </c>
    </row>
    <row r="1685" spans="4:5" x14ac:dyDescent="0.3">
      <c r="D1685" s="151">
        <v>94277</v>
      </c>
      <c r="E1685" s="151">
        <v>12</v>
      </c>
    </row>
    <row r="1686" spans="4:5" x14ac:dyDescent="0.3">
      <c r="D1686" s="151">
        <v>94278</v>
      </c>
      <c r="E1686" s="151">
        <v>12</v>
      </c>
    </row>
    <row r="1687" spans="4:5" x14ac:dyDescent="0.3">
      <c r="D1687" s="151">
        <v>94279</v>
      </c>
      <c r="E1687" s="151">
        <v>12</v>
      </c>
    </row>
    <row r="1688" spans="4:5" x14ac:dyDescent="0.3">
      <c r="D1688" s="151">
        <v>94280</v>
      </c>
      <c r="E1688" s="151">
        <v>12</v>
      </c>
    </row>
    <row r="1689" spans="4:5" x14ac:dyDescent="0.3">
      <c r="D1689" s="151">
        <v>94282</v>
      </c>
      <c r="E1689" s="151">
        <v>12</v>
      </c>
    </row>
    <row r="1690" spans="4:5" x14ac:dyDescent="0.3">
      <c r="D1690" s="151">
        <v>94283</v>
      </c>
      <c r="E1690" s="151">
        <v>12</v>
      </c>
    </row>
    <row r="1691" spans="4:5" x14ac:dyDescent="0.3">
      <c r="D1691" s="151">
        <v>94284</v>
      </c>
      <c r="E1691" s="151">
        <v>12</v>
      </c>
    </row>
    <row r="1692" spans="4:5" x14ac:dyDescent="0.3">
      <c r="D1692" s="151">
        <v>94285</v>
      </c>
      <c r="E1692" s="151">
        <v>12</v>
      </c>
    </row>
    <row r="1693" spans="4:5" x14ac:dyDescent="0.3">
      <c r="D1693" s="151">
        <v>94286</v>
      </c>
      <c r="E1693" s="151">
        <v>12</v>
      </c>
    </row>
    <row r="1694" spans="4:5" x14ac:dyDescent="0.3">
      <c r="D1694" s="151">
        <v>94287</v>
      </c>
      <c r="E1694" s="151">
        <v>12</v>
      </c>
    </row>
    <row r="1695" spans="4:5" x14ac:dyDescent="0.3">
      <c r="D1695" s="151">
        <v>94288</v>
      </c>
      <c r="E1695" s="151">
        <v>12</v>
      </c>
    </row>
    <row r="1696" spans="4:5" x14ac:dyDescent="0.3">
      <c r="D1696" s="151">
        <v>94289</v>
      </c>
      <c r="E1696" s="151">
        <v>12</v>
      </c>
    </row>
    <row r="1697" spans="4:5" x14ac:dyDescent="0.3">
      <c r="D1697" s="151">
        <v>94290</v>
      </c>
      <c r="E1697" s="151">
        <v>12</v>
      </c>
    </row>
    <row r="1698" spans="4:5" x14ac:dyDescent="0.3">
      <c r="D1698" s="151">
        <v>94291</v>
      </c>
      <c r="E1698" s="151">
        <v>12</v>
      </c>
    </row>
    <row r="1699" spans="4:5" x14ac:dyDescent="0.3">
      <c r="D1699" s="151">
        <v>94293</v>
      </c>
      <c r="E1699" s="151">
        <v>12</v>
      </c>
    </row>
    <row r="1700" spans="4:5" x14ac:dyDescent="0.3">
      <c r="D1700" s="151">
        <v>94294</v>
      </c>
      <c r="E1700" s="151">
        <v>12</v>
      </c>
    </row>
    <row r="1701" spans="4:5" x14ac:dyDescent="0.3">
      <c r="D1701" s="151">
        <v>94295</v>
      </c>
      <c r="E1701" s="151">
        <v>12</v>
      </c>
    </row>
    <row r="1702" spans="4:5" x14ac:dyDescent="0.3">
      <c r="D1702" s="151">
        <v>94296</v>
      </c>
      <c r="E1702" s="151">
        <v>12</v>
      </c>
    </row>
    <row r="1703" spans="4:5" x14ac:dyDescent="0.3">
      <c r="D1703" s="151">
        <v>94297</v>
      </c>
      <c r="E1703" s="151">
        <v>12</v>
      </c>
    </row>
    <row r="1704" spans="4:5" x14ac:dyDescent="0.3">
      <c r="D1704" s="151">
        <v>94298</v>
      </c>
      <c r="E1704" s="151">
        <v>12</v>
      </c>
    </row>
    <row r="1705" spans="4:5" x14ac:dyDescent="0.3">
      <c r="D1705" s="151">
        <v>94299</v>
      </c>
      <c r="E1705" s="151">
        <v>12</v>
      </c>
    </row>
    <row r="1706" spans="4:5" x14ac:dyDescent="0.3">
      <c r="D1706" s="151">
        <v>94301</v>
      </c>
      <c r="E1706" s="151">
        <v>4</v>
      </c>
    </row>
    <row r="1707" spans="4:5" x14ac:dyDescent="0.3">
      <c r="D1707" s="151">
        <v>94302</v>
      </c>
      <c r="E1707" s="151">
        <v>4</v>
      </c>
    </row>
    <row r="1708" spans="4:5" x14ac:dyDescent="0.3">
      <c r="D1708" s="151">
        <v>94303</v>
      </c>
      <c r="E1708" s="151">
        <v>4</v>
      </c>
    </row>
    <row r="1709" spans="4:5" x14ac:dyDescent="0.3">
      <c r="D1709" s="151">
        <v>94304</v>
      </c>
      <c r="E1709" s="151">
        <v>4</v>
      </c>
    </row>
    <row r="1710" spans="4:5" x14ac:dyDescent="0.3">
      <c r="D1710" s="151">
        <v>94305</v>
      </c>
      <c r="E1710" s="151">
        <v>4</v>
      </c>
    </row>
    <row r="1711" spans="4:5" x14ac:dyDescent="0.3">
      <c r="D1711" s="151">
        <v>94306</v>
      </c>
      <c r="E1711" s="151">
        <v>4</v>
      </c>
    </row>
    <row r="1712" spans="4:5" x14ac:dyDescent="0.3">
      <c r="D1712" s="151">
        <v>94307</v>
      </c>
      <c r="E1712" s="151">
        <v>4</v>
      </c>
    </row>
    <row r="1713" spans="4:5" x14ac:dyDescent="0.3">
      <c r="D1713" s="151">
        <v>94308</v>
      </c>
      <c r="E1713" s="151">
        <v>4</v>
      </c>
    </row>
    <row r="1714" spans="4:5" x14ac:dyDescent="0.3">
      <c r="D1714" s="151">
        <v>94309</v>
      </c>
      <c r="E1714" s="151">
        <v>4</v>
      </c>
    </row>
    <row r="1715" spans="4:5" x14ac:dyDescent="0.3">
      <c r="D1715" s="151">
        <v>94310</v>
      </c>
      <c r="E1715" s="151">
        <v>4</v>
      </c>
    </row>
    <row r="1716" spans="4:5" x14ac:dyDescent="0.3">
      <c r="D1716" s="151">
        <v>94401</v>
      </c>
      <c r="E1716" s="151">
        <v>3</v>
      </c>
    </row>
    <row r="1717" spans="4:5" x14ac:dyDescent="0.3">
      <c r="D1717" s="151">
        <v>94402</v>
      </c>
      <c r="E1717" s="151">
        <v>3</v>
      </c>
    </row>
    <row r="1718" spans="4:5" x14ac:dyDescent="0.3">
      <c r="D1718" s="151">
        <v>94403</v>
      </c>
      <c r="E1718" s="151">
        <v>3</v>
      </c>
    </row>
    <row r="1719" spans="4:5" x14ac:dyDescent="0.3">
      <c r="D1719" s="151">
        <v>94404</v>
      </c>
      <c r="E1719" s="151">
        <v>3</v>
      </c>
    </row>
    <row r="1720" spans="4:5" x14ac:dyDescent="0.3">
      <c r="D1720" s="151">
        <v>94405</v>
      </c>
      <c r="E1720" s="151">
        <v>3</v>
      </c>
    </row>
    <row r="1721" spans="4:5" x14ac:dyDescent="0.3">
      <c r="D1721" s="151">
        <v>94406</v>
      </c>
      <c r="E1721" s="151">
        <v>3</v>
      </c>
    </row>
    <row r="1722" spans="4:5" x14ac:dyDescent="0.3">
      <c r="D1722" s="151">
        <v>94407</v>
      </c>
      <c r="E1722" s="151">
        <v>3</v>
      </c>
    </row>
    <row r="1723" spans="4:5" x14ac:dyDescent="0.3">
      <c r="D1723" s="151">
        <v>94408</v>
      </c>
      <c r="E1723" s="151">
        <v>3</v>
      </c>
    </row>
    <row r="1724" spans="4:5" x14ac:dyDescent="0.3">
      <c r="D1724" s="151">
        <v>94409</v>
      </c>
      <c r="E1724" s="151">
        <v>3</v>
      </c>
    </row>
    <row r="1725" spans="4:5" x14ac:dyDescent="0.3">
      <c r="D1725" s="151">
        <v>94497</v>
      </c>
      <c r="E1725" s="151">
        <v>3</v>
      </c>
    </row>
    <row r="1726" spans="4:5" x14ac:dyDescent="0.3">
      <c r="D1726" s="151">
        <v>94501</v>
      </c>
      <c r="E1726" s="151">
        <v>3</v>
      </c>
    </row>
    <row r="1727" spans="4:5" x14ac:dyDescent="0.3">
      <c r="D1727" s="151">
        <v>94502</v>
      </c>
      <c r="E1727" s="151">
        <v>3</v>
      </c>
    </row>
    <row r="1728" spans="4:5" x14ac:dyDescent="0.3">
      <c r="D1728" s="151">
        <v>94503</v>
      </c>
      <c r="E1728" s="151">
        <v>2</v>
      </c>
    </row>
    <row r="1729" spans="4:5" x14ac:dyDescent="0.3">
      <c r="D1729" s="151">
        <v>94505</v>
      </c>
      <c r="E1729" s="151">
        <v>12</v>
      </c>
    </row>
    <row r="1730" spans="4:5" x14ac:dyDescent="0.3">
      <c r="D1730" s="151">
        <v>94506</v>
      </c>
      <c r="E1730" s="151">
        <v>12</v>
      </c>
    </row>
    <row r="1731" spans="4:5" x14ac:dyDescent="0.3">
      <c r="D1731" s="151">
        <v>94507</v>
      </c>
      <c r="E1731" s="151">
        <v>12</v>
      </c>
    </row>
    <row r="1732" spans="4:5" x14ac:dyDescent="0.3">
      <c r="D1732" s="151">
        <v>94508</v>
      </c>
      <c r="E1732" s="151">
        <v>2</v>
      </c>
    </row>
    <row r="1733" spans="4:5" x14ac:dyDescent="0.3">
      <c r="D1733" s="151">
        <v>94509</v>
      </c>
      <c r="E1733" s="151">
        <v>12</v>
      </c>
    </row>
    <row r="1734" spans="4:5" x14ac:dyDescent="0.3">
      <c r="D1734" s="151">
        <v>94510</v>
      </c>
      <c r="E1734" s="151">
        <v>12</v>
      </c>
    </row>
    <row r="1735" spans="4:5" x14ac:dyDescent="0.3">
      <c r="D1735" s="151">
        <v>94511</v>
      </c>
      <c r="E1735" s="151">
        <v>12</v>
      </c>
    </row>
    <row r="1736" spans="4:5" x14ac:dyDescent="0.3">
      <c r="D1736" s="151">
        <v>94512</v>
      </c>
      <c r="E1736" s="151">
        <v>12</v>
      </c>
    </row>
    <row r="1737" spans="4:5" x14ac:dyDescent="0.3">
      <c r="D1737" s="151">
        <v>94513</v>
      </c>
      <c r="E1737" s="151">
        <v>12</v>
      </c>
    </row>
    <row r="1738" spans="4:5" x14ac:dyDescent="0.3">
      <c r="D1738" s="151">
        <v>94514</v>
      </c>
      <c r="E1738" s="151">
        <v>12</v>
      </c>
    </row>
    <row r="1739" spans="4:5" x14ac:dyDescent="0.3">
      <c r="D1739" s="151">
        <v>94515</v>
      </c>
      <c r="E1739" s="151">
        <v>2</v>
      </c>
    </row>
    <row r="1740" spans="4:5" x14ac:dyDescent="0.3">
      <c r="D1740" s="151">
        <v>94516</v>
      </c>
      <c r="E1740" s="151">
        <v>12</v>
      </c>
    </row>
    <row r="1741" spans="4:5" x14ac:dyDescent="0.3">
      <c r="D1741" s="151">
        <v>94517</v>
      </c>
      <c r="E1741" s="151">
        <v>12</v>
      </c>
    </row>
    <row r="1742" spans="4:5" x14ac:dyDescent="0.3">
      <c r="D1742" s="151">
        <v>94518</v>
      </c>
      <c r="E1742" s="151">
        <v>12</v>
      </c>
    </row>
    <row r="1743" spans="4:5" x14ac:dyDescent="0.3">
      <c r="D1743" s="151">
        <v>94519</v>
      </c>
      <c r="E1743" s="151">
        <v>12</v>
      </c>
    </row>
    <row r="1744" spans="4:5" x14ac:dyDescent="0.3">
      <c r="D1744" s="151">
        <v>94520</v>
      </c>
      <c r="E1744" s="151">
        <v>12</v>
      </c>
    </row>
    <row r="1745" spans="4:5" x14ac:dyDescent="0.3">
      <c r="D1745" s="151">
        <v>94521</v>
      </c>
      <c r="E1745" s="151">
        <v>12</v>
      </c>
    </row>
    <row r="1746" spans="4:5" x14ac:dyDescent="0.3">
      <c r="D1746" s="151">
        <v>94522</v>
      </c>
      <c r="E1746" s="151">
        <v>12</v>
      </c>
    </row>
    <row r="1747" spans="4:5" x14ac:dyDescent="0.3">
      <c r="D1747" s="151">
        <v>94523</v>
      </c>
      <c r="E1747" s="151">
        <v>12</v>
      </c>
    </row>
    <row r="1748" spans="4:5" x14ac:dyDescent="0.3">
      <c r="D1748" s="151">
        <v>94524</v>
      </c>
      <c r="E1748" s="151">
        <v>12</v>
      </c>
    </row>
    <row r="1749" spans="4:5" x14ac:dyDescent="0.3">
      <c r="D1749" s="151">
        <v>94525</v>
      </c>
      <c r="E1749" s="151">
        <v>12</v>
      </c>
    </row>
    <row r="1750" spans="4:5" x14ac:dyDescent="0.3">
      <c r="D1750" s="151">
        <v>94526</v>
      </c>
      <c r="E1750" s="151">
        <v>12</v>
      </c>
    </row>
    <row r="1751" spans="4:5" x14ac:dyDescent="0.3">
      <c r="D1751" s="151">
        <v>94527</v>
      </c>
      <c r="E1751" s="151">
        <v>12</v>
      </c>
    </row>
    <row r="1752" spans="4:5" x14ac:dyDescent="0.3">
      <c r="D1752" s="151">
        <v>94528</v>
      </c>
      <c r="E1752" s="151">
        <v>12</v>
      </c>
    </row>
    <row r="1753" spans="4:5" x14ac:dyDescent="0.3">
      <c r="D1753" s="151">
        <v>94529</v>
      </c>
      <c r="E1753" s="151">
        <v>12</v>
      </c>
    </row>
    <row r="1754" spans="4:5" x14ac:dyDescent="0.3">
      <c r="D1754" s="151">
        <v>94530</v>
      </c>
      <c r="E1754" s="151">
        <v>3</v>
      </c>
    </row>
    <row r="1755" spans="4:5" x14ac:dyDescent="0.3">
      <c r="D1755" s="151">
        <v>94531</v>
      </c>
      <c r="E1755" s="151">
        <v>12</v>
      </c>
    </row>
    <row r="1756" spans="4:5" x14ac:dyDescent="0.3">
      <c r="D1756" s="151">
        <v>94533</v>
      </c>
      <c r="E1756" s="151">
        <v>12</v>
      </c>
    </row>
    <row r="1757" spans="4:5" x14ac:dyDescent="0.3">
      <c r="D1757" s="151">
        <v>94534</v>
      </c>
      <c r="E1757" s="151">
        <v>12</v>
      </c>
    </row>
    <row r="1758" spans="4:5" x14ac:dyDescent="0.3">
      <c r="D1758" s="151">
        <v>94535</v>
      </c>
      <c r="E1758" s="151">
        <v>12</v>
      </c>
    </row>
    <row r="1759" spans="4:5" x14ac:dyDescent="0.3">
      <c r="D1759" s="151">
        <v>94536</v>
      </c>
      <c r="E1759" s="151">
        <v>3</v>
      </c>
    </row>
    <row r="1760" spans="4:5" x14ac:dyDescent="0.3">
      <c r="D1760" s="151">
        <v>94537</v>
      </c>
      <c r="E1760" s="151">
        <v>3</v>
      </c>
    </row>
    <row r="1761" spans="4:5" x14ac:dyDescent="0.3">
      <c r="D1761" s="151">
        <v>94538</v>
      </c>
      <c r="E1761" s="151">
        <v>3</v>
      </c>
    </row>
    <row r="1762" spans="4:5" x14ac:dyDescent="0.3">
      <c r="D1762" s="151">
        <v>94539</v>
      </c>
      <c r="E1762" s="151">
        <v>3</v>
      </c>
    </row>
    <row r="1763" spans="4:5" x14ac:dyDescent="0.3">
      <c r="D1763" s="151">
        <v>94540</v>
      </c>
      <c r="E1763" s="151">
        <v>3</v>
      </c>
    </row>
    <row r="1764" spans="4:5" x14ac:dyDescent="0.3">
      <c r="D1764" s="151">
        <v>94541</v>
      </c>
      <c r="E1764" s="151">
        <v>3</v>
      </c>
    </row>
    <row r="1765" spans="4:5" x14ac:dyDescent="0.3">
      <c r="D1765" s="151">
        <v>94542</v>
      </c>
      <c r="E1765" s="151">
        <v>3</v>
      </c>
    </row>
    <row r="1766" spans="4:5" x14ac:dyDescent="0.3">
      <c r="D1766" s="151">
        <v>94543</v>
      </c>
      <c r="E1766" s="151">
        <v>3</v>
      </c>
    </row>
    <row r="1767" spans="4:5" x14ac:dyDescent="0.3">
      <c r="D1767" s="151">
        <v>94544</v>
      </c>
      <c r="E1767" s="151">
        <v>3</v>
      </c>
    </row>
    <row r="1768" spans="4:5" x14ac:dyDescent="0.3">
      <c r="D1768" s="151">
        <v>94545</v>
      </c>
      <c r="E1768" s="151">
        <v>3</v>
      </c>
    </row>
    <row r="1769" spans="4:5" x14ac:dyDescent="0.3">
      <c r="D1769" s="151">
        <v>94546</v>
      </c>
      <c r="E1769" s="151">
        <v>3</v>
      </c>
    </row>
    <row r="1770" spans="4:5" x14ac:dyDescent="0.3">
      <c r="D1770" s="151">
        <v>94547</v>
      </c>
      <c r="E1770" s="151">
        <v>3</v>
      </c>
    </row>
    <row r="1771" spans="4:5" x14ac:dyDescent="0.3">
      <c r="D1771" s="151">
        <v>94548</v>
      </c>
      <c r="E1771" s="151">
        <v>12</v>
      </c>
    </row>
    <row r="1772" spans="4:5" x14ac:dyDescent="0.3">
      <c r="D1772" s="151">
        <v>94549</v>
      </c>
      <c r="E1772" s="151">
        <v>12</v>
      </c>
    </row>
    <row r="1773" spans="4:5" x14ac:dyDescent="0.3">
      <c r="D1773" s="151">
        <v>94550</v>
      </c>
      <c r="E1773" s="151">
        <v>12</v>
      </c>
    </row>
    <row r="1774" spans="4:5" x14ac:dyDescent="0.3">
      <c r="D1774" s="151">
        <v>94551</v>
      </c>
      <c r="E1774" s="151">
        <v>12</v>
      </c>
    </row>
    <row r="1775" spans="4:5" x14ac:dyDescent="0.3">
      <c r="D1775" s="151">
        <v>94552</v>
      </c>
      <c r="E1775" s="151">
        <v>3</v>
      </c>
    </row>
    <row r="1776" spans="4:5" x14ac:dyDescent="0.3">
      <c r="D1776" s="151">
        <v>94553</v>
      </c>
      <c r="E1776" s="151">
        <v>12</v>
      </c>
    </row>
    <row r="1777" spans="4:5" x14ac:dyDescent="0.3">
      <c r="D1777" s="151">
        <v>94555</v>
      </c>
      <c r="E1777" s="151">
        <v>3</v>
      </c>
    </row>
    <row r="1778" spans="4:5" x14ac:dyDescent="0.3">
      <c r="D1778" s="151">
        <v>94556</v>
      </c>
      <c r="E1778" s="151">
        <v>12</v>
      </c>
    </row>
    <row r="1779" spans="4:5" x14ac:dyDescent="0.3">
      <c r="D1779" s="151">
        <v>94557</v>
      </c>
      <c r="E1779" s="151">
        <v>3</v>
      </c>
    </row>
    <row r="1780" spans="4:5" x14ac:dyDescent="0.3">
      <c r="D1780" s="151">
        <v>94558</v>
      </c>
      <c r="E1780" s="151">
        <v>2</v>
      </c>
    </row>
    <row r="1781" spans="4:5" x14ac:dyDescent="0.3">
      <c r="D1781" s="151">
        <v>94559</v>
      </c>
      <c r="E1781" s="151">
        <v>2</v>
      </c>
    </row>
    <row r="1782" spans="4:5" x14ac:dyDescent="0.3">
      <c r="D1782" s="151">
        <v>94560</v>
      </c>
      <c r="E1782" s="151">
        <v>3</v>
      </c>
    </row>
    <row r="1783" spans="4:5" x14ac:dyDescent="0.3">
      <c r="D1783" s="151">
        <v>94561</v>
      </c>
      <c r="E1783" s="151">
        <v>12</v>
      </c>
    </row>
    <row r="1784" spans="4:5" x14ac:dyDescent="0.3">
      <c r="D1784" s="151">
        <v>94562</v>
      </c>
      <c r="E1784" s="151">
        <v>2</v>
      </c>
    </row>
    <row r="1785" spans="4:5" x14ac:dyDescent="0.3">
      <c r="D1785" s="151">
        <v>94563</v>
      </c>
      <c r="E1785" s="151">
        <v>12</v>
      </c>
    </row>
    <row r="1786" spans="4:5" x14ac:dyDescent="0.3">
      <c r="D1786" s="151">
        <v>94564</v>
      </c>
      <c r="E1786" s="151">
        <v>3</v>
      </c>
    </row>
    <row r="1787" spans="4:5" x14ac:dyDescent="0.3">
      <c r="D1787" s="151">
        <v>94565</v>
      </c>
      <c r="E1787" s="151">
        <v>12</v>
      </c>
    </row>
    <row r="1788" spans="4:5" x14ac:dyDescent="0.3">
      <c r="D1788" s="151">
        <v>94566</v>
      </c>
      <c r="E1788" s="151">
        <v>12</v>
      </c>
    </row>
    <row r="1789" spans="4:5" x14ac:dyDescent="0.3">
      <c r="D1789" s="151">
        <v>94567</v>
      </c>
      <c r="E1789" s="151">
        <v>2</v>
      </c>
    </row>
    <row r="1790" spans="4:5" x14ac:dyDescent="0.3">
      <c r="D1790" s="151">
        <v>94568</v>
      </c>
      <c r="E1790" s="151">
        <v>12</v>
      </c>
    </row>
    <row r="1791" spans="4:5" x14ac:dyDescent="0.3">
      <c r="D1791" s="151">
        <v>94569</v>
      </c>
      <c r="E1791" s="151">
        <v>12</v>
      </c>
    </row>
    <row r="1792" spans="4:5" x14ac:dyDescent="0.3">
      <c r="D1792" s="151">
        <v>94570</v>
      </c>
      <c r="E1792" s="151">
        <v>12</v>
      </c>
    </row>
    <row r="1793" spans="4:5" x14ac:dyDescent="0.3">
      <c r="D1793" s="151">
        <v>94571</v>
      </c>
      <c r="E1793" s="151">
        <v>12</v>
      </c>
    </row>
    <row r="1794" spans="4:5" x14ac:dyDescent="0.3">
      <c r="D1794" s="151">
        <v>94572</v>
      </c>
      <c r="E1794" s="151">
        <v>3</v>
      </c>
    </row>
    <row r="1795" spans="4:5" x14ac:dyDescent="0.3">
      <c r="D1795" s="151">
        <v>94573</v>
      </c>
      <c r="E1795" s="151">
        <v>2</v>
      </c>
    </row>
    <row r="1796" spans="4:5" x14ac:dyDescent="0.3">
      <c r="D1796" s="151">
        <v>94574</v>
      </c>
      <c r="E1796" s="151">
        <v>2</v>
      </c>
    </row>
    <row r="1797" spans="4:5" x14ac:dyDescent="0.3">
      <c r="D1797" s="151">
        <v>94575</v>
      </c>
      <c r="E1797" s="151">
        <v>12</v>
      </c>
    </row>
    <row r="1798" spans="4:5" x14ac:dyDescent="0.3">
      <c r="D1798" s="151">
        <v>94576</v>
      </c>
      <c r="E1798" s="151">
        <v>2</v>
      </c>
    </row>
    <row r="1799" spans="4:5" x14ac:dyDescent="0.3">
      <c r="D1799" s="151">
        <v>94577</v>
      </c>
      <c r="E1799" s="151">
        <v>3</v>
      </c>
    </row>
    <row r="1800" spans="4:5" x14ac:dyDescent="0.3">
      <c r="D1800" s="151">
        <v>94578</v>
      </c>
      <c r="E1800" s="151">
        <v>3</v>
      </c>
    </row>
    <row r="1801" spans="4:5" x14ac:dyDescent="0.3">
      <c r="D1801" s="151">
        <v>94579</v>
      </c>
      <c r="E1801" s="151">
        <v>3</v>
      </c>
    </row>
    <row r="1802" spans="4:5" x14ac:dyDescent="0.3">
      <c r="D1802" s="151">
        <v>94580</v>
      </c>
      <c r="E1802" s="151">
        <v>3</v>
      </c>
    </row>
    <row r="1803" spans="4:5" x14ac:dyDescent="0.3">
      <c r="D1803" s="151">
        <v>94581</v>
      </c>
      <c r="E1803" s="151">
        <v>2</v>
      </c>
    </row>
    <row r="1804" spans="4:5" x14ac:dyDescent="0.3">
      <c r="D1804" s="151">
        <v>94582</v>
      </c>
      <c r="E1804" s="151">
        <v>12</v>
      </c>
    </row>
    <row r="1805" spans="4:5" x14ac:dyDescent="0.3">
      <c r="D1805" s="151">
        <v>94583</v>
      </c>
      <c r="E1805" s="151">
        <v>12</v>
      </c>
    </row>
    <row r="1806" spans="4:5" x14ac:dyDescent="0.3">
      <c r="D1806" s="151">
        <v>94585</v>
      </c>
      <c r="E1806" s="151">
        <v>12</v>
      </c>
    </row>
    <row r="1807" spans="4:5" x14ac:dyDescent="0.3">
      <c r="D1807" s="151">
        <v>94586</v>
      </c>
      <c r="E1807" s="151">
        <v>12</v>
      </c>
    </row>
    <row r="1808" spans="4:5" x14ac:dyDescent="0.3">
      <c r="D1808" s="151">
        <v>94587</v>
      </c>
      <c r="E1808" s="151">
        <v>3</v>
      </c>
    </row>
    <row r="1809" spans="4:5" x14ac:dyDescent="0.3">
      <c r="D1809" s="151">
        <v>94588</v>
      </c>
      <c r="E1809" s="151">
        <v>12</v>
      </c>
    </row>
    <row r="1810" spans="4:5" x14ac:dyDescent="0.3">
      <c r="D1810" s="151">
        <v>94589</v>
      </c>
      <c r="E1810" s="151">
        <v>3</v>
      </c>
    </row>
    <row r="1811" spans="4:5" x14ac:dyDescent="0.3">
      <c r="D1811" s="151">
        <v>94590</v>
      </c>
      <c r="E1811" s="151">
        <v>3</v>
      </c>
    </row>
    <row r="1812" spans="4:5" x14ac:dyDescent="0.3">
      <c r="D1812" s="151">
        <v>94591</v>
      </c>
      <c r="E1812" s="151">
        <v>12</v>
      </c>
    </row>
    <row r="1813" spans="4:5" x14ac:dyDescent="0.3">
      <c r="D1813" s="151">
        <v>94592</v>
      </c>
      <c r="E1813" s="151">
        <v>3</v>
      </c>
    </row>
    <row r="1814" spans="4:5" x14ac:dyDescent="0.3">
      <c r="D1814" s="151">
        <v>94595</v>
      </c>
      <c r="E1814" s="151">
        <v>12</v>
      </c>
    </row>
    <row r="1815" spans="4:5" x14ac:dyDescent="0.3">
      <c r="D1815" s="151">
        <v>94596</v>
      </c>
      <c r="E1815" s="151">
        <v>12</v>
      </c>
    </row>
    <row r="1816" spans="4:5" x14ac:dyDescent="0.3">
      <c r="D1816" s="151">
        <v>94597</v>
      </c>
      <c r="E1816" s="151">
        <v>12</v>
      </c>
    </row>
    <row r="1817" spans="4:5" x14ac:dyDescent="0.3">
      <c r="D1817" s="151">
        <v>94598</v>
      </c>
      <c r="E1817" s="151">
        <v>12</v>
      </c>
    </row>
    <row r="1818" spans="4:5" x14ac:dyDescent="0.3">
      <c r="D1818" s="151">
        <v>94599</v>
      </c>
      <c r="E1818" s="151">
        <v>2</v>
      </c>
    </row>
    <row r="1819" spans="4:5" x14ac:dyDescent="0.3">
      <c r="D1819" s="151">
        <v>94601</v>
      </c>
      <c r="E1819" s="151">
        <v>3</v>
      </c>
    </row>
    <row r="1820" spans="4:5" x14ac:dyDescent="0.3">
      <c r="D1820" s="151">
        <v>94602</v>
      </c>
      <c r="E1820" s="151">
        <v>3</v>
      </c>
    </row>
    <row r="1821" spans="4:5" x14ac:dyDescent="0.3">
      <c r="D1821" s="151">
        <v>94603</v>
      </c>
      <c r="E1821" s="151">
        <v>3</v>
      </c>
    </row>
    <row r="1822" spans="4:5" x14ac:dyDescent="0.3">
      <c r="D1822" s="151">
        <v>94604</v>
      </c>
      <c r="E1822" s="151">
        <v>3</v>
      </c>
    </row>
    <row r="1823" spans="4:5" x14ac:dyDescent="0.3">
      <c r="D1823" s="151">
        <v>94605</v>
      </c>
      <c r="E1823" s="151">
        <v>3</v>
      </c>
    </row>
    <row r="1824" spans="4:5" x14ac:dyDescent="0.3">
      <c r="D1824" s="151">
        <v>94606</v>
      </c>
      <c r="E1824" s="151">
        <v>3</v>
      </c>
    </row>
    <row r="1825" spans="4:5" x14ac:dyDescent="0.3">
      <c r="D1825" s="151">
        <v>94607</v>
      </c>
      <c r="E1825" s="151">
        <v>3</v>
      </c>
    </row>
    <row r="1826" spans="4:5" x14ac:dyDescent="0.3">
      <c r="D1826" s="151">
        <v>94608</v>
      </c>
      <c r="E1826" s="151">
        <v>3</v>
      </c>
    </row>
    <row r="1827" spans="4:5" x14ac:dyDescent="0.3">
      <c r="D1827" s="151">
        <v>94609</v>
      </c>
      <c r="E1827" s="151">
        <v>3</v>
      </c>
    </row>
    <row r="1828" spans="4:5" x14ac:dyDescent="0.3">
      <c r="D1828" s="151">
        <v>94610</v>
      </c>
      <c r="E1828" s="151">
        <v>3</v>
      </c>
    </row>
    <row r="1829" spans="4:5" x14ac:dyDescent="0.3">
      <c r="D1829" s="151">
        <v>94611</v>
      </c>
      <c r="E1829" s="151">
        <v>3</v>
      </c>
    </row>
    <row r="1830" spans="4:5" x14ac:dyDescent="0.3">
      <c r="D1830" s="151">
        <v>94612</v>
      </c>
      <c r="E1830" s="151">
        <v>3</v>
      </c>
    </row>
    <row r="1831" spans="4:5" x14ac:dyDescent="0.3">
      <c r="D1831" s="151">
        <v>94613</v>
      </c>
      <c r="E1831" s="151">
        <v>3</v>
      </c>
    </row>
    <row r="1832" spans="4:5" x14ac:dyDescent="0.3">
      <c r="D1832" s="151">
        <v>94614</v>
      </c>
      <c r="E1832" s="151">
        <v>3</v>
      </c>
    </row>
    <row r="1833" spans="4:5" x14ac:dyDescent="0.3">
      <c r="D1833" s="151">
        <v>94615</v>
      </c>
      <c r="E1833" s="151">
        <v>3</v>
      </c>
    </row>
    <row r="1834" spans="4:5" x14ac:dyDescent="0.3">
      <c r="D1834" s="151">
        <v>94617</v>
      </c>
      <c r="E1834" s="151">
        <v>3</v>
      </c>
    </row>
    <row r="1835" spans="4:5" x14ac:dyDescent="0.3">
      <c r="D1835" s="151">
        <v>94618</v>
      </c>
      <c r="E1835" s="151">
        <v>3</v>
      </c>
    </row>
    <row r="1836" spans="4:5" x14ac:dyDescent="0.3">
      <c r="D1836" s="151">
        <v>94619</v>
      </c>
      <c r="E1836" s="151">
        <v>3</v>
      </c>
    </row>
    <row r="1837" spans="4:5" x14ac:dyDescent="0.3">
      <c r="D1837" s="151">
        <v>94620</v>
      </c>
      <c r="E1837" s="151">
        <v>3</v>
      </c>
    </row>
    <row r="1838" spans="4:5" x14ac:dyDescent="0.3">
      <c r="D1838" s="151">
        <v>94621</v>
      </c>
      <c r="E1838" s="151">
        <v>3</v>
      </c>
    </row>
    <row r="1839" spans="4:5" x14ac:dyDescent="0.3">
      <c r="D1839" s="151">
        <v>94623</v>
      </c>
      <c r="E1839" s="151">
        <v>3</v>
      </c>
    </row>
    <row r="1840" spans="4:5" x14ac:dyDescent="0.3">
      <c r="D1840" s="151">
        <v>94624</v>
      </c>
      <c r="E1840" s="151">
        <v>3</v>
      </c>
    </row>
    <row r="1841" spans="4:5" x14ac:dyDescent="0.3">
      <c r="D1841" s="151">
        <v>94625</v>
      </c>
      <c r="E1841" s="151">
        <v>3</v>
      </c>
    </row>
    <row r="1842" spans="4:5" x14ac:dyDescent="0.3">
      <c r="D1842" s="151">
        <v>94626</v>
      </c>
      <c r="E1842" s="151">
        <v>3</v>
      </c>
    </row>
    <row r="1843" spans="4:5" x14ac:dyDescent="0.3">
      <c r="D1843" s="151">
        <v>94627</v>
      </c>
      <c r="E1843" s="151">
        <v>3</v>
      </c>
    </row>
    <row r="1844" spans="4:5" x14ac:dyDescent="0.3">
      <c r="D1844" s="151">
        <v>94643</v>
      </c>
      <c r="E1844" s="151">
        <v>3</v>
      </c>
    </row>
    <row r="1845" spans="4:5" x14ac:dyDescent="0.3">
      <c r="D1845" s="151">
        <v>94649</v>
      </c>
      <c r="E1845" s="151">
        <v>3</v>
      </c>
    </row>
    <row r="1846" spans="4:5" x14ac:dyDescent="0.3">
      <c r="D1846" s="151">
        <v>94659</v>
      </c>
      <c r="E1846" s="151">
        <v>3</v>
      </c>
    </row>
    <row r="1847" spans="4:5" x14ac:dyDescent="0.3">
      <c r="D1847" s="151">
        <v>94660</v>
      </c>
      <c r="E1847" s="151">
        <v>3</v>
      </c>
    </row>
    <row r="1848" spans="4:5" x14ac:dyDescent="0.3">
      <c r="D1848" s="151">
        <v>94661</v>
      </c>
      <c r="E1848" s="151">
        <v>3</v>
      </c>
    </row>
    <row r="1849" spans="4:5" x14ac:dyDescent="0.3">
      <c r="D1849" s="151">
        <v>94662</v>
      </c>
      <c r="E1849" s="151">
        <v>3</v>
      </c>
    </row>
    <row r="1850" spans="4:5" x14ac:dyDescent="0.3">
      <c r="D1850" s="151">
        <v>94666</v>
      </c>
      <c r="E1850" s="151">
        <v>3</v>
      </c>
    </row>
    <row r="1851" spans="4:5" x14ac:dyDescent="0.3">
      <c r="D1851" s="151">
        <v>94701</v>
      </c>
      <c r="E1851" s="151">
        <v>3</v>
      </c>
    </row>
    <row r="1852" spans="4:5" x14ac:dyDescent="0.3">
      <c r="D1852" s="151">
        <v>94702</v>
      </c>
      <c r="E1852" s="151">
        <v>3</v>
      </c>
    </row>
    <row r="1853" spans="4:5" x14ac:dyDescent="0.3">
      <c r="D1853" s="151">
        <v>94703</v>
      </c>
      <c r="E1853" s="151">
        <v>3</v>
      </c>
    </row>
    <row r="1854" spans="4:5" x14ac:dyDescent="0.3">
      <c r="D1854" s="151">
        <v>94704</v>
      </c>
      <c r="E1854" s="151">
        <v>3</v>
      </c>
    </row>
    <row r="1855" spans="4:5" x14ac:dyDescent="0.3">
      <c r="D1855" s="151">
        <v>94705</v>
      </c>
      <c r="E1855" s="151">
        <v>3</v>
      </c>
    </row>
    <row r="1856" spans="4:5" x14ac:dyDescent="0.3">
      <c r="D1856" s="151">
        <v>94706</v>
      </c>
      <c r="E1856" s="151">
        <v>3</v>
      </c>
    </row>
    <row r="1857" spans="4:5" x14ac:dyDescent="0.3">
      <c r="D1857" s="151">
        <v>94707</v>
      </c>
      <c r="E1857" s="151">
        <v>3</v>
      </c>
    </row>
    <row r="1858" spans="4:5" x14ac:dyDescent="0.3">
      <c r="D1858" s="151">
        <v>94708</v>
      </c>
      <c r="E1858" s="151">
        <v>3</v>
      </c>
    </row>
    <row r="1859" spans="4:5" x14ac:dyDescent="0.3">
      <c r="D1859" s="151">
        <v>94709</v>
      </c>
      <c r="E1859" s="151">
        <v>3</v>
      </c>
    </row>
    <row r="1860" spans="4:5" x14ac:dyDescent="0.3">
      <c r="D1860" s="151">
        <v>94710</v>
      </c>
      <c r="E1860" s="151">
        <v>3</v>
      </c>
    </row>
    <row r="1861" spans="4:5" x14ac:dyDescent="0.3">
      <c r="D1861" s="151">
        <v>94712</v>
      </c>
      <c r="E1861" s="151">
        <v>3</v>
      </c>
    </row>
    <row r="1862" spans="4:5" x14ac:dyDescent="0.3">
      <c r="D1862" s="151">
        <v>94720</v>
      </c>
      <c r="E1862" s="151">
        <v>3</v>
      </c>
    </row>
    <row r="1863" spans="4:5" x14ac:dyDescent="0.3">
      <c r="D1863" s="151">
        <v>94801</v>
      </c>
      <c r="E1863" s="151">
        <v>3</v>
      </c>
    </row>
    <row r="1864" spans="4:5" x14ac:dyDescent="0.3">
      <c r="D1864" s="151">
        <v>94802</v>
      </c>
      <c r="E1864" s="151">
        <v>3</v>
      </c>
    </row>
    <row r="1865" spans="4:5" x14ac:dyDescent="0.3">
      <c r="D1865" s="151">
        <v>94803</v>
      </c>
      <c r="E1865" s="151">
        <v>3</v>
      </c>
    </row>
    <row r="1866" spans="4:5" x14ac:dyDescent="0.3">
      <c r="D1866" s="151">
        <v>94804</v>
      </c>
      <c r="E1866" s="151">
        <v>3</v>
      </c>
    </row>
    <row r="1867" spans="4:5" x14ac:dyDescent="0.3">
      <c r="D1867" s="151">
        <v>94805</v>
      </c>
      <c r="E1867" s="151">
        <v>3</v>
      </c>
    </row>
    <row r="1868" spans="4:5" x14ac:dyDescent="0.3">
      <c r="D1868" s="151">
        <v>94806</v>
      </c>
      <c r="E1868" s="151">
        <v>3</v>
      </c>
    </row>
    <row r="1869" spans="4:5" x14ac:dyDescent="0.3">
      <c r="D1869" s="151">
        <v>94807</v>
      </c>
      <c r="E1869" s="151">
        <v>3</v>
      </c>
    </row>
    <row r="1870" spans="4:5" x14ac:dyDescent="0.3">
      <c r="D1870" s="151">
        <v>94808</v>
      </c>
      <c r="E1870" s="151">
        <v>3</v>
      </c>
    </row>
    <row r="1871" spans="4:5" x14ac:dyDescent="0.3">
      <c r="D1871" s="151">
        <v>94820</v>
      </c>
      <c r="E1871" s="151">
        <v>3</v>
      </c>
    </row>
    <row r="1872" spans="4:5" x14ac:dyDescent="0.3">
      <c r="D1872" s="151">
        <v>94850</v>
      </c>
      <c r="E1872" s="151">
        <v>3</v>
      </c>
    </row>
    <row r="1873" spans="4:5" x14ac:dyDescent="0.3">
      <c r="D1873" s="151">
        <v>94901</v>
      </c>
      <c r="E1873" s="151">
        <v>2</v>
      </c>
    </row>
    <row r="1874" spans="4:5" x14ac:dyDescent="0.3">
      <c r="D1874" s="151">
        <v>94903</v>
      </c>
      <c r="E1874" s="151">
        <v>2</v>
      </c>
    </row>
    <row r="1875" spans="4:5" x14ac:dyDescent="0.3">
      <c r="D1875" s="151">
        <v>94904</v>
      </c>
      <c r="E1875" s="151">
        <v>2</v>
      </c>
    </row>
    <row r="1876" spans="4:5" x14ac:dyDescent="0.3">
      <c r="D1876" s="151">
        <v>94912</v>
      </c>
      <c r="E1876" s="151">
        <v>2</v>
      </c>
    </row>
    <row r="1877" spans="4:5" x14ac:dyDescent="0.3">
      <c r="D1877" s="151">
        <v>94913</v>
      </c>
      <c r="E1877" s="151">
        <v>2</v>
      </c>
    </row>
    <row r="1878" spans="4:5" x14ac:dyDescent="0.3">
      <c r="D1878" s="151">
        <v>94914</v>
      </c>
      <c r="E1878" s="151">
        <v>2</v>
      </c>
    </row>
    <row r="1879" spans="4:5" x14ac:dyDescent="0.3">
      <c r="D1879" s="151">
        <v>94915</v>
      </c>
      <c r="E1879" s="151">
        <v>2</v>
      </c>
    </row>
    <row r="1880" spans="4:5" x14ac:dyDescent="0.3">
      <c r="D1880" s="151">
        <v>94920</v>
      </c>
      <c r="E1880" s="151">
        <v>3</v>
      </c>
    </row>
    <row r="1881" spans="4:5" x14ac:dyDescent="0.3">
      <c r="D1881" s="151">
        <v>94922</v>
      </c>
      <c r="E1881" s="151">
        <v>1</v>
      </c>
    </row>
    <row r="1882" spans="4:5" x14ac:dyDescent="0.3">
      <c r="D1882" s="151">
        <v>94923</v>
      </c>
      <c r="E1882" s="151">
        <v>1</v>
      </c>
    </row>
    <row r="1883" spans="4:5" x14ac:dyDescent="0.3">
      <c r="D1883" s="151">
        <v>94924</v>
      </c>
      <c r="E1883" s="151">
        <v>3</v>
      </c>
    </row>
    <row r="1884" spans="4:5" x14ac:dyDescent="0.3">
      <c r="D1884" s="151">
        <v>94925</v>
      </c>
      <c r="E1884" s="151">
        <v>3</v>
      </c>
    </row>
    <row r="1885" spans="4:5" x14ac:dyDescent="0.3">
      <c r="D1885" s="151">
        <v>94926</v>
      </c>
      <c r="E1885" s="151">
        <v>2</v>
      </c>
    </row>
    <row r="1886" spans="4:5" x14ac:dyDescent="0.3">
      <c r="D1886" s="151">
        <v>94927</v>
      </c>
      <c r="E1886" s="151">
        <v>2</v>
      </c>
    </row>
    <row r="1887" spans="4:5" x14ac:dyDescent="0.3">
      <c r="D1887" s="151">
        <v>94928</v>
      </c>
      <c r="E1887" s="151">
        <v>2</v>
      </c>
    </row>
    <row r="1888" spans="4:5" x14ac:dyDescent="0.3">
      <c r="D1888" s="151">
        <v>94929</v>
      </c>
      <c r="E1888" s="151">
        <v>3</v>
      </c>
    </row>
    <row r="1889" spans="4:5" x14ac:dyDescent="0.3">
      <c r="D1889" s="151">
        <v>94930</v>
      </c>
      <c r="E1889" s="151">
        <v>2</v>
      </c>
    </row>
    <row r="1890" spans="4:5" x14ac:dyDescent="0.3">
      <c r="D1890" s="151">
        <v>94931</v>
      </c>
      <c r="E1890" s="151">
        <v>2</v>
      </c>
    </row>
    <row r="1891" spans="4:5" x14ac:dyDescent="0.3">
      <c r="D1891" s="151">
        <v>94933</v>
      </c>
      <c r="E1891" s="151">
        <v>3</v>
      </c>
    </row>
    <row r="1892" spans="4:5" x14ac:dyDescent="0.3">
      <c r="D1892" s="151">
        <v>94937</v>
      </c>
      <c r="E1892" s="151">
        <v>3</v>
      </c>
    </row>
    <row r="1893" spans="4:5" x14ac:dyDescent="0.3">
      <c r="D1893" s="151">
        <v>94938</v>
      </c>
      <c r="E1893" s="151">
        <v>3</v>
      </c>
    </row>
    <row r="1894" spans="4:5" x14ac:dyDescent="0.3">
      <c r="D1894" s="151">
        <v>94939</v>
      </c>
      <c r="E1894" s="151">
        <v>2</v>
      </c>
    </row>
    <row r="1895" spans="4:5" x14ac:dyDescent="0.3">
      <c r="D1895" s="151">
        <v>94940</v>
      </c>
      <c r="E1895" s="151">
        <v>3</v>
      </c>
    </row>
    <row r="1896" spans="4:5" x14ac:dyDescent="0.3">
      <c r="D1896" s="151">
        <v>94941</v>
      </c>
      <c r="E1896" s="151">
        <v>3</v>
      </c>
    </row>
    <row r="1897" spans="4:5" x14ac:dyDescent="0.3">
      <c r="D1897" s="151">
        <v>94942</v>
      </c>
      <c r="E1897" s="151">
        <v>3</v>
      </c>
    </row>
    <row r="1898" spans="4:5" x14ac:dyDescent="0.3">
      <c r="D1898" s="151">
        <v>94945</v>
      </c>
      <c r="E1898" s="151">
        <v>2</v>
      </c>
    </row>
    <row r="1899" spans="4:5" x14ac:dyDescent="0.3">
      <c r="D1899" s="151">
        <v>94946</v>
      </c>
      <c r="E1899" s="151">
        <v>2</v>
      </c>
    </row>
    <row r="1900" spans="4:5" x14ac:dyDescent="0.3">
      <c r="D1900" s="151">
        <v>94947</v>
      </c>
      <c r="E1900" s="151">
        <v>2</v>
      </c>
    </row>
    <row r="1901" spans="4:5" x14ac:dyDescent="0.3">
      <c r="D1901" s="151">
        <v>94948</v>
      </c>
      <c r="E1901" s="151">
        <v>2</v>
      </c>
    </row>
    <row r="1902" spans="4:5" x14ac:dyDescent="0.3">
      <c r="D1902" s="151">
        <v>94949</v>
      </c>
      <c r="E1902" s="151">
        <v>2</v>
      </c>
    </row>
    <row r="1903" spans="4:5" x14ac:dyDescent="0.3">
      <c r="D1903" s="151">
        <v>94950</v>
      </c>
      <c r="E1903" s="151">
        <v>3</v>
      </c>
    </row>
    <row r="1904" spans="4:5" x14ac:dyDescent="0.3">
      <c r="D1904" s="151">
        <v>94951</v>
      </c>
      <c r="E1904" s="151">
        <v>2</v>
      </c>
    </row>
    <row r="1905" spans="4:5" x14ac:dyDescent="0.3">
      <c r="D1905" s="151">
        <v>94952</v>
      </c>
      <c r="E1905" s="151">
        <v>2</v>
      </c>
    </row>
    <row r="1906" spans="4:5" x14ac:dyDescent="0.3">
      <c r="D1906" s="151">
        <v>94953</v>
      </c>
      <c r="E1906" s="151">
        <v>2</v>
      </c>
    </row>
    <row r="1907" spans="4:5" x14ac:dyDescent="0.3">
      <c r="D1907" s="151">
        <v>94954</v>
      </c>
      <c r="E1907" s="151">
        <v>2</v>
      </c>
    </row>
    <row r="1908" spans="4:5" x14ac:dyDescent="0.3">
      <c r="D1908" s="151">
        <v>94955</v>
      </c>
      <c r="E1908" s="151">
        <v>2</v>
      </c>
    </row>
    <row r="1909" spans="4:5" x14ac:dyDescent="0.3">
      <c r="D1909" s="151">
        <v>94956</v>
      </c>
      <c r="E1909" s="151">
        <v>3</v>
      </c>
    </row>
    <row r="1910" spans="4:5" x14ac:dyDescent="0.3">
      <c r="D1910" s="151">
        <v>94957</v>
      </c>
      <c r="E1910" s="151">
        <v>2</v>
      </c>
    </row>
    <row r="1911" spans="4:5" x14ac:dyDescent="0.3">
      <c r="D1911" s="151">
        <v>94960</v>
      </c>
      <c r="E1911" s="151">
        <v>2</v>
      </c>
    </row>
    <row r="1912" spans="4:5" x14ac:dyDescent="0.3">
      <c r="D1912" s="151">
        <v>94963</v>
      </c>
      <c r="E1912" s="151">
        <v>2</v>
      </c>
    </row>
    <row r="1913" spans="4:5" x14ac:dyDescent="0.3">
      <c r="D1913" s="151">
        <v>94964</v>
      </c>
      <c r="E1913" s="151">
        <v>2</v>
      </c>
    </row>
    <row r="1914" spans="4:5" x14ac:dyDescent="0.3">
      <c r="D1914" s="151">
        <v>94965</v>
      </c>
      <c r="E1914" s="151">
        <v>3</v>
      </c>
    </row>
    <row r="1915" spans="4:5" x14ac:dyDescent="0.3">
      <c r="D1915" s="151">
        <v>94966</v>
      </c>
      <c r="E1915" s="151">
        <v>3</v>
      </c>
    </row>
    <row r="1916" spans="4:5" x14ac:dyDescent="0.3">
      <c r="D1916" s="151">
        <v>94970</v>
      </c>
      <c r="E1916" s="151">
        <v>3</v>
      </c>
    </row>
    <row r="1917" spans="4:5" x14ac:dyDescent="0.3">
      <c r="D1917" s="151">
        <v>94971</v>
      </c>
      <c r="E1917" s="151">
        <v>3</v>
      </c>
    </row>
    <row r="1918" spans="4:5" x14ac:dyDescent="0.3">
      <c r="D1918" s="151">
        <v>94972</v>
      </c>
      <c r="E1918" s="151">
        <v>2</v>
      </c>
    </row>
    <row r="1919" spans="4:5" x14ac:dyDescent="0.3">
      <c r="D1919" s="151">
        <v>94973</v>
      </c>
      <c r="E1919" s="151">
        <v>2</v>
      </c>
    </row>
    <row r="1920" spans="4:5" x14ac:dyDescent="0.3">
      <c r="D1920" s="151">
        <v>94974</v>
      </c>
      <c r="E1920" s="151">
        <v>2</v>
      </c>
    </row>
    <row r="1921" spans="4:5" x14ac:dyDescent="0.3">
      <c r="D1921" s="151">
        <v>94975</v>
      </c>
      <c r="E1921" s="151">
        <v>2</v>
      </c>
    </row>
    <row r="1922" spans="4:5" x14ac:dyDescent="0.3">
      <c r="D1922" s="151">
        <v>94976</v>
      </c>
      <c r="E1922" s="151">
        <v>3</v>
      </c>
    </row>
    <row r="1923" spans="4:5" x14ac:dyDescent="0.3">
      <c r="D1923" s="151">
        <v>94977</v>
      </c>
      <c r="E1923" s="151">
        <v>3</v>
      </c>
    </row>
    <row r="1924" spans="4:5" x14ac:dyDescent="0.3">
      <c r="D1924" s="151">
        <v>94978</v>
      </c>
      <c r="E1924" s="151">
        <v>2</v>
      </c>
    </row>
    <row r="1925" spans="4:5" x14ac:dyDescent="0.3">
      <c r="D1925" s="151">
        <v>94979</v>
      </c>
      <c r="E1925" s="151">
        <v>2</v>
      </c>
    </row>
    <row r="1926" spans="4:5" x14ac:dyDescent="0.3">
      <c r="D1926" s="151">
        <v>94998</v>
      </c>
      <c r="E1926" s="151">
        <v>2</v>
      </c>
    </row>
    <row r="1927" spans="4:5" x14ac:dyDescent="0.3">
      <c r="D1927" s="151">
        <v>94999</v>
      </c>
      <c r="E1927" s="151">
        <v>2</v>
      </c>
    </row>
    <row r="1928" spans="4:5" x14ac:dyDescent="0.3">
      <c r="D1928" s="151">
        <v>95001</v>
      </c>
      <c r="E1928" s="151">
        <v>3</v>
      </c>
    </row>
    <row r="1929" spans="4:5" x14ac:dyDescent="0.3">
      <c r="D1929" s="151">
        <v>95002</v>
      </c>
      <c r="E1929" s="151">
        <v>4</v>
      </c>
    </row>
    <row r="1930" spans="4:5" x14ac:dyDescent="0.3">
      <c r="D1930" s="151">
        <v>95003</v>
      </c>
      <c r="E1930" s="151">
        <v>3</v>
      </c>
    </row>
    <row r="1931" spans="4:5" x14ac:dyDescent="0.3">
      <c r="D1931" s="151">
        <v>95004</v>
      </c>
      <c r="E1931" s="151">
        <v>4</v>
      </c>
    </row>
    <row r="1932" spans="4:5" x14ac:dyDescent="0.3">
      <c r="D1932" s="151">
        <v>95005</v>
      </c>
      <c r="E1932" s="151">
        <v>3</v>
      </c>
    </row>
    <row r="1933" spans="4:5" x14ac:dyDescent="0.3">
      <c r="D1933" s="151">
        <v>95006</v>
      </c>
      <c r="E1933" s="151">
        <v>3</v>
      </c>
    </row>
    <row r="1934" spans="4:5" x14ac:dyDescent="0.3">
      <c r="D1934" s="151">
        <v>95007</v>
      </c>
      <c r="E1934" s="151">
        <v>3</v>
      </c>
    </row>
    <row r="1935" spans="4:5" x14ac:dyDescent="0.3">
      <c r="D1935" s="151">
        <v>95008</v>
      </c>
      <c r="E1935" s="151">
        <v>4</v>
      </c>
    </row>
    <row r="1936" spans="4:5" x14ac:dyDescent="0.3">
      <c r="D1936" s="151">
        <v>95009</v>
      </c>
      <c r="E1936" s="151">
        <v>4</v>
      </c>
    </row>
    <row r="1937" spans="4:5" x14ac:dyDescent="0.3">
      <c r="D1937" s="151">
        <v>95010</v>
      </c>
      <c r="E1937" s="151">
        <v>3</v>
      </c>
    </row>
    <row r="1938" spans="4:5" x14ac:dyDescent="0.3">
      <c r="D1938" s="151">
        <v>95011</v>
      </c>
      <c r="E1938" s="151">
        <v>4</v>
      </c>
    </row>
    <row r="1939" spans="4:5" x14ac:dyDescent="0.3">
      <c r="D1939" s="151">
        <v>95012</v>
      </c>
      <c r="E1939" s="151">
        <v>3</v>
      </c>
    </row>
    <row r="1940" spans="4:5" x14ac:dyDescent="0.3">
      <c r="D1940" s="151">
        <v>95013</v>
      </c>
      <c r="E1940" s="151">
        <v>4</v>
      </c>
    </row>
    <row r="1941" spans="4:5" x14ac:dyDescent="0.3">
      <c r="D1941" s="151">
        <v>95014</v>
      </c>
      <c r="E1941" s="151">
        <v>4</v>
      </c>
    </row>
    <row r="1942" spans="4:5" x14ac:dyDescent="0.3">
      <c r="D1942" s="151">
        <v>95015</v>
      </c>
      <c r="E1942" s="151">
        <v>4</v>
      </c>
    </row>
    <row r="1943" spans="4:5" x14ac:dyDescent="0.3">
      <c r="D1943" s="151">
        <v>95017</v>
      </c>
      <c r="E1943" s="151">
        <v>3</v>
      </c>
    </row>
    <row r="1944" spans="4:5" x14ac:dyDescent="0.3">
      <c r="D1944" s="151">
        <v>95018</v>
      </c>
      <c r="E1944" s="151">
        <v>3</v>
      </c>
    </row>
    <row r="1945" spans="4:5" x14ac:dyDescent="0.3">
      <c r="D1945" s="151">
        <v>95019</v>
      </c>
      <c r="E1945" s="151">
        <v>3</v>
      </c>
    </row>
    <row r="1946" spans="4:5" x14ac:dyDescent="0.3">
      <c r="D1946" s="151">
        <v>95020</v>
      </c>
      <c r="E1946" s="151">
        <v>4</v>
      </c>
    </row>
    <row r="1947" spans="4:5" x14ac:dyDescent="0.3">
      <c r="D1947" s="151">
        <v>95021</v>
      </c>
      <c r="E1947" s="151">
        <v>4</v>
      </c>
    </row>
    <row r="1948" spans="4:5" x14ac:dyDescent="0.3">
      <c r="D1948" s="151">
        <v>95023</v>
      </c>
      <c r="E1948" s="151">
        <v>4</v>
      </c>
    </row>
    <row r="1949" spans="4:5" x14ac:dyDescent="0.3">
      <c r="D1949" s="151">
        <v>95024</v>
      </c>
      <c r="E1949" s="151">
        <v>4</v>
      </c>
    </row>
    <row r="1950" spans="4:5" x14ac:dyDescent="0.3">
      <c r="D1950" s="151">
        <v>95026</v>
      </c>
      <c r="E1950" s="151">
        <v>3</v>
      </c>
    </row>
    <row r="1951" spans="4:5" x14ac:dyDescent="0.3">
      <c r="D1951" s="151">
        <v>95030</v>
      </c>
      <c r="E1951" s="151">
        <v>4</v>
      </c>
    </row>
    <row r="1952" spans="4:5" x14ac:dyDescent="0.3">
      <c r="D1952" s="151">
        <v>95031</v>
      </c>
      <c r="E1952" s="151">
        <v>4</v>
      </c>
    </row>
    <row r="1953" spans="4:5" x14ac:dyDescent="0.3">
      <c r="D1953" s="151">
        <v>95032</v>
      </c>
      <c r="E1953" s="151">
        <v>4</v>
      </c>
    </row>
    <row r="1954" spans="4:5" x14ac:dyDescent="0.3">
      <c r="D1954" s="151">
        <v>95033</v>
      </c>
      <c r="E1954" s="151">
        <v>4</v>
      </c>
    </row>
    <row r="1955" spans="4:5" x14ac:dyDescent="0.3">
      <c r="D1955" s="151">
        <v>95035</v>
      </c>
      <c r="E1955" s="151">
        <v>4</v>
      </c>
    </row>
    <row r="1956" spans="4:5" x14ac:dyDescent="0.3">
      <c r="D1956" s="151">
        <v>95036</v>
      </c>
      <c r="E1956" s="151">
        <v>4</v>
      </c>
    </row>
    <row r="1957" spans="4:5" x14ac:dyDescent="0.3">
      <c r="D1957" s="151">
        <v>95037</v>
      </c>
      <c r="E1957" s="151">
        <v>4</v>
      </c>
    </row>
    <row r="1958" spans="4:5" x14ac:dyDescent="0.3">
      <c r="D1958" s="151">
        <v>95038</v>
      </c>
      <c r="E1958" s="151">
        <v>4</v>
      </c>
    </row>
    <row r="1959" spans="4:5" x14ac:dyDescent="0.3">
      <c r="D1959" s="151">
        <v>95039</v>
      </c>
      <c r="E1959" s="151">
        <v>3</v>
      </c>
    </row>
    <row r="1960" spans="4:5" x14ac:dyDescent="0.3">
      <c r="D1960" s="151">
        <v>95041</v>
      </c>
      <c r="E1960" s="151">
        <v>3</v>
      </c>
    </row>
    <row r="1961" spans="4:5" x14ac:dyDescent="0.3">
      <c r="D1961" s="151">
        <v>95042</v>
      </c>
      <c r="E1961" s="151">
        <v>4</v>
      </c>
    </row>
    <row r="1962" spans="4:5" x14ac:dyDescent="0.3">
      <c r="D1962" s="151">
        <v>95043</v>
      </c>
      <c r="E1962" s="151">
        <v>4</v>
      </c>
    </row>
    <row r="1963" spans="4:5" x14ac:dyDescent="0.3">
      <c r="D1963" s="151">
        <v>95044</v>
      </c>
      <c r="E1963" s="151">
        <v>3</v>
      </c>
    </row>
    <row r="1964" spans="4:5" x14ac:dyDescent="0.3">
      <c r="D1964" s="151">
        <v>95045</v>
      </c>
      <c r="E1964" s="151">
        <v>4</v>
      </c>
    </row>
    <row r="1965" spans="4:5" x14ac:dyDescent="0.3">
      <c r="D1965" s="151">
        <v>95046</v>
      </c>
      <c r="E1965" s="151">
        <v>4</v>
      </c>
    </row>
    <row r="1966" spans="4:5" x14ac:dyDescent="0.3">
      <c r="D1966" s="151">
        <v>95050</v>
      </c>
      <c r="E1966" s="151">
        <v>4</v>
      </c>
    </row>
    <row r="1967" spans="4:5" x14ac:dyDescent="0.3">
      <c r="D1967" s="151">
        <v>95051</v>
      </c>
      <c r="E1967" s="151">
        <v>4</v>
      </c>
    </row>
    <row r="1968" spans="4:5" x14ac:dyDescent="0.3">
      <c r="D1968" s="151">
        <v>95052</v>
      </c>
      <c r="E1968" s="151">
        <v>4</v>
      </c>
    </row>
    <row r="1969" spans="4:5" x14ac:dyDescent="0.3">
      <c r="D1969" s="151">
        <v>95053</v>
      </c>
      <c r="E1969" s="151">
        <v>4</v>
      </c>
    </row>
    <row r="1970" spans="4:5" x14ac:dyDescent="0.3">
      <c r="D1970" s="151">
        <v>95054</v>
      </c>
      <c r="E1970" s="151">
        <v>4</v>
      </c>
    </row>
    <row r="1971" spans="4:5" x14ac:dyDescent="0.3">
      <c r="D1971" s="151">
        <v>95055</v>
      </c>
      <c r="E1971" s="151">
        <v>4</v>
      </c>
    </row>
    <row r="1972" spans="4:5" x14ac:dyDescent="0.3">
      <c r="D1972" s="151">
        <v>95056</v>
      </c>
      <c r="E1972" s="151">
        <v>4</v>
      </c>
    </row>
    <row r="1973" spans="4:5" x14ac:dyDescent="0.3">
      <c r="D1973" s="151">
        <v>95060</v>
      </c>
      <c r="E1973" s="151">
        <v>3</v>
      </c>
    </row>
    <row r="1974" spans="4:5" x14ac:dyDescent="0.3">
      <c r="D1974" s="151">
        <v>95061</v>
      </c>
      <c r="E1974" s="151">
        <v>3</v>
      </c>
    </row>
    <row r="1975" spans="4:5" x14ac:dyDescent="0.3">
      <c r="D1975" s="151">
        <v>95062</v>
      </c>
      <c r="E1975" s="151">
        <v>3</v>
      </c>
    </row>
    <row r="1976" spans="4:5" x14ac:dyDescent="0.3">
      <c r="D1976" s="151">
        <v>95063</v>
      </c>
      <c r="E1976" s="151">
        <v>3</v>
      </c>
    </row>
    <row r="1977" spans="4:5" x14ac:dyDescent="0.3">
      <c r="D1977" s="151">
        <v>95064</v>
      </c>
      <c r="E1977" s="151">
        <v>3</v>
      </c>
    </row>
    <row r="1978" spans="4:5" x14ac:dyDescent="0.3">
      <c r="D1978" s="151">
        <v>95065</v>
      </c>
      <c r="E1978" s="151">
        <v>3</v>
      </c>
    </row>
    <row r="1979" spans="4:5" x14ac:dyDescent="0.3">
      <c r="D1979" s="151">
        <v>95066</v>
      </c>
      <c r="E1979" s="151">
        <v>3</v>
      </c>
    </row>
    <row r="1980" spans="4:5" x14ac:dyDescent="0.3">
      <c r="D1980" s="151">
        <v>95067</v>
      </c>
      <c r="E1980" s="151">
        <v>3</v>
      </c>
    </row>
    <row r="1981" spans="4:5" x14ac:dyDescent="0.3">
      <c r="D1981" s="151">
        <v>95070</v>
      </c>
      <c r="E1981" s="151">
        <v>4</v>
      </c>
    </row>
    <row r="1982" spans="4:5" x14ac:dyDescent="0.3">
      <c r="D1982" s="151">
        <v>95071</v>
      </c>
      <c r="E1982" s="151">
        <v>4</v>
      </c>
    </row>
    <row r="1983" spans="4:5" x14ac:dyDescent="0.3">
      <c r="D1983" s="151">
        <v>95073</v>
      </c>
      <c r="E1983" s="151">
        <v>3</v>
      </c>
    </row>
    <row r="1984" spans="4:5" x14ac:dyDescent="0.3">
      <c r="D1984" s="151">
        <v>95075</v>
      </c>
      <c r="E1984" s="151">
        <v>4</v>
      </c>
    </row>
    <row r="1985" spans="4:5" x14ac:dyDescent="0.3">
      <c r="D1985" s="151">
        <v>95076</v>
      </c>
      <c r="E1985" s="151">
        <v>3</v>
      </c>
    </row>
    <row r="1986" spans="4:5" x14ac:dyDescent="0.3">
      <c r="D1986" s="151">
        <v>95077</v>
      </c>
      <c r="E1986" s="151">
        <v>3</v>
      </c>
    </row>
    <row r="1987" spans="4:5" x14ac:dyDescent="0.3">
      <c r="D1987" s="151">
        <v>95101</v>
      </c>
      <c r="E1987" s="151">
        <v>4</v>
      </c>
    </row>
    <row r="1988" spans="4:5" x14ac:dyDescent="0.3">
      <c r="D1988" s="151">
        <v>95102</v>
      </c>
      <c r="E1988" s="151">
        <v>4</v>
      </c>
    </row>
    <row r="1989" spans="4:5" x14ac:dyDescent="0.3">
      <c r="D1989" s="151">
        <v>95103</v>
      </c>
      <c r="E1989" s="151">
        <v>4</v>
      </c>
    </row>
    <row r="1990" spans="4:5" x14ac:dyDescent="0.3">
      <c r="D1990" s="151">
        <v>95106</v>
      </c>
      <c r="E1990" s="151">
        <v>4</v>
      </c>
    </row>
    <row r="1991" spans="4:5" x14ac:dyDescent="0.3">
      <c r="D1991" s="151">
        <v>95108</v>
      </c>
      <c r="E1991" s="151">
        <v>4</v>
      </c>
    </row>
    <row r="1992" spans="4:5" x14ac:dyDescent="0.3">
      <c r="D1992" s="151">
        <v>95109</v>
      </c>
      <c r="E1992" s="151">
        <v>4</v>
      </c>
    </row>
    <row r="1993" spans="4:5" x14ac:dyDescent="0.3">
      <c r="D1993" s="151">
        <v>95110</v>
      </c>
      <c r="E1993" s="151">
        <v>4</v>
      </c>
    </row>
    <row r="1994" spans="4:5" x14ac:dyDescent="0.3">
      <c r="D1994" s="151">
        <v>95111</v>
      </c>
      <c r="E1994" s="151">
        <v>4</v>
      </c>
    </row>
    <row r="1995" spans="4:5" x14ac:dyDescent="0.3">
      <c r="D1995" s="151">
        <v>95112</v>
      </c>
      <c r="E1995" s="151">
        <v>4</v>
      </c>
    </row>
    <row r="1996" spans="4:5" x14ac:dyDescent="0.3">
      <c r="D1996" s="151">
        <v>95113</v>
      </c>
      <c r="E1996" s="151">
        <v>4</v>
      </c>
    </row>
    <row r="1997" spans="4:5" x14ac:dyDescent="0.3">
      <c r="D1997" s="151">
        <v>95114</v>
      </c>
      <c r="E1997" s="151">
        <v>4</v>
      </c>
    </row>
    <row r="1998" spans="4:5" x14ac:dyDescent="0.3">
      <c r="D1998" s="151">
        <v>95115</v>
      </c>
      <c r="E1998" s="151">
        <v>4</v>
      </c>
    </row>
    <row r="1999" spans="4:5" x14ac:dyDescent="0.3">
      <c r="D1999" s="151">
        <v>95116</v>
      </c>
      <c r="E1999" s="151">
        <v>4</v>
      </c>
    </row>
    <row r="2000" spans="4:5" x14ac:dyDescent="0.3">
      <c r="D2000" s="151">
        <v>95117</v>
      </c>
      <c r="E2000" s="151">
        <v>4</v>
      </c>
    </row>
    <row r="2001" spans="4:5" x14ac:dyDescent="0.3">
      <c r="D2001" s="151">
        <v>95118</v>
      </c>
      <c r="E2001" s="151">
        <v>4</v>
      </c>
    </row>
    <row r="2002" spans="4:5" x14ac:dyDescent="0.3">
      <c r="D2002" s="151">
        <v>95119</v>
      </c>
      <c r="E2002" s="151">
        <v>4</v>
      </c>
    </row>
    <row r="2003" spans="4:5" x14ac:dyDescent="0.3">
      <c r="D2003" s="151">
        <v>95120</v>
      </c>
      <c r="E2003" s="151">
        <v>4</v>
      </c>
    </row>
    <row r="2004" spans="4:5" x14ac:dyDescent="0.3">
      <c r="D2004" s="151">
        <v>95121</v>
      </c>
      <c r="E2004" s="151">
        <v>4</v>
      </c>
    </row>
    <row r="2005" spans="4:5" x14ac:dyDescent="0.3">
      <c r="D2005" s="151">
        <v>95122</v>
      </c>
      <c r="E2005" s="151">
        <v>4</v>
      </c>
    </row>
    <row r="2006" spans="4:5" x14ac:dyDescent="0.3">
      <c r="D2006" s="151">
        <v>95123</v>
      </c>
      <c r="E2006" s="151">
        <v>4</v>
      </c>
    </row>
    <row r="2007" spans="4:5" x14ac:dyDescent="0.3">
      <c r="D2007" s="151">
        <v>95124</v>
      </c>
      <c r="E2007" s="151">
        <v>4</v>
      </c>
    </row>
    <row r="2008" spans="4:5" x14ac:dyDescent="0.3">
      <c r="D2008" s="151">
        <v>95125</v>
      </c>
      <c r="E2008" s="151">
        <v>4</v>
      </c>
    </row>
    <row r="2009" spans="4:5" x14ac:dyDescent="0.3">
      <c r="D2009" s="151">
        <v>95126</v>
      </c>
      <c r="E2009" s="151">
        <v>4</v>
      </c>
    </row>
    <row r="2010" spans="4:5" x14ac:dyDescent="0.3">
      <c r="D2010" s="151">
        <v>95127</v>
      </c>
      <c r="E2010" s="151">
        <v>4</v>
      </c>
    </row>
    <row r="2011" spans="4:5" x14ac:dyDescent="0.3">
      <c r="D2011" s="151">
        <v>95128</v>
      </c>
      <c r="E2011" s="151">
        <v>4</v>
      </c>
    </row>
    <row r="2012" spans="4:5" x14ac:dyDescent="0.3">
      <c r="D2012" s="151">
        <v>95129</v>
      </c>
      <c r="E2012" s="151">
        <v>4</v>
      </c>
    </row>
    <row r="2013" spans="4:5" x14ac:dyDescent="0.3">
      <c r="D2013" s="151">
        <v>95130</v>
      </c>
      <c r="E2013" s="151">
        <v>4</v>
      </c>
    </row>
    <row r="2014" spans="4:5" x14ac:dyDescent="0.3">
      <c r="D2014" s="151">
        <v>95131</v>
      </c>
      <c r="E2014" s="151">
        <v>4</v>
      </c>
    </row>
    <row r="2015" spans="4:5" x14ac:dyDescent="0.3">
      <c r="D2015" s="151">
        <v>95132</v>
      </c>
      <c r="E2015" s="151">
        <v>4</v>
      </c>
    </row>
    <row r="2016" spans="4:5" x14ac:dyDescent="0.3">
      <c r="D2016" s="151">
        <v>95133</v>
      </c>
      <c r="E2016" s="151">
        <v>4</v>
      </c>
    </row>
    <row r="2017" spans="4:5" x14ac:dyDescent="0.3">
      <c r="D2017" s="151">
        <v>95134</v>
      </c>
      <c r="E2017" s="151">
        <v>4</v>
      </c>
    </row>
    <row r="2018" spans="4:5" x14ac:dyDescent="0.3">
      <c r="D2018" s="151">
        <v>95135</v>
      </c>
      <c r="E2018" s="151">
        <v>4</v>
      </c>
    </row>
    <row r="2019" spans="4:5" x14ac:dyDescent="0.3">
      <c r="D2019" s="151">
        <v>95136</v>
      </c>
      <c r="E2019" s="151">
        <v>4</v>
      </c>
    </row>
    <row r="2020" spans="4:5" x14ac:dyDescent="0.3">
      <c r="D2020" s="151">
        <v>95137</v>
      </c>
      <c r="E2020" s="151">
        <v>4</v>
      </c>
    </row>
    <row r="2021" spans="4:5" x14ac:dyDescent="0.3">
      <c r="D2021" s="151">
        <v>95138</v>
      </c>
      <c r="E2021" s="151">
        <v>4</v>
      </c>
    </row>
    <row r="2022" spans="4:5" x14ac:dyDescent="0.3">
      <c r="D2022" s="151">
        <v>95139</v>
      </c>
      <c r="E2022" s="151">
        <v>4</v>
      </c>
    </row>
    <row r="2023" spans="4:5" x14ac:dyDescent="0.3">
      <c r="D2023" s="151">
        <v>95140</v>
      </c>
      <c r="E2023" s="151">
        <v>4</v>
      </c>
    </row>
    <row r="2024" spans="4:5" x14ac:dyDescent="0.3">
      <c r="D2024" s="151">
        <v>95141</v>
      </c>
      <c r="E2024" s="151">
        <v>4</v>
      </c>
    </row>
    <row r="2025" spans="4:5" x14ac:dyDescent="0.3">
      <c r="D2025" s="151">
        <v>95142</v>
      </c>
      <c r="E2025" s="151">
        <v>4</v>
      </c>
    </row>
    <row r="2026" spans="4:5" x14ac:dyDescent="0.3">
      <c r="D2026" s="151">
        <v>95148</v>
      </c>
      <c r="E2026" s="151">
        <v>4</v>
      </c>
    </row>
    <row r="2027" spans="4:5" x14ac:dyDescent="0.3">
      <c r="D2027" s="151">
        <v>95150</v>
      </c>
      <c r="E2027" s="151">
        <v>4</v>
      </c>
    </row>
    <row r="2028" spans="4:5" x14ac:dyDescent="0.3">
      <c r="D2028" s="151">
        <v>95151</v>
      </c>
      <c r="E2028" s="151">
        <v>4</v>
      </c>
    </row>
    <row r="2029" spans="4:5" x14ac:dyDescent="0.3">
      <c r="D2029" s="151">
        <v>95152</v>
      </c>
      <c r="E2029" s="151">
        <v>4</v>
      </c>
    </row>
    <row r="2030" spans="4:5" x14ac:dyDescent="0.3">
      <c r="D2030" s="151">
        <v>95153</v>
      </c>
      <c r="E2030" s="151">
        <v>4</v>
      </c>
    </row>
    <row r="2031" spans="4:5" x14ac:dyDescent="0.3">
      <c r="D2031" s="151">
        <v>95154</v>
      </c>
      <c r="E2031" s="151">
        <v>4</v>
      </c>
    </row>
    <row r="2032" spans="4:5" x14ac:dyDescent="0.3">
      <c r="D2032" s="151">
        <v>95155</v>
      </c>
      <c r="E2032" s="151">
        <v>4</v>
      </c>
    </row>
    <row r="2033" spans="4:5" x14ac:dyDescent="0.3">
      <c r="D2033" s="151">
        <v>95156</v>
      </c>
      <c r="E2033" s="151">
        <v>4</v>
      </c>
    </row>
    <row r="2034" spans="4:5" x14ac:dyDescent="0.3">
      <c r="D2034" s="151">
        <v>95157</v>
      </c>
      <c r="E2034" s="151">
        <v>4</v>
      </c>
    </row>
    <row r="2035" spans="4:5" x14ac:dyDescent="0.3">
      <c r="D2035" s="151">
        <v>95158</v>
      </c>
      <c r="E2035" s="151">
        <v>4</v>
      </c>
    </row>
    <row r="2036" spans="4:5" x14ac:dyDescent="0.3">
      <c r="D2036" s="151">
        <v>95159</v>
      </c>
      <c r="E2036" s="151">
        <v>4</v>
      </c>
    </row>
    <row r="2037" spans="4:5" x14ac:dyDescent="0.3">
      <c r="D2037" s="151">
        <v>95160</v>
      </c>
      <c r="E2037" s="151">
        <v>4</v>
      </c>
    </row>
    <row r="2038" spans="4:5" x14ac:dyDescent="0.3">
      <c r="D2038" s="151">
        <v>95161</v>
      </c>
      <c r="E2038" s="151">
        <v>4</v>
      </c>
    </row>
    <row r="2039" spans="4:5" x14ac:dyDescent="0.3">
      <c r="D2039" s="151">
        <v>95164</v>
      </c>
      <c r="E2039" s="151">
        <v>4</v>
      </c>
    </row>
    <row r="2040" spans="4:5" x14ac:dyDescent="0.3">
      <c r="D2040" s="151">
        <v>95170</v>
      </c>
      <c r="E2040" s="151">
        <v>4</v>
      </c>
    </row>
    <row r="2041" spans="4:5" x14ac:dyDescent="0.3">
      <c r="D2041" s="151">
        <v>95171</v>
      </c>
      <c r="E2041" s="151">
        <v>4</v>
      </c>
    </row>
    <row r="2042" spans="4:5" x14ac:dyDescent="0.3">
      <c r="D2042" s="151">
        <v>95172</v>
      </c>
      <c r="E2042" s="151">
        <v>4</v>
      </c>
    </row>
    <row r="2043" spans="4:5" x14ac:dyDescent="0.3">
      <c r="D2043" s="151">
        <v>95173</v>
      </c>
      <c r="E2043" s="151">
        <v>4</v>
      </c>
    </row>
    <row r="2044" spans="4:5" x14ac:dyDescent="0.3">
      <c r="D2044" s="151">
        <v>95190</v>
      </c>
      <c r="E2044" s="151">
        <v>4</v>
      </c>
    </row>
    <row r="2045" spans="4:5" x14ac:dyDescent="0.3">
      <c r="D2045" s="151">
        <v>95191</v>
      </c>
      <c r="E2045" s="151">
        <v>4</v>
      </c>
    </row>
    <row r="2046" spans="4:5" x14ac:dyDescent="0.3">
      <c r="D2046" s="151">
        <v>95192</v>
      </c>
      <c r="E2046" s="151">
        <v>4</v>
      </c>
    </row>
    <row r="2047" spans="4:5" x14ac:dyDescent="0.3">
      <c r="D2047" s="151">
        <v>95193</v>
      </c>
      <c r="E2047" s="151">
        <v>4</v>
      </c>
    </row>
    <row r="2048" spans="4:5" x14ac:dyDescent="0.3">
      <c r="D2048" s="151">
        <v>95194</v>
      </c>
      <c r="E2048" s="151">
        <v>4</v>
      </c>
    </row>
    <row r="2049" spans="4:5" x14ac:dyDescent="0.3">
      <c r="D2049" s="151">
        <v>95196</v>
      </c>
      <c r="E2049" s="151">
        <v>4</v>
      </c>
    </row>
    <row r="2050" spans="4:5" x14ac:dyDescent="0.3">
      <c r="D2050" s="151">
        <v>95201</v>
      </c>
      <c r="E2050" s="151">
        <v>12</v>
      </c>
    </row>
    <row r="2051" spans="4:5" x14ac:dyDescent="0.3">
      <c r="D2051" s="151">
        <v>95202</v>
      </c>
      <c r="E2051" s="151">
        <v>12</v>
      </c>
    </row>
    <row r="2052" spans="4:5" x14ac:dyDescent="0.3">
      <c r="D2052" s="151">
        <v>95203</v>
      </c>
      <c r="E2052" s="151">
        <v>12</v>
      </c>
    </row>
    <row r="2053" spans="4:5" x14ac:dyDescent="0.3">
      <c r="D2053" s="151">
        <v>95204</v>
      </c>
      <c r="E2053" s="151">
        <v>12</v>
      </c>
    </row>
    <row r="2054" spans="4:5" x14ac:dyDescent="0.3">
      <c r="D2054" s="151">
        <v>95205</v>
      </c>
      <c r="E2054" s="151">
        <v>12</v>
      </c>
    </row>
    <row r="2055" spans="4:5" x14ac:dyDescent="0.3">
      <c r="D2055" s="151">
        <v>95206</v>
      </c>
      <c r="E2055" s="151">
        <v>12</v>
      </c>
    </row>
    <row r="2056" spans="4:5" x14ac:dyDescent="0.3">
      <c r="D2056" s="151">
        <v>95207</v>
      </c>
      <c r="E2056" s="151">
        <v>12</v>
      </c>
    </row>
    <row r="2057" spans="4:5" x14ac:dyDescent="0.3">
      <c r="D2057" s="151">
        <v>95208</v>
      </c>
      <c r="E2057" s="151">
        <v>12</v>
      </c>
    </row>
    <row r="2058" spans="4:5" x14ac:dyDescent="0.3">
      <c r="D2058" s="151">
        <v>95209</v>
      </c>
      <c r="E2058" s="151">
        <v>12</v>
      </c>
    </row>
    <row r="2059" spans="4:5" x14ac:dyDescent="0.3">
      <c r="D2059" s="151">
        <v>95210</v>
      </c>
      <c r="E2059" s="151">
        <v>12</v>
      </c>
    </row>
    <row r="2060" spans="4:5" x14ac:dyDescent="0.3">
      <c r="D2060" s="151">
        <v>95211</v>
      </c>
      <c r="E2060" s="151">
        <v>12</v>
      </c>
    </row>
    <row r="2061" spans="4:5" x14ac:dyDescent="0.3">
      <c r="D2061" s="151">
        <v>95212</v>
      </c>
      <c r="E2061" s="151">
        <v>12</v>
      </c>
    </row>
    <row r="2062" spans="4:5" x14ac:dyDescent="0.3">
      <c r="D2062" s="151">
        <v>95213</v>
      </c>
      <c r="E2062" s="151">
        <v>12</v>
      </c>
    </row>
    <row r="2063" spans="4:5" x14ac:dyDescent="0.3">
      <c r="D2063" s="151">
        <v>95215</v>
      </c>
      <c r="E2063" s="151">
        <v>12</v>
      </c>
    </row>
    <row r="2064" spans="4:5" x14ac:dyDescent="0.3">
      <c r="D2064" s="151">
        <v>95219</v>
      </c>
      <c r="E2064" s="151">
        <v>12</v>
      </c>
    </row>
    <row r="2065" spans="4:5" x14ac:dyDescent="0.3">
      <c r="D2065" s="151">
        <v>95220</v>
      </c>
      <c r="E2065" s="151">
        <v>12</v>
      </c>
    </row>
    <row r="2066" spans="4:5" x14ac:dyDescent="0.3">
      <c r="D2066" s="151">
        <v>95221</v>
      </c>
      <c r="E2066" s="151">
        <v>12</v>
      </c>
    </row>
    <row r="2067" spans="4:5" x14ac:dyDescent="0.3">
      <c r="D2067" s="151">
        <v>95222</v>
      </c>
      <c r="E2067" s="151">
        <v>12</v>
      </c>
    </row>
    <row r="2068" spans="4:5" x14ac:dyDescent="0.3">
      <c r="D2068" s="151">
        <v>95223</v>
      </c>
      <c r="E2068" s="151">
        <v>16</v>
      </c>
    </row>
    <row r="2069" spans="4:5" x14ac:dyDescent="0.3">
      <c r="D2069" s="151">
        <v>95224</v>
      </c>
      <c r="E2069" s="151">
        <v>16</v>
      </c>
    </row>
    <row r="2070" spans="4:5" x14ac:dyDescent="0.3">
      <c r="D2070" s="151">
        <v>95225</v>
      </c>
      <c r="E2070" s="151">
        <v>12</v>
      </c>
    </row>
    <row r="2071" spans="4:5" x14ac:dyDescent="0.3">
      <c r="D2071" s="151">
        <v>95226</v>
      </c>
      <c r="E2071" s="151">
        <v>12</v>
      </c>
    </row>
    <row r="2072" spans="4:5" x14ac:dyDescent="0.3">
      <c r="D2072" s="151">
        <v>95227</v>
      </c>
      <c r="E2072" s="151">
        <v>12</v>
      </c>
    </row>
    <row r="2073" spans="4:5" x14ac:dyDescent="0.3">
      <c r="D2073" s="151">
        <v>95228</v>
      </c>
      <c r="E2073" s="151">
        <v>12</v>
      </c>
    </row>
    <row r="2074" spans="4:5" x14ac:dyDescent="0.3">
      <c r="D2074" s="151">
        <v>95229</v>
      </c>
      <c r="E2074" s="151">
        <v>12</v>
      </c>
    </row>
    <row r="2075" spans="4:5" x14ac:dyDescent="0.3">
      <c r="D2075" s="151">
        <v>95230</v>
      </c>
      <c r="E2075" s="151">
        <v>12</v>
      </c>
    </row>
    <row r="2076" spans="4:5" x14ac:dyDescent="0.3">
      <c r="D2076" s="151">
        <v>95231</v>
      </c>
      <c r="E2076" s="151">
        <v>12</v>
      </c>
    </row>
    <row r="2077" spans="4:5" x14ac:dyDescent="0.3">
      <c r="D2077" s="151">
        <v>95232</v>
      </c>
      <c r="E2077" s="151">
        <v>12</v>
      </c>
    </row>
    <row r="2078" spans="4:5" x14ac:dyDescent="0.3">
      <c r="D2078" s="151">
        <v>95233</v>
      </c>
      <c r="E2078" s="151">
        <v>16</v>
      </c>
    </row>
    <row r="2079" spans="4:5" x14ac:dyDescent="0.3">
      <c r="D2079" s="151">
        <v>95234</v>
      </c>
      <c r="E2079" s="151">
        <v>12</v>
      </c>
    </row>
    <row r="2080" spans="4:5" x14ac:dyDescent="0.3">
      <c r="D2080" s="151">
        <v>95236</v>
      </c>
      <c r="E2080" s="151">
        <v>12</v>
      </c>
    </row>
    <row r="2081" spans="4:5" x14ac:dyDescent="0.3">
      <c r="D2081" s="151">
        <v>95237</v>
      </c>
      <c r="E2081" s="151">
        <v>12</v>
      </c>
    </row>
    <row r="2082" spans="4:5" x14ac:dyDescent="0.3">
      <c r="D2082" s="151">
        <v>95240</v>
      </c>
      <c r="E2082" s="151">
        <v>12</v>
      </c>
    </row>
    <row r="2083" spans="4:5" x14ac:dyDescent="0.3">
      <c r="D2083" s="151">
        <v>95241</v>
      </c>
      <c r="E2083" s="151">
        <v>12</v>
      </c>
    </row>
    <row r="2084" spans="4:5" x14ac:dyDescent="0.3">
      <c r="D2084" s="151">
        <v>95242</v>
      </c>
      <c r="E2084" s="151">
        <v>12</v>
      </c>
    </row>
    <row r="2085" spans="4:5" x14ac:dyDescent="0.3">
      <c r="D2085" s="151">
        <v>95245</v>
      </c>
      <c r="E2085" s="151">
        <v>12</v>
      </c>
    </row>
    <row r="2086" spans="4:5" x14ac:dyDescent="0.3">
      <c r="D2086" s="151">
        <v>95246</v>
      </c>
      <c r="E2086" s="151">
        <v>12</v>
      </c>
    </row>
    <row r="2087" spans="4:5" x14ac:dyDescent="0.3">
      <c r="D2087" s="151">
        <v>95247</v>
      </c>
      <c r="E2087" s="151">
        <v>12</v>
      </c>
    </row>
    <row r="2088" spans="4:5" x14ac:dyDescent="0.3">
      <c r="D2088" s="151">
        <v>95248</v>
      </c>
      <c r="E2088" s="151">
        <v>12</v>
      </c>
    </row>
    <row r="2089" spans="4:5" x14ac:dyDescent="0.3">
      <c r="D2089" s="151">
        <v>95249</v>
      </c>
      <c r="E2089" s="151">
        <v>12</v>
      </c>
    </row>
    <row r="2090" spans="4:5" x14ac:dyDescent="0.3">
      <c r="D2090" s="151">
        <v>95250</v>
      </c>
      <c r="E2090" s="151">
        <v>12</v>
      </c>
    </row>
    <row r="2091" spans="4:5" x14ac:dyDescent="0.3">
      <c r="D2091" s="151">
        <v>95251</v>
      </c>
      <c r="E2091" s="151">
        <v>12</v>
      </c>
    </row>
    <row r="2092" spans="4:5" x14ac:dyDescent="0.3">
      <c r="D2092" s="151">
        <v>95252</v>
      </c>
      <c r="E2092" s="151">
        <v>12</v>
      </c>
    </row>
    <row r="2093" spans="4:5" x14ac:dyDescent="0.3">
      <c r="D2093" s="151">
        <v>95253</v>
      </c>
      <c r="E2093" s="151">
        <v>12</v>
      </c>
    </row>
    <row r="2094" spans="4:5" x14ac:dyDescent="0.3">
      <c r="D2094" s="151">
        <v>95254</v>
      </c>
      <c r="E2094" s="151">
        <v>12</v>
      </c>
    </row>
    <row r="2095" spans="4:5" x14ac:dyDescent="0.3">
      <c r="D2095" s="151">
        <v>95255</v>
      </c>
      <c r="E2095" s="151">
        <v>12</v>
      </c>
    </row>
    <row r="2096" spans="4:5" x14ac:dyDescent="0.3">
      <c r="D2096" s="151">
        <v>95257</v>
      </c>
      <c r="E2096" s="151">
        <v>12</v>
      </c>
    </row>
    <row r="2097" spans="4:5" x14ac:dyDescent="0.3">
      <c r="D2097" s="151">
        <v>95258</v>
      </c>
      <c r="E2097" s="151">
        <v>12</v>
      </c>
    </row>
    <row r="2098" spans="4:5" x14ac:dyDescent="0.3">
      <c r="D2098" s="151">
        <v>95267</v>
      </c>
      <c r="E2098" s="151">
        <v>12</v>
      </c>
    </row>
    <row r="2099" spans="4:5" x14ac:dyDescent="0.3">
      <c r="D2099" s="151">
        <v>95269</v>
      </c>
      <c r="E2099" s="151">
        <v>12</v>
      </c>
    </row>
    <row r="2100" spans="4:5" x14ac:dyDescent="0.3">
      <c r="D2100" s="151">
        <v>95290</v>
      </c>
      <c r="E2100" s="151">
        <v>12</v>
      </c>
    </row>
    <row r="2101" spans="4:5" x14ac:dyDescent="0.3">
      <c r="D2101" s="151">
        <v>95296</v>
      </c>
      <c r="E2101" s="151">
        <v>12</v>
      </c>
    </row>
    <row r="2102" spans="4:5" x14ac:dyDescent="0.3">
      <c r="D2102" s="151">
        <v>95297</v>
      </c>
      <c r="E2102" s="151">
        <v>12</v>
      </c>
    </row>
    <row r="2103" spans="4:5" x14ac:dyDescent="0.3">
      <c r="D2103" s="151">
        <v>95298</v>
      </c>
      <c r="E2103" s="151">
        <v>12</v>
      </c>
    </row>
    <row r="2104" spans="4:5" x14ac:dyDescent="0.3">
      <c r="D2104" s="151">
        <v>95301</v>
      </c>
      <c r="E2104" s="151">
        <v>12</v>
      </c>
    </row>
    <row r="2105" spans="4:5" x14ac:dyDescent="0.3">
      <c r="D2105" s="151">
        <v>95303</v>
      </c>
      <c r="E2105" s="151">
        <v>12</v>
      </c>
    </row>
    <row r="2106" spans="4:5" x14ac:dyDescent="0.3">
      <c r="D2106" s="151">
        <v>95304</v>
      </c>
      <c r="E2106" s="151">
        <v>12</v>
      </c>
    </row>
    <row r="2107" spans="4:5" x14ac:dyDescent="0.3">
      <c r="D2107" s="151">
        <v>95305</v>
      </c>
      <c r="E2107" s="151">
        <v>12</v>
      </c>
    </row>
    <row r="2108" spans="4:5" x14ac:dyDescent="0.3">
      <c r="D2108" s="151">
        <v>95306</v>
      </c>
      <c r="E2108" s="151">
        <v>12</v>
      </c>
    </row>
    <row r="2109" spans="4:5" x14ac:dyDescent="0.3">
      <c r="D2109" s="151">
        <v>95307</v>
      </c>
      <c r="E2109" s="151">
        <v>12</v>
      </c>
    </row>
    <row r="2110" spans="4:5" x14ac:dyDescent="0.3">
      <c r="D2110" s="151">
        <v>95309</v>
      </c>
      <c r="E2110" s="151">
        <v>12</v>
      </c>
    </row>
    <row r="2111" spans="4:5" x14ac:dyDescent="0.3">
      <c r="D2111" s="151">
        <v>95310</v>
      </c>
      <c r="E2111" s="151">
        <v>12</v>
      </c>
    </row>
    <row r="2112" spans="4:5" x14ac:dyDescent="0.3">
      <c r="D2112" s="151">
        <v>95311</v>
      </c>
      <c r="E2112" s="151">
        <v>12</v>
      </c>
    </row>
    <row r="2113" spans="4:5" x14ac:dyDescent="0.3">
      <c r="D2113" s="151">
        <v>95312</v>
      </c>
      <c r="E2113" s="151">
        <v>12</v>
      </c>
    </row>
    <row r="2114" spans="4:5" x14ac:dyDescent="0.3">
      <c r="D2114" s="151">
        <v>95313</v>
      </c>
      <c r="E2114" s="151">
        <v>12</v>
      </c>
    </row>
    <row r="2115" spans="4:5" x14ac:dyDescent="0.3">
      <c r="D2115" s="151">
        <v>95314</v>
      </c>
      <c r="E2115" s="151">
        <v>16</v>
      </c>
    </row>
    <row r="2116" spans="4:5" x14ac:dyDescent="0.3">
      <c r="D2116" s="151">
        <v>95315</v>
      </c>
      <c r="E2116" s="151">
        <v>12</v>
      </c>
    </row>
    <row r="2117" spans="4:5" x14ac:dyDescent="0.3">
      <c r="D2117" s="151">
        <v>95316</v>
      </c>
      <c r="E2117" s="151">
        <v>12</v>
      </c>
    </row>
    <row r="2118" spans="4:5" x14ac:dyDescent="0.3">
      <c r="D2118" s="151">
        <v>95317</v>
      </c>
      <c r="E2118" s="151">
        <v>12</v>
      </c>
    </row>
    <row r="2119" spans="4:5" x14ac:dyDescent="0.3">
      <c r="D2119" s="151">
        <v>95318</v>
      </c>
      <c r="E2119" s="151">
        <v>16</v>
      </c>
    </row>
    <row r="2120" spans="4:5" x14ac:dyDescent="0.3">
      <c r="D2120" s="151">
        <v>95319</v>
      </c>
      <c r="E2120" s="151">
        <v>12</v>
      </c>
    </row>
    <row r="2121" spans="4:5" x14ac:dyDescent="0.3">
      <c r="D2121" s="151">
        <v>95320</v>
      </c>
      <c r="E2121" s="151">
        <v>12</v>
      </c>
    </row>
    <row r="2122" spans="4:5" x14ac:dyDescent="0.3">
      <c r="D2122" s="151">
        <v>95321</v>
      </c>
      <c r="E2122" s="151">
        <v>12</v>
      </c>
    </row>
    <row r="2123" spans="4:5" x14ac:dyDescent="0.3">
      <c r="D2123" s="151">
        <v>95322</v>
      </c>
      <c r="E2123" s="151">
        <v>12</v>
      </c>
    </row>
    <row r="2124" spans="4:5" x14ac:dyDescent="0.3">
      <c r="D2124" s="151">
        <v>95323</v>
      </c>
      <c r="E2124" s="151">
        <v>12</v>
      </c>
    </row>
    <row r="2125" spans="4:5" x14ac:dyDescent="0.3">
      <c r="D2125" s="151">
        <v>95324</v>
      </c>
      <c r="E2125" s="151">
        <v>12</v>
      </c>
    </row>
    <row r="2126" spans="4:5" x14ac:dyDescent="0.3">
      <c r="D2126" s="151">
        <v>95325</v>
      </c>
      <c r="E2126" s="151">
        <v>12</v>
      </c>
    </row>
    <row r="2127" spans="4:5" x14ac:dyDescent="0.3">
      <c r="D2127" s="151">
        <v>95326</v>
      </c>
      <c r="E2127" s="151">
        <v>12</v>
      </c>
    </row>
    <row r="2128" spans="4:5" x14ac:dyDescent="0.3">
      <c r="D2128" s="151">
        <v>95327</v>
      </c>
      <c r="E2128" s="151">
        <v>12</v>
      </c>
    </row>
    <row r="2129" spans="4:5" x14ac:dyDescent="0.3">
      <c r="D2129" s="151">
        <v>95328</v>
      </c>
      <c r="E2129" s="151">
        <v>12</v>
      </c>
    </row>
    <row r="2130" spans="4:5" x14ac:dyDescent="0.3">
      <c r="D2130" s="151">
        <v>95329</v>
      </c>
      <c r="E2130" s="151">
        <v>12</v>
      </c>
    </row>
    <row r="2131" spans="4:5" x14ac:dyDescent="0.3">
      <c r="D2131" s="151">
        <v>95330</v>
      </c>
      <c r="E2131" s="151">
        <v>12</v>
      </c>
    </row>
    <row r="2132" spans="4:5" x14ac:dyDescent="0.3">
      <c r="D2132" s="151">
        <v>95333</v>
      </c>
      <c r="E2132" s="151">
        <v>12</v>
      </c>
    </row>
    <row r="2133" spans="4:5" x14ac:dyDescent="0.3">
      <c r="D2133" s="151">
        <v>95334</v>
      </c>
      <c r="E2133" s="151">
        <v>12</v>
      </c>
    </row>
    <row r="2134" spans="4:5" x14ac:dyDescent="0.3">
      <c r="D2134" s="151">
        <v>95335</v>
      </c>
      <c r="E2134" s="151">
        <v>16</v>
      </c>
    </row>
    <row r="2135" spans="4:5" x14ac:dyDescent="0.3">
      <c r="D2135" s="151">
        <v>95336</v>
      </c>
      <c r="E2135" s="151">
        <v>12</v>
      </c>
    </row>
    <row r="2136" spans="4:5" x14ac:dyDescent="0.3">
      <c r="D2136" s="151">
        <v>95337</v>
      </c>
      <c r="E2136" s="151">
        <v>12</v>
      </c>
    </row>
    <row r="2137" spans="4:5" x14ac:dyDescent="0.3">
      <c r="D2137" s="151">
        <v>95338</v>
      </c>
      <c r="E2137" s="151">
        <v>12</v>
      </c>
    </row>
    <row r="2138" spans="4:5" x14ac:dyDescent="0.3">
      <c r="D2138" s="151">
        <v>95340</v>
      </c>
      <c r="E2138" s="151">
        <v>12</v>
      </c>
    </row>
    <row r="2139" spans="4:5" x14ac:dyDescent="0.3">
      <c r="D2139" s="151">
        <v>95341</v>
      </c>
      <c r="E2139" s="151">
        <v>12</v>
      </c>
    </row>
    <row r="2140" spans="4:5" x14ac:dyDescent="0.3">
      <c r="D2140" s="151">
        <v>95342</v>
      </c>
      <c r="E2140" s="151">
        <v>12</v>
      </c>
    </row>
    <row r="2141" spans="4:5" x14ac:dyDescent="0.3">
      <c r="D2141" s="151">
        <v>95343</v>
      </c>
      <c r="E2141" s="151">
        <v>12</v>
      </c>
    </row>
    <row r="2142" spans="4:5" x14ac:dyDescent="0.3">
      <c r="D2142" s="151">
        <v>95344</v>
      </c>
      <c r="E2142" s="151">
        <v>12</v>
      </c>
    </row>
    <row r="2143" spans="4:5" x14ac:dyDescent="0.3">
      <c r="D2143" s="151">
        <v>95345</v>
      </c>
      <c r="E2143" s="151">
        <v>12</v>
      </c>
    </row>
    <row r="2144" spans="4:5" x14ac:dyDescent="0.3">
      <c r="D2144" s="151">
        <v>95346</v>
      </c>
      <c r="E2144" s="151">
        <v>16</v>
      </c>
    </row>
    <row r="2145" spans="4:5" x14ac:dyDescent="0.3">
      <c r="D2145" s="151">
        <v>95347</v>
      </c>
      <c r="E2145" s="151">
        <v>12</v>
      </c>
    </row>
    <row r="2146" spans="4:5" x14ac:dyDescent="0.3">
      <c r="D2146" s="151">
        <v>95348</v>
      </c>
      <c r="E2146" s="151">
        <v>12</v>
      </c>
    </row>
    <row r="2147" spans="4:5" x14ac:dyDescent="0.3">
      <c r="D2147" s="151">
        <v>95350</v>
      </c>
      <c r="E2147" s="151">
        <v>12</v>
      </c>
    </row>
    <row r="2148" spans="4:5" x14ac:dyDescent="0.3">
      <c r="D2148" s="151">
        <v>95351</v>
      </c>
      <c r="E2148" s="151">
        <v>12</v>
      </c>
    </row>
    <row r="2149" spans="4:5" x14ac:dyDescent="0.3">
      <c r="D2149" s="151">
        <v>95352</v>
      </c>
      <c r="E2149" s="151">
        <v>12</v>
      </c>
    </row>
    <row r="2150" spans="4:5" x14ac:dyDescent="0.3">
      <c r="D2150" s="151">
        <v>95353</v>
      </c>
      <c r="E2150" s="151">
        <v>12</v>
      </c>
    </row>
    <row r="2151" spans="4:5" x14ac:dyDescent="0.3">
      <c r="D2151" s="151">
        <v>95354</v>
      </c>
      <c r="E2151" s="151">
        <v>12</v>
      </c>
    </row>
    <row r="2152" spans="4:5" x14ac:dyDescent="0.3">
      <c r="D2152" s="151">
        <v>95355</v>
      </c>
      <c r="E2152" s="151">
        <v>12</v>
      </c>
    </row>
    <row r="2153" spans="4:5" x14ac:dyDescent="0.3">
      <c r="D2153" s="151">
        <v>95356</v>
      </c>
      <c r="E2153" s="151">
        <v>12</v>
      </c>
    </row>
    <row r="2154" spans="4:5" x14ac:dyDescent="0.3">
      <c r="D2154" s="151">
        <v>95357</v>
      </c>
      <c r="E2154" s="151">
        <v>12</v>
      </c>
    </row>
    <row r="2155" spans="4:5" x14ac:dyDescent="0.3">
      <c r="D2155" s="151">
        <v>95358</v>
      </c>
      <c r="E2155" s="151">
        <v>12</v>
      </c>
    </row>
    <row r="2156" spans="4:5" x14ac:dyDescent="0.3">
      <c r="D2156" s="151">
        <v>95360</v>
      </c>
      <c r="E2156" s="151">
        <v>12</v>
      </c>
    </row>
    <row r="2157" spans="4:5" x14ac:dyDescent="0.3">
      <c r="D2157" s="151">
        <v>95361</v>
      </c>
      <c r="E2157" s="151">
        <v>12</v>
      </c>
    </row>
    <row r="2158" spans="4:5" x14ac:dyDescent="0.3">
      <c r="D2158" s="151">
        <v>95363</v>
      </c>
      <c r="E2158" s="151">
        <v>12</v>
      </c>
    </row>
    <row r="2159" spans="4:5" x14ac:dyDescent="0.3">
      <c r="D2159" s="151">
        <v>95364</v>
      </c>
      <c r="E2159" s="151">
        <v>16</v>
      </c>
    </row>
    <row r="2160" spans="4:5" x14ac:dyDescent="0.3">
      <c r="D2160" s="151">
        <v>95365</v>
      </c>
      <c r="E2160" s="151">
        <v>12</v>
      </c>
    </row>
    <row r="2161" spans="4:5" x14ac:dyDescent="0.3">
      <c r="D2161" s="151">
        <v>95366</v>
      </c>
      <c r="E2161" s="151">
        <v>12</v>
      </c>
    </row>
    <row r="2162" spans="4:5" x14ac:dyDescent="0.3">
      <c r="D2162" s="151">
        <v>95367</v>
      </c>
      <c r="E2162" s="151">
        <v>12</v>
      </c>
    </row>
    <row r="2163" spans="4:5" x14ac:dyDescent="0.3">
      <c r="D2163" s="151">
        <v>95368</v>
      </c>
      <c r="E2163" s="151">
        <v>12</v>
      </c>
    </row>
    <row r="2164" spans="4:5" x14ac:dyDescent="0.3">
      <c r="D2164" s="151">
        <v>95369</v>
      </c>
      <c r="E2164" s="151">
        <v>12</v>
      </c>
    </row>
    <row r="2165" spans="4:5" x14ac:dyDescent="0.3">
      <c r="D2165" s="151">
        <v>95370</v>
      </c>
      <c r="E2165" s="151">
        <v>12</v>
      </c>
    </row>
    <row r="2166" spans="4:5" x14ac:dyDescent="0.3">
      <c r="D2166" s="151">
        <v>95372</v>
      </c>
      <c r="E2166" s="151">
        <v>12</v>
      </c>
    </row>
    <row r="2167" spans="4:5" x14ac:dyDescent="0.3">
      <c r="D2167" s="151">
        <v>95373</v>
      </c>
      <c r="E2167" s="151">
        <v>12</v>
      </c>
    </row>
    <row r="2168" spans="4:5" x14ac:dyDescent="0.3">
      <c r="D2168" s="151">
        <v>95374</v>
      </c>
      <c r="E2168" s="151">
        <v>12</v>
      </c>
    </row>
    <row r="2169" spans="4:5" x14ac:dyDescent="0.3">
      <c r="D2169" s="151">
        <v>95375</v>
      </c>
      <c r="E2169" s="151">
        <v>16</v>
      </c>
    </row>
    <row r="2170" spans="4:5" x14ac:dyDescent="0.3">
      <c r="D2170" s="151">
        <v>95376</v>
      </c>
      <c r="E2170" s="151">
        <v>12</v>
      </c>
    </row>
    <row r="2171" spans="4:5" x14ac:dyDescent="0.3">
      <c r="D2171" s="151">
        <v>95377</v>
      </c>
      <c r="E2171" s="151">
        <v>12</v>
      </c>
    </row>
    <row r="2172" spans="4:5" x14ac:dyDescent="0.3">
      <c r="D2172" s="151">
        <v>95378</v>
      </c>
      <c r="E2172" s="151">
        <v>12</v>
      </c>
    </row>
    <row r="2173" spans="4:5" x14ac:dyDescent="0.3">
      <c r="D2173" s="151">
        <v>95379</v>
      </c>
      <c r="E2173" s="151">
        <v>12</v>
      </c>
    </row>
    <row r="2174" spans="4:5" x14ac:dyDescent="0.3">
      <c r="D2174" s="151">
        <v>95380</v>
      </c>
      <c r="E2174" s="151">
        <v>12</v>
      </c>
    </row>
    <row r="2175" spans="4:5" x14ac:dyDescent="0.3">
      <c r="D2175" s="151">
        <v>95381</v>
      </c>
      <c r="E2175" s="151">
        <v>12</v>
      </c>
    </row>
    <row r="2176" spans="4:5" x14ac:dyDescent="0.3">
      <c r="D2176" s="151">
        <v>95382</v>
      </c>
      <c r="E2176" s="151">
        <v>12</v>
      </c>
    </row>
    <row r="2177" spans="4:5" x14ac:dyDescent="0.3">
      <c r="D2177" s="151">
        <v>95383</v>
      </c>
      <c r="E2177" s="151">
        <v>12</v>
      </c>
    </row>
    <row r="2178" spans="4:5" x14ac:dyDescent="0.3">
      <c r="D2178" s="151">
        <v>95385</v>
      </c>
      <c r="E2178" s="151">
        <v>12</v>
      </c>
    </row>
    <row r="2179" spans="4:5" x14ac:dyDescent="0.3">
      <c r="D2179" s="151">
        <v>95386</v>
      </c>
      <c r="E2179" s="151">
        <v>12</v>
      </c>
    </row>
    <row r="2180" spans="4:5" x14ac:dyDescent="0.3">
      <c r="D2180" s="151">
        <v>95387</v>
      </c>
      <c r="E2180" s="151">
        <v>12</v>
      </c>
    </row>
    <row r="2181" spans="4:5" x14ac:dyDescent="0.3">
      <c r="D2181" s="151">
        <v>95388</v>
      </c>
      <c r="E2181" s="151">
        <v>12</v>
      </c>
    </row>
    <row r="2182" spans="4:5" x14ac:dyDescent="0.3">
      <c r="D2182" s="151">
        <v>95389</v>
      </c>
      <c r="E2182" s="151">
        <v>16</v>
      </c>
    </row>
    <row r="2183" spans="4:5" x14ac:dyDescent="0.3">
      <c r="D2183" s="151">
        <v>95390</v>
      </c>
      <c r="E2183" s="151">
        <v>12</v>
      </c>
    </row>
    <row r="2184" spans="4:5" x14ac:dyDescent="0.3">
      <c r="D2184" s="151">
        <v>95391</v>
      </c>
      <c r="E2184" s="151">
        <v>12</v>
      </c>
    </row>
    <row r="2185" spans="4:5" x14ac:dyDescent="0.3">
      <c r="D2185" s="151">
        <v>95397</v>
      </c>
      <c r="E2185" s="151">
        <v>12</v>
      </c>
    </row>
    <row r="2186" spans="4:5" x14ac:dyDescent="0.3">
      <c r="D2186" s="151">
        <v>95401</v>
      </c>
      <c r="E2186" s="151">
        <v>2</v>
      </c>
    </row>
    <row r="2187" spans="4:5" x14ac:dyDescent="0.3">
      <c r="D2187" s="151">
        <v>95402</v>
      </c>
      <c r="E2187" s="151">
        <v>2</v>
      </c>
    </row>
    <row r="2188" spans="4:5" x14ac:dyDescent="0.3">
      <c r="D2188" s="151">
        <v>95403</v>
      </c>
      <c r="E2188" s="151">
        <v>2</v>
      </c>
    </row>
    <row r="2189" spans="4:5" x14ac:dyDescent="0.3">
      <c r="D2189" s="151">
        <v>95404</v>
      </c>
      <c r="E2189" s="151">
        <v>2</v>
      </c>
    </row>
    <row r="2190" spans="4:5" x14ac:dyDescent="0.3">
      <c r="D2190" s="151">
        <v>95405</v>
      </c>
      <c r="E2190" s="151">
        <v>2</v>
      </c>
    </row>
    <row r="2191" spans="4:5" x14ac:dyDescent="0.3">
      <c r="D2191" s="151">
        <v>95406</v>
      </c>
      <c r="E2191" s="151">
        <v>2</v>
      </c>
    </row>
    <row r="2192" spans="4:5" x14ac:dyDescent="0.3">
      <c r="D2192" s="151">
        <v>95407</v>
      </c>
      <c r="E2192" s="151">
        <v>2</v>
      </c>
    </row>
    <row r="2193" spans="4:5" x14ac:dyDescent="0.3">
      <c r="D2193" s="151">
        <v>95408</v>
      </c>
      <c r="E2193" s="151">
        <v>2</v>
      </c>
    </row>
    <row r="2194" spans="4:5" x14ac:dyDescent="0.3">
      <c r="D2194" s="151">
        <v>95409</v>
      </c>
      <c r="E2194" s="151">
        <v>2</v>
      </c>
    </row>
    <row r="2195" spans="4:5" x14ac:dyDescent="0.3">
      <c r="D2195" s="151">
        <v>95410</v>
      </c>
      <c r="E2195" s="151">
        <v>1</v>
      </c>
    </row>
    <row r="2196" spans="4:5" x14ac:dyDescent="0.3">
      <c r="D2196" s="151">
        <v>95412</v>
      </c>
      <c r="E2196" s="151">
        <v>1</v>
      </c>
    </row>
    <row r="2197" spans="4:5" x14ac:dyDescent="0.3">
      <c r="D2197" s="151">
        <v>95415</v>
      </c>
      <c r="E2197" s="151">
        <v>2</v>
      </c>
    </row>
    <row r="2198" spans="4:5" x14ac:dyDescent="0.3">
      <c r="D2198" s="151">
        <v>95416</v>
      </c>
      <c r="E2198" s="151">
        <v>2</v>
      </c>
    </row>
    <row r="2199" spans="4:5" x14ac:dyDescent="0.3">
      <c r="D2199" s="151">
        <v>95417</v>
      </c>
      <c r="E2199" s="151">
        <v>1</v>
      </c>
    </row>
    <row r="2200" spans="4:5" x14ac:dyDescent="0.3">
      <c r="D2200" s="151">
        <v>95418</v>
      </c>
      <c r="E2200" s="151">
        <v>2</v>
      </c>
    </row>
    <row r="2201" spans="4:5" x14ac:dyDescent="0.3">
      <c r="D2201" s="151">
        <v>95419</v>
      </c>
      <c r="E2201" s="151">
        <v>2</v>
      </c>
    </row>
    <row r="2202" spans="4:5" x14ac:dyDescent="0.3">
      <c r="D2202" s="151">
        <v>95420</v>
      </c>
      <c r="E2202" s="151">
        <v>1</v>
      </c>
    </row>
    <row r="2203" spans="4:5" x14ac:dyDescent="0.3">
      <c r="D2203" s="151">
        <v>95421</v>
      </c>
      <c r="E2203" s="151">
        <v>1</v>
      </c>
    </row>
    <row r="2204" spans="4:5" x14ac:dyDescent="0.3">
      <c r="D2204" s="151">
        <v>95422</v>
      </c>
      <c r="E2204" s="151">
        <v>2</v>
      </c>
    </row>
    <row r="2205" spans="4:5" x14ac:dyDescent="0.3">
      <c r="D2205" s="151">
        <v>95423</v>
      </c>
      <c r="E2205" s="151">
        <v>2</v>
      </c>
    </row>
    <row r="2206" spans="4:5" x14ac:dyDescent="0.3">
      <c r="D2206" s="151">
        <v>95424</v>
      </c>
      <c r="E2206" s="151">
        <v>2</v>
      </c>
    </row>
    <row r="2207" spans="4:5" x14ac:dyDescent="0.3">
      <c r="D2207" s="151">
        <v>95425</v>
      </c>
      <c r="E2207" s="151">
        <v>2</v>
      </c>
    </row>
    <row r="2208" spans="4:5" x14ac:dyDescent="0.3">
      <c r="D2208" s="151">
        <v>95426</v>
      </c>
      <c r="E2208" s="151">
        <v>2</v>
      </c>
    </row>
    <row r="2209" spans="4:5" x14ac:dyDescent="0.3">
      <c r="D2209" s="151">
        <v>95427</v>
      </c>
      <c r="E2209" s="151">
        <v>1</v>
      </c>
    </row>
    <row r="2210" spans="4:5" x14ac:dyDescent="0.3">
      <c r="D2210" s="151">
        <v>95428</v>
      </c>
      <c r="E2210" s="151">
        <v>2</v>
      </c>
    </row>
    <row r="2211" spans="4:5" x14ac:dyDescent="0.3">
      <c r="D2211" s="151">
        <v>95429</v>
      </c>
      <c r="E2211" s="151">
        <v>2</v>
      </c>
    </row>
    <row r="2212" spans="4:5" x14ac:dyDescent="0.3">
      <c r="D2212" s="151">
        <v>95430</v>
      </c>
      <c r="E2212" s="151">
        <v>1</v>
      </c>
    </row>
    <row r="2213" spans="4:5" x14ac:dyDescent="0.3">
      <c r="D2213" s="151">
        <v>95431</v>
      </c>
      <c r="E2213" s="151">
        <v>2</v>
      </c>
    </row>
    <row r="2214" spans="4:5" x14ac:dyDescent="0.3">
      <c r="D2214" s="151">
        <v>95432</v>
      </c>
      <c r="E2214" s="151">
        <v>1</v>
      </c>
    </row>
    <row r="2215" spans="4:5" x14ac:dyDescent="0.3">
      <c r="D2215" s="151">
        <v>95433</v>
      </c>
      <c r="E2215" s="151">
        <v>2</v>
      </c>
    </row>
    <row r="2216" spans="4:5" x14ac:dyDescent="0.3">
      <c r="D2216" s="151">
        <v>95435</v>
      </c>
      <c r="E2216" s="151">
        <v>2</v>
      </c>
    </row>
    <row r="2217" spans="4:5" x14ac:dyDescent="0.3">
      <c r="D2217" s="151">
        <v>95436</v>
      </c>
      <c r="E2217" s="151">
        <v>2</v>
      </c>
    </row>
    <row r="2218" spans="4:5" x14ac:dyDescent="0.3">
      <c r="D2218" s="151">
        <v>95437</v>
      </c>
      <c r="E2218" s="151">
        <v>1</v>
      </c>
    </row>
    <row r="2219" spans="4:5" x14ac:dyDescent="0.3">
      <c r="D2219" s="151">
        <v>95439</v>
      </c>
      <c r="E2219" s="151">
        <v>2</v>
      </c>
    </row>
    <row r="2220" spans="4:5" x14ac:dyDescent="0.3">
      <c r="D2220" s="151">
        <v>95441</v>
      </c>
      <c r="E2220" s="151">
        <v>2</v>
      </c>
    </row>
    <row r="2221" spans="4:5" x14ac:dyDescent="0.3">
      <c r="D2221" s="151">
        <v>95442</v>
      </c>
      <c r="E2221" s="151">
        <v>2</v>
      </c>
    </row>
    <row r="2222" spans="4:5" x14ac:dyDescent="0.3">
      <c r="D2222" s="151">
        <v>95443</v>
      </c>
      <c r="E2222" s="151">
        <v>2</v>
      </c>
    </row>
    <row r="2223" spans="4:5" x14ac:dyDescent="0.3">
      <c r="D2223" s="151">
        <v>95444</v>
      </c>
      <c r="E2223" s="151">
        <v>2</v>
      </c>
    </row>
    <row r="2224" spans="4:5" x14ac:dyDescent="0.3">
      <c r="D2224" s="151">
        <v>95445</v>
      </c>
      <c r="E2224" s="151">
        <v>1</v>
      </c>
    </row>
    <row r="2225" spans="4:5" x14ac:dyDescent="0.3">
      <c r="D2225" s="151">
        <v>95446</v>
      </c>
      <c r="E2225" s="151">
        <v>2</v>
      </c>
    </row>
    <row r="2226" spans="4:5" x14ac:dyDescent="0.3">
      <c r="D2226" s="151">
        <v>95448</v>
      </c>
      <c r="E2226" s="151">
        <v>2</v>
      </c>
    </row>
    <row r="2227" spans="4:5" x14ac:dyDescent="0.3">
      <c r="D2227" s="151">
        <v>95449</v>
      </c>
      <c r="E2227" s="151">
        <v>2</v>
      </c>
    </row>
    <row r="2228" spans="4:5" x14ac:dyDescent="0.3">
      <c r="D2228" s="151">
        <v>95450</v>
      </c>
      <c r="E2228" s="151">
        <v>1</v>
      </c>
    </row>
    <row r="2229" spans="4:5" x14ac:dyDescent="0.3">
      <c r="D2229" s="151">
        <v>95451</v>
      </c>
      <c r="E2229" s="151">
        <v>2</v>
      </c>
    </row>
    <row r="2230" spans="4:5" x14ac:dyDescent="0.3">
      <c r="D2230" s="151">
        <v>95452</v>
      </c>
      <c r="E2230" s="151">
        <v>2</v>
      </c>
    </row>
    <row r="2231" spans="4:5" x14ac:dyDescent="0.3">
      <c r="D2231" s="151">
        <v>95453</v>
      </c>
      <c r="E2231" s="151">
        <v>2</v>
      </c>
    </row>
    <row r="2232" spans="4:5" x14ac:dyDescent="0.3">
      <c r="D2232" s="151">
        <v>95454</v>
      </c>
      <c r="E2232" s="151">
        <v>2</v>
      </c>
    </row>
    <row r="2233" spans="4:5" x14ac:dyDescent="0.3">
      <c r="D2233" s="151">
        <v>95456</v>
      </c>
      <c r="E2233" s="151">
        <v>1</v>
      </c>
    </row>
    <row r="2234" spans="4:5" x14ac:dyDescent="0.3">
      <c r="D2234" s="151">
        <v>95457</v>
      </c>
      <c r="E2234" s="151">
        <v>2</v>
      </c>
    </row>
    <row r="2235" spans="4:5" x14ac:dyDescent="0.3">
      <c r="D2235" s="151">
        <v>95458</v>
      </c>
      <c r="E2235" s="151">
        <v>2</v>
      </c>
    </row>
    <row r="2236" spans="4:5" x14ac:dyDescent="0.3">
      <c r="D2236" s="151">
        <v>95459</v>
      </c>
      <c r="E2236" s="151">
        <v>1</v>
      </c>
    </row>
    <row r="2237" spans="4:5" x14ac:dyDescent="0.3">
      <c r="D2237" s="151">
        <v>95460</v>
      </c>
      <c r="E2237" s="151">
        <v>1</v>
      </c>
    </row>
    <row r="2238" spans="4:5" x14ac:dyDescent="0.3">
      <c r="D2238" s="151">
        <v>95461</v>
      </c>
      <c r="E2238" s="151">
        <v>2</v>
      </c>
    </row>
    <row r="2239" spans="4:5" x14ac:dyDescent="0.3">
      <c r="D2239" s="151">
        <v>95462</v>
      </c>
      <c r="E2239" s="151">
        <v>1</v>
      </c>
    </row>
    <row r="2240" spans="4:5" x14ac:dyDescent="0.3">
      <c r="D2240" s="151">
        <v>95463</v>
      </c>
      <c r="E2240" s="151">
        <v>2</v>
      </c>
    </row>
    <row r="2241" spans="4:5" x14ac:dyDescent="0.3">
      <c r="D2241" s="151">
        <v>95464</v>
      </c>
      <c r="E2241" s="151">
        <v>2</v>
      </c>
    </row>
    <row r="2242" spans="4:5" x14ac:dyDescent="0.3">
      <c r="D2242" s="151">
        <v>95465</v>
      </c>
      <c r="E2242" s="151">
        <v>1</v>
      </c>
    </row>
    <row r="2243" spans="4:5" x14ac:dyDescent="0.3">
      <c r="D2243" s="151">
        <v>95466</v>
      </c>
      <c r="E2243" s="151">
        <v>2</v>
      </c>
    </row>
    <row r="2244" spans="4:5" x14ac:dyDescent="0.3">
      <c r="D2244" s="151">
        <v>95467</v>
      </c>
      <c r="E2244" s="151">
        <v>2</v>
      </c>
    </row>
    <row r="2245" spans="4:5" x14ac:dyDescent="0.3">
      <c r="D2245" s="151">
        <v>95468</v>
      </c>
      <c r="E2245" s="151">
        <v>1</v>
      </c>
    </row>
    <row r="2246" spans="4:5" x14ac:dyDescent="0.3">
      <c r="D2246" s="151">
        <v>95469</v>
      </c>
      <c r="E2246" s="151">
        <v>2</v>
      </c>
    </row>
    <row r="2247" spans="4:5" x14ac:dyDescent="0.3">
      <c r="D2247" s="151">
        <v>95470</v>
      </c>
      <c r="E2247" s="151">
        <v>2</v>
      </c>
    </row>
    <row r="2248" spans="4:5" x14ac:dyDescent="0.3">
      <c r="D2248" s="151">
        <v>95471</v>
      </c>
      <c r="E2248" s="151">
        <v>2</v>
      </c>
    </row>
    <row r="2249" spans="4:5" x14ac:dyDescent="0.3">
      <c r="D2249" s="151">
        <v>95472</v>
      </c>
      <c r="E2249" s="151">
        <v>2</v>
      </c>
    </row>
    <row r="2250" spans="4:5" x14ac:dyDescent="0.3">
      <c r="D2250" s="151">
        <v>95473</v>
      </c>
      <c r="E2250" s="151">
        <v>2</v>
      </c>
    </row>
    <row r="2251" spans="4:5" x14ac:dyDescent="0.3">
      <c r="D2251" s="151">
        <v>95476</v>
      </c>
      <c r="E2251" s="151">
        <v>2</v>
      </c>
    </row>
    <row r="2252" spans="4:5" x14ac:dyDescent="0.3">
      <c r="D2252" s="151">
        <v>95480</v>
      </c>
      <c r="E2252" s="151">
        <v>1</v>
      </c>
    </row>
    <row r="2253" spans="4:5" x14ac:dyDescent="0.3">
      <c r="D2253" s="151">
        <v>95481</v>
      </c>
      <c r="E2253" s="151">
        <v>2</v>
      </c>
    </row>
    <row r="2254" spans="4:5" x14ac:dyDescent="0.3">
      <c r="D2254" s="151">
        <v>95482</v>
      </c>
      <c r="E2254" s="151">
        <v>2</v>
      </c>
    </row>
    <row r="2255" spans="4:5" x14ac:dyDescent="0.3">
      <c r="D2255" s="151">
        <v>95485</v>
      </c>
      <c r="E2255" s="151">
        <v>2</v>
      </c>
    </row>
    <row r="2256" spans="4:5" x14ac:dyDescent="0.3">
      <c r="D2256" s="151">
        <v>95486</v>
      </c>
      <c r="E2256" s="151">
        <v>1</v>
      </c>
    </row>
    <row r="2257" spans="4:5" x14ac:dyDescent="0.3">
      <c r="D2257" s="151">
        <v>95487</v>
      </c>
      <c r="E2257" s="151">
        <v>2</v>
      </c>
    </row>
    <row r="2258" spans="4:5" x14ac:dyDescent="0.3">
      <c r="D2258" s="151">
        <v>95488</v>
      </c>
      <c r="E2258" s="151">
        <v>1</v>
      </c>
    </row>
    <row r="2259" spans="4:5" x14ac:dyDescent="0.3">
      <c r="D2259" s="151">
        <v>95490</v>
      </c>
      <c r="E2259" s="151">
        <v>2</v>
      </c>
    </row>
    <row r="2260" spans="4:5" x14ac:dyDescent="0.3">
      <c r="D2260" s="151">
        <v>95492</v>
      </c>
      <c r="E2260" s="151">
        <v>2</v>
      </c>
    </row>
    <row r="2261" spans="4:5" x14ac:dyDescent="0.3">
      <c r="D2261" s="151">
        <v>95493</v>
      </c>
      <c r="E2261" s="151">
        <v>2</v>
      </c>
    </row>
    <row r="2262" spans="4:5" x14ac:dyDescent="0.3">
      <c r="D2262" s="151">
        <v>95494</v>
      </c>
      <c r="E2262" s="151">
        <v>2</v>
      </c>
    </row>
    <row r="2263" spans="4:5" x14ac:dyDescent="0.3">
      <c r="D2263" s="151">
        <v>95497</v>
      </c>
      <c r="E2263" s="151">
        <v>1</v>
      </c>
    </row>
    <row r="2264" spans="4:5" x14ac:dyDescent="0.3">
      <c r="D2264" s="151">
        <v>95501</v>
      </c>
      <c r="E2264" s="151">
        <v>1</v>
      </c>
    </row>
    <row r="2265" spans="4:5" x14ac:dyDescent="0.3">
      <c r="D2265" s="151">
        <v>95502</v>
      </c>
      <c r="E2265" s="151">
        <v>1</v>
      </c>
    </row>
    <row r="2266" spans="4:5" x14ac:dyDescent="0.3">
      <c r="D2266" s="151">
        <v>95503</v>
      </c>
      <c r="E2266" s="151">
        <v>1</v>
      </c>
    </row>
    <row r="2267" spans="4:5" x14ac:dyDescent="0.3">
      <c r="D2267" s="151">
        <v>95511</v>
      </c>
      <c r="E2267" s="151">
        <v>2</v>
      </c>
    </row>
    <row r="2268" spans="4:5" x14ac:dyDescent="0.3">
      <c r="D2268" s="151">
        <v>95514</v>
      </c>
      <c r="E2268" s="151">
        <v>2</v>
      </c>
    </row>
    <row r="2269" spans="4:5" x14ac:dyDescent="0.3">
      <c r="D2269" s="151">
        <v>95518</v>
      </c>
      <c r="E2269" s="151">
        <v>1</v>
      </c>
    </row>
    <row r="2270" spans="4:5" x14ac:dyDescent="0.3">
      <c r="D2270" s="151">
        <v>95519</v>
      </c>
      <c r="E2270" s="151">
        <v>1</v>
      </c>
    </row>
    <row r="2271" spans="4:5" x14ac:dyDescent="0.3">
      <c r="D2271" s="151">
        <v>95521</v>
      </c>
      <c r="E2271" s="151">
        <v>1</v>
      </c>
    </row>
    <row r="2272" spans="4:5" x14ac:dyDescent="0.3">
      <c r="D2272" s="151">
        <v>95524</v>
      </c>
      <c r="E2272" s="151">
        <v>1</v>
      </c>
    </row>
    <row r="2273" spans="4:5" x14ac:dyDescent="0.3">
      <c r="D2273" s="151">
        <v>95525</v>
      </c>
      <c r="E2273" s="151">
        <v>1</v>
      </c>
    </row>
    <row r="2274" spans="4:5" x14ac:dyDescent="0.3">
      <c r="D2274" s="151">
        <v>95526</v>
      </c>
      <c r="E2274" s="151">
        <v>2</v>
      </c>
    </row>
    <row r="2275" spans="4:5" x14ac:dyDescent="0.3">
      <c r="D2275" s="151">
        <v>95527</v>
      </c>
      <c r="E2275" s="151">
        <v>16</v>
      </c>
    </row>
    <row r="2276" spans="4:5" x14ac:dyDescent="0.3">
      <c r="D2276" s="151">
        <v>95528</v>
      </c>
      <c r="E2276" s="151">
        <v>1</v>
      </c>
    </row>
    <row r="2277" spans="4:5" x14ac:dyDescent="0.3">
      <c r="D2277" s="151">
        <v>95531</v>
      </c>
      <c r="E2277" s="151">
        <v>1</v>
      </c>
    </row>
    <row r="2278" spans="4:5" x14ac:dyDescent="0.3">
      <c r="D2278" s="151">
        <v>95532</v>
      </c>
      <c r="E2278" s="151">
        <v>1</v>
      </c>
    </row>
    <row r="2279" spans="4:5" x14ac:dyDescent="0.3">
      <c r="D2279" s="151">
        <v>95534</v>
      </c>
      <c r="E2279" s="151">
        <v>1</v>
      </c>
    </row>
    <row r="2280" spans="4:5" x14ac:dyDescent="0.3">
      <c r="D2280" s="151">
        <v>95536</v>
      </c>
      <c r="E2280" s="151">
        <v>1</v>
      </c>
    </row>
    <row r="2281" spans="4:5" x14ac:dyDescent="0.3">
      <c r="D2281" s="151">
        <v>95537</v>
      </c>
      <c r="E2281" s="151">
        <v>1</v>
      </c>
    </row>
    <row r="2282" spans="4:5" x14ac:dyDescent="0.3">
      <c r="D2282" s="151">
        <v>95538</v>
      </c>
      <c r="E2282" s="151">
        <v>1</v>
      </c>
    </row>
    <row r="2283" spans="4:5" x14ac:dyDescent="0.3">
      <c r="D2283" s="151">
        <v>95540</v>
      </c>
      <c r="E2283" s="151">
        <v>1</v>
      </c>
    </row>
    <row r="2284" spans="4:5" x14ac:dyDescent="0.3">
      <c r="D2284" s="151">
        <v>95542</v>
      </c>
      <c r="E2284" s="151">
        <v>2</v>
      </c>
    </row>
    <row r="2285" spans="4:5" x14ac:dyDescent="0.3">
      <c r="D2285" s="151">
        <v>95543</v>
      </c>
      <c r="E2285" s="151">
        <v>16</v>
      </c>
    </row>
    <row r="2286" spans="4:5" x14ac:dyDescent="0.3">
      <c r="D2286" s="151">
        <v>95545</v>
      </c>
      <c r="E2286" s="151">
        <v>1</v>
      </c>
    </row>
    <row r="2287" spans="4:5" x14ac:dyDescent="0.3">
      <c r="D2287" s="151">
        <v>95546</v>
      </c>
      <c r="E2287" s="151">
        <v>2</v>
      </c>
    </row>
    <row r="2288" spans="4:5" x14ac:dyDescent="0.3">
      <c r="D2288" s="151">
        <v>95547</v>
      </c>
      <c r="E2288" s="151">
        <v>1</v>
      </c>
    </row>
    <row r="2289" spans="4:5" x14ac:dyDescent="0.3">
      <c r="D2289" s="151">
        <v>95548</v>
      </c>
      <c r="E2289" s="151">
        <v>1</v>
      </c>
    </row>
    <row r="2290" spans="4:5" x14ac:dyDescent="0.3">
      <c r="D2290" s="151">
        <v>95549</v>
      </c>
      <c r="E2290" s="151">
        <v>1</v>
      </c>
    </row>
    <row r="2291" spans="4:5" x14ac:dyDescent="0.3">
      <c r="D2291" s="151">
        <v>95550</v>
      </c>
      <c r="E2291" s="151">
        <v>2</v>
      </c>
    </row>
    <row r="2292" spans="4:5" x14ac:dyDescent="0.3">
      <c r="D2292" s="151">
        <v>95551</v>
      </c>
      <c r="E2292" s="151">
        <v>1</v>
      </c>
    </row>
    <row r="2293" spans="4:5" x14ac:dyDescent="0.3">
      <c r="D2293" s="151">
        <v>95552</v>
      </c>
      <c r="E2293" s="151">
        <v>2</v>
      </c>
    </row>
    <row r="2294" spans="4:5" x14ac:dyDescent="0.3">
      <c r="D2294" s="151">
        <v>95553</v>
      </c>
      <c r="E2294" s="151">
        <v>1</v>
      </c>
    </row>
    <row r="2295" spans="4:5" x14ac:dyDescent="0.3">
      <c r="D2295" s="151">
        <v>95554</v>
      </c>
      <c r="E2295" s="151">
        <v>2</v>
      </c>
    </row>
    <row r="2296" spans="4:5" x14ac:dyDescent="0.3">
      <c r="D2296" s="151">
        <v>95555</v>
      </c>
      <c r="E2296" s="151">
        <v>1</v>
      </c>
    </row>
    <row r="2297" spans="4:5" x14ac:dyDescent="0.3">
      <c r="D2297" s="151">
        <v>95556</v>
      </c>
      <c r="E2297" s="151">
        <v>2</v>
      </c>
    </row>
    <row r="2298" spans="4:5" x14ac:dyDescent="0.3">
      <c r="D2298" s="151">
        <v>95558</v>
      </c>
      <c r="E2298" s="151">
        <v>1</v>
      </c>
    </row>
    <row r="2299" spans="4:5" x14ac:dyDescent="0.3">
      <c r="D2299" s="151">
        <v>95559</v>
      </c>
      <c r="E2299" s="151">
        <v>2</v>
      </c>
    </row>
    <row r="2300" spans="4:5" x14ac:dyDescent="0.3">
      <c r="D2300" s="151">
        <v>95560</v>
      </c>
      <c r="E2300" s="151">
        <v>2</v>
      </c>
    </row>
    <row r="2301" spans="4:5" x14ac:dyDescent="0.3">
      <c r="D2301" s="151">
        <v>95562</v>
      </c>
      <c r="E2301" s="151">
        <v>1</v>
      </c>
    </row>
    <row r="2302" spans="4:5" x14ac:dyDescent="0.3">
      <c r="D2302" s="151">
        <v>95563</v>
      </c>
      <c r="E2302" s="151">
        <v>16</v>
      </c>
    </row>
    <row r="2303" spans="4:5" x14ac:dyDescent="0.3">
      <c r="D2303" s="151">
        <v>95564</v>
      </c>
      <c r="E2303" s="151">
        <v>1</v>
      </c>
    </row>
    <row r="2304" spans="4:5" x14ac:dyDescent="0.3">
      <c r="D2304" s="151">
        <v>95565</v>
      </c>
      <c r="E2304" s="151">
        <v>1</v>
      </c>
    </row>
    <row r="2305" spans="4:5" x14ac:dyDescent="0.3">
      <c r="D2305" s="151">
        <v>95567</v>
      </c>
      <c r="E2305" s="151">
        <v>1</v>
      </c>
    </row>
    <row r="2306" spans="4:5" x14ac:dyDescent="0.3">
      <c r="D2306" s="151">
        <v>95568</v>
      </c>
      <c r="E2306" s="151">
        <v>16</v>
      </c>
    </row>
    <row r="2307" spans="4:5" x14ac:dyDescent="0.3">
      <c r="D2307" s="151">
        <v>95569</v>
      </c>
      <c r="E2307" s="151">
        <v>2</v>
      </c>
    </row>
    <row r="2308" spans="4:5" x14ac:dyDescent="0.3">
      <c r="D2308" s="151">
        <v>95570</v>
      </c>
      <c r="E2308" s="151">
        <v>1</v>
      </c>
    </row>
    <row r="2309" spans="4:5" x14ac:dyDescent="0.3">
      <c r="D2309" s="151">
        <v>95571</v>
      </c>
      <c r="E2309" s="151">
        <v>1</v>
      </c>
    </row>
    <row r="2310" spans="4:5" x14ac:dyDescent="0.3">
      <c r="D2310" s="151">
        <v>95573</v>
      </c>
      <c r="E2310" s="151">
        <v>2</v>
      </c>
    </row>
    <row r="2311" spans="4:5" x14ac:dyDescent="0.3">
      <c r="D2311" s="151">
        <v>95585</v>
      </c>
      <c r="E2311" s="151">
        <v>1</v>
      </c>
    </row>
    <row r="2312" spans="4:5" x14ac:dyDescent="0.3">
      <c r="D2312" s="151">
        <v>95587</v>
      </c>
      <c r="E2312" s="151">
        <v>2</v>
      </c>
    </row>
    <row r="2313" spans="4:5" x14ac:dyDescent="0.3">
      <c r="D2313" s="151">
        <v>95589</v>
      </c>
      <c r="E2313" s="151">
        <v>1</v>
      </c>
    </row>
    <row r="2314" spans="4:5" x14ac:dyDescent="0.3">
      <c r="D2314" s="151">
        <v>95595</v>
      </c>
      <c r="E2314" s="151">
        <v>2</v>
      </c>
    </row>
    <row r="2315" spans="4:5" x14ac:dyDescent="0.3">
      <c r="D2315" s="151">
        <v>95601</v>
      </c>
      <c r="E2315" s="151">
        <v>12</v>
      </c>
    </row>
    <row r="2316" spans="4:5" x14ac:dyDescent="0.3">
      <c r="D2316" s="151">
        <v>95602</v>
      </c>
      <c r="E2316" s="151">
        <v>11</v>
      </c>
    </row>
    <row r="2317" spans="4:5" x14ac:dyDescent="0.3">
      <c r="D2317" s="151">
        <v>95603</v>
      </c>
      <c r="E2317" s="151">
        <v>11</v>
      </c>
    </row>
    <row r="2318" spans="4:5" x14ac:dyDescent="0.3">
      <c r="D2318" s="151">
        <v>95604</v>
      </c>
      <c r="E2318" s="151">
        <v>11</v>
      </c>
    </row>
    <row r="2319" spans="4:5" x14ac:dyDescent="0.3">
      <c r="D2319" s="151">
        <v>95605</v>
      </c>
      <c r="E2319" s="151">
        <v>12</v>
      </c>
    </row>
    <row r="2320" spans="4:5" x14ac:dyDescent="0.3">
      <c r="D2320" s="151">
        <v>95606</v>
      </c>
      <c r="E2320" s="151">
        <v>12</v>
      </c>
    </row>
    <row r="2321" spans="4:5" x14ac:dyDescent="0.3">
      <c r="D2321" s="151">
        <v>95607</v>
      </c>
      <c r="E2321" s="151">
        <v>12</v>
      </c>
    </row>
    <row r="2322" spans="4:5" x14ac:dyDescent="0.3">
      <c r="D2322" s="151">
        <v>95608</v>
      </c>
      <c r="E2322" s="151">
        <v>12</v>
      </c>
    </row>
    <row r="2323" spans="4:5" x14ac:dyDescent="0.3">
      <c r="D2323" s="151">
        <v>95609</v>
      </c>
      <c r="E2323" s="151">
        <v>12</v>
      </c>
    </row>
    <row r="2324" spans="4:5" x14ac:dyDescent="0.3">
      <c r="D2324" s="151">
        <v>95610</v>
      </c>
      <c r="E2324" s="151">
        <v>12</v>
      </c>
    </row>
    <row r="2325" spans="4:5" x14ac:dyDescent="0.3">
      <c r="D2325" s="151">
        <v>95611</v>
      </c>
      <c r="E2325" s="151">
        <v>12</v>
      </c>
    </row>
    <row r="2326" spans="4:5" x14ac:dyDescent="0.3">
      <c r="D2326" s="151">
        <v>95612</v>
      </c>
      <c r="E2326" s="151">
        <v>12</v>
      </c>
    </row>
    <row r="2327" spans="4:5" x14ac:dyDescent="0.3">
      <c r="D2327" s="151">
        <v>95613</v>
      </c>
      <c r="E2327" s="151">
        <v>12</v>
      </c>
    </row>
    <row r="2328" spans="4:5" x14ac:dyDescent="0.3">
      <c r="D2328" s="151">
        <v>95614</v>
      </c>
      <c r="E2328" s="151">
        <v>12</v>
      </c>
    </row>
    <row r="2329" spans="4:5" x14ac:dyDescent="0.3">
      <c r="D2329" s="151">
        <v>95615</v>
      </c>
      <c r="E2329" s="151">
        <v>12</v>
      </c>
    </row>
    <row r="2330" spans="4:5" x14ac:dyDescent="0.3">
      <c r="D2330" s="151">
        <v>95616</v>
      </c>
      <c r="E2330" s="151">
        <v>12</v>
      </c>
    </row>
    <row r="2331" spans="4:5" x14ac:dyDescent="0.3">
      <c r="D2331" s="151">
        <v>95617</v>
      </c>
      <c r="E2331" s="151">
        <v>12</v>
      </c>
    </row>
    <row r="2332" spans="4:5" x14ac:dyDescent="0.3">
      <c r="D2332" s="151">
        <v>95618</v>
      </c>
      <c r="E2332" s="151">
        <v>12</v>
      </c>
    </row>
    <row r="2333" spans="4:5" x14ac:dyDescent="0.3">
      <c r="D2333" s="151">
        <v>95619</v>
      </c>
      <c r="E2333" s="151">
        <v>12</v>
      </c>
    </row>
    <row r="2334" spans="4:5" x14ac:dyDescent="0.3">
      <c r="D2334" s="151">
        <v>95620</v>
      </c>
      <c r="E2334" s="151">
        <v>12</v>
      </c>
    </row>
    <row r="2335" spans="4:5" x14ac:dyDescent="0.3">
      <c r="D2335" s="151">
        <v>95621</v>
      </c>
      <c r="E2335" s="151">
        <v>12</v>
      </c>
    </row>
    <row r="2336" spans="4:5" x14ac:dyDescent="0.3">
      <c r="D2336" s="151">
        <v>95623</v>
      </c>
      <c r="E2336" s="151">
        <v>12</v>
      </c>
    </row>
    <row r="2337" spans="4:5" x14ac:dyDescent="0.3">
      <c r="D2337" s="151">
        <v>95624</v>
      </c>
      <c r="E2337" s="151">
        <v>12</v>
      </c>
    </row>
    <row r="2338" spans="4:5" x14ac:dyDescent="0.3">
      <c r="D2338" s="151">
        <v>95625</v>
      </c>
      <c r="E2338" s="151">
        <v>12</v>
      </c>
    </row>
    <row r="2339" spans="4:5" x14ac:dyDescent="0.3">
      <c r="D2339" s="151">
        <v>95626</v>
      </c>
      <c r="E2339" s="151">
        <v>12</v>
      </c>
    </row>
    <row r="2340" spans="4:5" x14ac:dyDescent="0.3">
      <c r="D2340" s="151">
        <v>95627</v>
      </c>
      <c r="E2340" s="151">
        <v>12</v>
      </c>
    </row>
    <row r="2341" spans="4:5" x14ac:dyDescent="0.3">
      <c r="D2341" s="151">
        <v>95628</v>
      </c>
      <c r="E2341" s="151">
        <v>12</v>
      </c>
    </row>
    <row r="2342" spans="4:5" x14ac:dyDescent="0.3">
      <c r="D2342" s="151">
        <v>95629</v>
      </c>
      <c r="E2342" s="151">
        <v>12</v>
      </c>
    </row>
    <row r="2343" spans="4:5" x14ac:dyDescent="0.3">
      <c r="D2343" s="151">
        <v>95630</v>
      </c>
      <c r="E2343" s="151">
        <v>12</v>
      </c>
    </row>
    <row r="2344" spans="4:5" x14ac:dyDescent="0.3">
      <c r="D2344" s="151">
        <v>95631</v>
      </c>
      <c r="E2344" s="151">
        <v>16</v>
      </c>
    </row>
    <row r="2345" spans="4:5" x14ac:dyDescent="0.3">
      <c r="D2345" s="151">
        <v>95632</v>
      </c>
      <c r="E2345" s="151">
        <v>12</v>
      </c>
    </row>
    <row r="2346" spans="4:5" x14ac:dyDescent="0.3">
      <c r="D2346" s="151">
        <v>95633</v>
      </c>
      <c r="E2346" s="151">
        <v>12</v>
      </c>
    </row>
    <row r="2347" spans="4:5" x14ac:dyDescent="0.3">
      <c r="D2347" s="151">
        <v>95634</v>
      </c>
      <c r="E2347" s="151">
        <v>12</v>
      </c>
    </row>
    <row r="2348" spans="4:5" x14ac:dyDescent="0.3">
      <c r="D2348" s="151">
        <v>95635</v>
      </c>
      <c r="E2348" s="151">
        <v>12</v>
      </c>
    </row>
    <row r="2349" spans="4:5" x14ac:dyDescent="0.3">
      <c r="D2349" s="151">
        <v>95636</v>
      </c>
      <c r="E2349" s="151">
        <v>16</v>
      </c>
    </row>
    <row r="2350" spans="4:5" x14ac:dyDescent="0.3">
      <c r="D2350" s="151">
        <v>95637</v>
      </c>
      <c r="E2350" s="151">
        <v>12</v>
      </c>
    </row>
    <row r="2351" spans="4:5" x14ac:dyDescent="0.3">
      <c r="D2351" s="151">
        <v>95638</v>
      </c>
      <c r="E2351" s="151">
        <v>12</v>
      </c>
    </row>
    <row r="2352" spans="4:5" x14ac:dyDescent="0.3">
      <c r="D2352" s="151">
        <v>95639</v>
      </c>
      <c r="E2352" s="151">
        <v>12</v>
      </c>
    </row>
    <row r="2353" spans="4:5" x14ac:dyDescent="0.3">
      <c r="D2353" s="151">
        <v>95640</v>
      </c>
      <c r="E2353" s="151">
        <v>12</v>
      </c>
    </row>
    <row r="2354" spans="4:5" x14ac:dyDescent="0.3">
      <c r="D2354" s="151">
        <v>95641</v>
      </c>
      <c r="E2354" s="151">
        <v>12</v>
      </c>
    </row>
    <row r="2355" spans="4:5" x14ac:dyDescent="0.3">
      <c r="D2355" s="151">
        <v>95642</v>
      </c>
      <c r="E2355" s="151">
        <v>12</v>
      </c>
    </row>
    <row r="2356" spans="4:5" x14ac:dyDescent="0.3">
      <c r="D2356" s="151">
        <v>95644</v>
      </c>
      <c r="E2356" s="151">
        <v>12</v>
      </c>
    </row>
    <row r="2357" spans="4:5" x14ac:dyDescent="0.3">
      <c r="D2357" s="151">
        <v>95645</v>
      </c>
      <c r="E2357" s="151">
        <v>11</v>
      </c>
    </row>
    <row r="2358" spans="4:5" x14ac:dyDescent="0.3">
      <c r="D2358" s="151">
        <v>95646</v>
      </c>
      <c r="E2358" s="151">
        <v>16</v>
      </c>
    </row>
    <row r="2359" spans="4:5" x14ac:dyDescent="0.3">
      <c r="D2359" s="151">
        <v>95648</v>
      </c>
      <c r="E2359" s="151">
        <v>11</v>
      </c>
    </row>
    <row r="2360" spans="4:5" x14ac:dyDescent="0.3">
      <c r="D2360" s="151">
        <v>95650</v>
      </c>
      <c r="E2360" s="151">
        <v>11</v>
      </c>
    </row>
    <row r="2361" spans="4:5" x14ac:dyDescent="0.3">
      <c r="D2361" s="151">
        <v>95651</v>
      </c>
      <c r="E2361" s="151">
        <v>12</v>
      </c>
    </row>
    <row r="2362" spans="4:5" x14ac:dyDescent="0.3">
      <c r="D2362" s="151">
        <v>95652</v>
      </c>
      <c r="E2362" s="151">
        <v>12</v>
      </c>
    </row>
    <row r="2363" spans="4:5" x14ac:dyDescent="0.3">
      <c r="D2363" s="151">
        <v>95653</v>
      </c>
      <c r="E2363" s="151">
        <v>12</v>
      </c>
    </row>
    <row r="2364" spans="4:5" x14ac:dyDescent="0.3">
      <c r="D2364" s="151">
        <v>95654</v>
      </c>
      <c r="E2364" s="151">
        <v>12</v>
      </c>
    </row>
    <row r="2365" spans="4:5" x14ac:dyDescent="0.3">
      <c r="D2365" s="151">
        <v>95655</v>
      </c>
      <c r="E2365" s="151">
        <v>12</v>
      </c>
    </row>
    <row r="2366" spans="4:5" x14ac:dyDescent="0.3">
      <c r="D2366" s="151">
        <v>95656</v>
      </c>
      <c r="E2366" s="151">
        <v>12</v>
      </c>
    </row>
    <row r="2367" spans="4:5" x14ac:dyDescent="0.3">
      <c r="D2367" s="151">
        <v>95658</v>
      </c>
      <c r="E2367" s="151">
        <v>11</v>
      </c>
    </row>
    <row r="2368" spans="4:5" x14ac:dyDescent="0.3">
      <c r="D2368" s="151">
        <v>95659</v>
      </c>
      <c r="E2368" s="151">
        <v>11</v>
      </c>
    </row>
    <row r="2369" spans="4:5" x14ac:dyDescent="0.3">
      <c r="D2369" s="151">
        <v>95660</v>
      </c>
      <c r="E2369" s="151">
        <v>12</v>
      </c>
    </row>
    <row r="2370" spans="4:5" x14ac:dyDescent="0.3">
      <c r="D2370" s="151">
        <v>95661</v>
      </c>
      <c r="E2370" s="151">
        <v>11</v>
      </c>
    </row>
    <row r="2371" spans="4:5" x14ac:dyDescent="0.3">
      <c r="D2371" s="151">
        <v>95662</v>
      </c>
      <c r="E2371" s="151">
        <v>12</v>
      </c>
    </row>
    <row r="2372" spans="4:5" x14ac:dyDescent="0.3">
      <c r="D2372" s="151">
        <v>95663</v>
      </c>
      <c r="E2372" s="151">
        <v>11</v>
      </c>
    </row>
    <row r="2373" spans="4:5" x14ac:dyDescent="0.3">
      <c r="D2373" s="151">
        <v>95664</v>
      </c>
      <c r="E2373" s="151">
        <v>12</v>
      </c>
    </row>
    <row r="2374" spans="4:5" x14ac:dyDescent="0.3">
      <c r="D2374" s="151">
        <v>95665</v>
      </c>
      <c r="E2374" s="151">
        <v>12</v>
      </c>
    </row>
    <row r="2375" spans="4:5" x14ac:dyDescent="0.3">
      <c r="D2375" s="151">
        <v>95666</v>
      </c>
      <c r="E2375" s="151">
        <v>16</v>
      </c>
    </row>
    <row r="2376" spans="4:5" x14ac:dyDescent="0.3">
      <c r="D2376" s="151">
        <v>95667</v>
      </c>
      <c r="E2376" s="151">
        <v>12</v>
      </c>
    </row>
    <row r="2377" spans="4:5" x14ac:dyDescent="0.3">
      <c r="D2377" s="151">
        <v>95668</v>
      </c>
      <c r="E2377" s="151">
        <v>11</v>
      </c>
    </row>
    <row r="2378" spans="4:5" x14ac:dyDescent="0.3">
      <c r="D2378" s="151">
        <v>95669</v>
      </c>
      <c r="E2378" s="151">
        <v>12</v>
      </c>
    </row>
    <row r="2379" spans="4:5" x14ac:dyDescent="0.3">
      <c r="D2379" s="151">
        <v>95670</v>
      </c>
      <c r="E2379" s="151">
        <v>12</v>
      </c>
    </row>
    <row r="2380" spans="4:5" x14ac:dyDescent="0.3">
      <c r="D2380" s="151">
        <v>95671</v>
      </c>
      <c r="E2380" s="151">
        <v>12</v>
      </c>
    </row>
    <row r="2381" spans="4:5" x14ac:dyDescent="0.3">
      <c r="D2381" s="151">
        <v>95672</v>
      </c>
      <c r="E2381" s="151">
        <v>12</v>
      </c>
    </row>
    <row r="2382" spans="4:5" x14ac:dyDescent="0.3">
      <c r="D2382" s="151">
        <v>95673</v>
      </c>
      <c r="E2382" s="151">
        <v>12</v>
      </c>
    </row>
    <row r="2383" spans="4:5" x14ac:dyDescent="0.3">
      <c r="D2383" s="151">
        <v>95674</v>
      </c>
      <c r="E2383" s="151">
        <v>11</v>
      </c>
    </row>
    <row r="2384" spans="4:5" x14ac:dyDescent="0.3">
      <c r="D2384" s="151">
        <v>95675</v>
      </c>
      <c r="E2384" s="151">
        <v>12</v>
      </c>
    </row>
    <row r="2385" spans="4:5" x14ac:dyDescent="0.3">
      <c r="D2385" s="151">
        <v>95676</v>
      </c>
      <c r="E2385" s="151">
        <v>11</v>
      </c>
    </row>
    <row r="2386" spans="4:5" x14ac:dyDescent="0.3">
      <c r="D2386" s="151">
        <v>95677</v>
      </c>
      <c r="E2386" s="151">
        <v>11</v>
      </c>
    </row>
    <row r="2387" spans="4:5" x14ac:dyDescent="0.3">
      <c r="D2387" s="151">
        <v>95678</v>
      </c>
      <c r="E2387" s="151">
        <v>11</v>
      </c>
    </row>
    <row r="2388" spans="4:5" x14ac:dyDescent="0.3">
      <c r="D2388" s="151">
        <v>95679</v>
      </c>
      <c r="E2388" s="151">
        <v>12</v>
      </c>
    </row>
    <row r="2389" spans="4:5" x14ac:dyDescent="0.3">
      <c r="D2389" s="151">
        <v>95680</v>
      </c>
      <c r="E2389" s="151">
        <v>12</v>
      </c>
    </row>
    <row r="2390" spans="4:5" x14ac:dyDescent="0.3">
      <c r="D2390" s="151">
        <v>95681</v>
      </c>
      <c r="E2390" s="151">
        <v>11</v>
      </c>
    </row>
    <row r="2391" spans="4:5" x14ac:dyDescent="0.3">
      <c r="D2391" s="151">
        <v>95682</v>
      </c>
      <c r="E2391" s="151">
        <v>12</v>
      </c>
    </row>
    <row r="2392" spans="4:5" x14ac:dyDescent="0.3">
      <c r="D2392" s="151">
        <v>95683</v>
      </c>
      <c r="E2392" s="151">
        <v>12</v>
      </c>
    </row>
    <row r="2393" spans="4:5" x14ac:dyDescent="0.3">
      <c r="D2393" s="151">
        <v>95684</v>
      </c>
      <c r="E2393" s="151">
        <v>12</v>
      </c>
    </row>
    <row r="2394" spans="4:5" x14ac:dyDescent="0.3">
      <c r="D2394" s="151">
        <v>95685</v>
      </c>
      <c r="E2394" s="151">
        <v>12</v>
      </c>
    </row>
    <row r="2395" spans="4:5" x14ac:dyDescent="0.3">
      <c r="D2395" s="151">
        <v>95686</v>
      </c>
      <c r="E2395" s="151">
        <v>12</v>
      </c>
    </row>
    <row r="2396" spans="4:5" x14ac:dyDescent="0.3">
      <c r="D2396" s="151">
        <v>95687</v>
      </c>
      <c r="E2396" s="151">
        <v>12</v>
      </c>
    </row>
    <row r="2397" spans="4:5" x14ac:dyDescent="0.3">
      <c r="D2397" s="151">
        <v>95688</v>
      </c>
      <c r="E2397" s="151">
        <v>12</v>
      </c>
    </row>
    <row r="2398" spans="4:5" x14ac:dyDescent="0.3">
      <c r="D2398" s="151">
        <v>95689</v>
      </c>
      <c r="E2398" s="151">
        <v>12</v>
      </c>
    </row>
    <row r="2399" spans="4:5" x14ac:dyDescent="0.3">
      <c r="D2399" s="151">
        <v>95690</v>
      </c>
      <c r="E2399" s="151">
        <v>12</v>
      </c>
    </row>
    <row r="2400" spans="4:5" x14ac:dyDescent="0.3">
      <c r="D2400" s="151">
        <v>95691</v>
      </c>
      <c r="E2400" s="151">
        <v>12</v>
      </c>
    </row>
    <row r="2401" spans="4:5" x14ac:dyDescent="0.3">
      <c r="D2401" s="151">
        <v>95692</v>
      </c>
      <c r="E2401" s="151">
        <v>11</v>
      </c>
    </row>
    <row r="2402" spans="4:5" x14ac:dyDescent="0.3">
      <c r="D2402" s="151">
        <v>95693</v>
      </c>
      <c r="E2402" s="151">
        <v>12</v>
      </c>
    </row>
    <row r="2403" spans="4:5" x14ac:dyDescent="0.3">
      <c r="D2403" s="151">
        <v>95694</v>
      </c>
      <c r="E2403" s="151">
        <v>12</v>
      </c>
    </row>
    <row r="2404" spans="4:5" x14ac:dyDescent="0.3">
      <c r="D2404" s="151">
        <v>95695</v>
      </c>
      <c r="E2404" s="151">
        <v>12</v>
      </c>
    </row>
    <row r="2405" spans="4:5" x14ac:dyDescent="0.3">
      <c r="D2405" s="151">
        <v>95696</v>
      </c>
      <c r="E2405" s="151">
        <v>12</v>
      </c>
    </row>
    <row r="2406" spans="4:5" x14ac:dyDescent="0.3">
      <c r="D2406" s="151">
        <v>95697</v>
      </c>
      <c r="E2406" s="151">
        <v>12</v>
      </c>
    </row>
    <row r="2407" spans="4:5" x14ac:dyDescent="0.3">
      <c r="D2407" s="151">
        <v>95698</v>
      </c>
      <c r="E2407" s="151">
        <v>12</v>
      </c>
    </row>
    <row r="2408" spans="4:5" x14ac:dyDescent="0.3">
      <c r="D2408" s="151">
        <v>95699</v>
      </c>
      <c r="E2408" s="151">
        <v>12</v>
      </c>
    </row>
    <row r="2409" spans="4:5" x14ac:dyDescent="0.3">
      <c r="D2409" s="151">
        <v>95701</v>
      </c>
      <c r="E2409" s="151">
        <v>16</v>
      </c>
    </row>
    <row r="2410" spans="4:5" x14ac:dyDescent="0.3">
      <c r="D2410" s="151">
        <v>95703</v>
      </c>
      <c r="E2410" s="151">
        <v>11</v>
      </c>
    </row>
    <row r="2411" spans="4:5" x14ac:dyDescent="0.3">
      <c r="D2411" s="151">
        <v>95709</v>
      </c>
      <c r="E2411" s="151">
        <v>12</v>
      </c>
    </row>
    <row r="2412" spans="4:5" x14ac:dyDescent="0.3">
      <c r="D2412" s="151">
        <v>95712</v>
      </c>
      <c r="E2412" s="151">
        <v>11</v>
      </c>
    </row>
    <row r="2413" spans="4:5" x14ac:dyDescent="0.3">
      <c r="D2413" s="151">
        <v>95713</v>
      </c>
      <c r="E2413" s="151">
        <v>11</v>
      </c>
    </row>
    <row r="2414" spans="4:5" x14ac:dyDescent="0.3">
      <c r="D2414" s="151">
        <v>95714</v>
      </c>
      <c r="E2414" s="151">
        <v>16</v>
      </c>
    </row>
    <row r="2415" spans="4:5" x14ac:dyDescent="0.3">
      <c r="D2415" s="151">
        <v>95715</v>
      </c>
      <c r="E2415" s="151">
        <v>16</v>
      </c>
    </row>
    <row r="2416" spans="4:5" x14ac:dyDescent="0.3">
      <c r="D2416" s="151">
        <v>95717</v>
      </c>
      <c r="E2416" s="151">
        <v>16</v>
      </c>
    </row>
    <row r="2417" spans="4:5" x14ac:dyDescent="0.3">
      <c r="D2417" s="151">
        <v>95720</v>
      </c>
      <c r="E2417" s="151">
        <v>16</v>
      </c>
    </row>
    <row r="2418" spans="4:5" x14ac:dyDescent="0.3">
      <c r="D2418" s="151">
        <v>95721</v>
      </c>
      <c r="E2418" s="151">
        <v>16</v>
      </c>
    </row>
    <row r="2419" spans="4:5" x14ac:dyDescent="0.3">
      <c r="D2419" s="151">
        <v>95722</v>
      </c>
      <c r="E2419" s="151">
        <v>11</v>
      </c>
    </row>
    <row r="2420" spans="4:5" x14ac:dyDescent="0.3">
      <c r="D2420" s="151">
        <v>95724</v>
      </c>
      <c r="E2420" s="151">
        <v>16</v>
      </c>
    </row>
    <row r="2421" spans="4:5" x14ac:dyDescent="0.3">
      <c r="D2421" s="151">
        <v>95726</v>
      </c>
      <c r="E2421" s="151">
        <v>16</v>
      </c>
    </row>
    <row r="2422" spans="4:5" x14ac:dyDescent="0.3">
      <c r="D2422" s="151">
        <v>95728</v>
      </c>
      <c r="E2422" s="151">
        <v>16</v>
      </c>
    </row>
    <row r="2423" spans="4:5" x14ac:dyDescent="0.3">
      <c r="D2423" s="151">
        <v>95735</v>
      </c>
      <c r="E2423" s="151">
        <v>16</v>
      </c>
    </row>
    <row r="2424" spans="4:5" x14ac:dyDescent="0.3">
      <c r="D2424" s="151">
        <v>95736</v>
      </c>
      <c r="E2424" s="151">
        <v>11</v>
      </c>
    </row>
    <row r="2425" spans="4:5" x14ac:dyDescent="0.3">
      <c r="D2425" s="151">
        <v>95741</v>
      </c>
      <c r="E2425" s="151">
        <v>12</v>
      </c>
    </row>
    <row r="2426" spans="4:5" x14ac:dyDescent="0.3">
      <c r="D2426" s="151">
        <v>95742</v>
      </c>
      <c r="E2426" s="151">
        <v>12</v>
      </c>
    </row>
    <row r="2427" spans="4:5" x14ac:dyDescent="0.3">
      <c r="D2427" s="151">
        <v>95743</v>
      </c>
      <c r="E2427" s="151">
        <v>12</v>
      </c>
    </row>
    <row r="2428" spans="4:5" x14ac:dyDescent="0.3">
      <c r="D2428" s="151">
        <v>95746</v>
      </c>
      <c r="E2428" s="151">
        <v>11</v>
      </c>
    </row>
    <row r="2429" spans="4:5" x14ac:dyDescent="0.3">
      <c r="D2429" s="151">
        <v>95747</v>
      </c>
      <c r="E2429" s="151">
        <v>11</v>
      </c>
    </row>
    <row r="2430" spans="4:5" x14ac:dyDescent="0.3">
      <c r="D2430" s="151">
        <v>95757</v>
      </c>
      <c r="E2430" s="151">
        <v>12</v>
      </c>
    </row>
    <row r="2431" spans="4:5" x14ac:dyDescent="0.3">
      <c r="D2431" s="151">
        <v>95758</v>
      </c>
      <c r="E2431" s="151">
        <v>12</v>
      </c>
    </row>
    <row r="2432" spans="4:5" x14ac:dyDescent="0.3">
      <c r="D2432" s="151">
        <v>95759</v>
      </c>
      <c r="E2432" s="151">
        <v>12</v>
      </c>
    </row>
    <row r="2433" spans="4:5" x14ac:dyDescent="0.3">
      <c r="D2433" s="151">
        <v>95762</v>
      </c>
      <c r="E2433" s="151">
        <v>12</v>
      </c>
    </row>
    <row r="2434" spans="4:5" x14ac:dyDescent="0.3">
      <c r="D2434" s="151">
        <v>95763</v>
      </c>
      <c r="E2434" s="151">
        <v>12</v>
      </c>
    </row>
    <row r="2435" spans="4:5" x14ac:dyDescent="0.3">
      <c r="D2435" s="151">
        <v>95765</v>
      </c>
      <c r="E2435" s="151">
        <v>11</v>
      </c>
    </row>
    <row r="2436" spans="4:5" x14ac:dyDescent="0.3">
      <c r="D2436" s="151">
        <v>95776</v>
      </c>
      <c r="E2436" s="151">
        <v>12</v>
      </c>
    </row>
    <row r="2437" spans="4:5" x14ac:dyDescent="0.3">
      <c r="D2437" s="151">
        <v>95798</v>
      </c>
      <c r="E2437" s="151">
        <v>12</v>
      </c>
    </row>
    <row r="2438" spans="4:5" x14ac:dyDescent="0.3">
      <c r="D2438" s="151">
        <v>95799</v>
      </c>
      <c r="E2438" s="151">
        <v>12</v>
      </c>
    </row>
    <row r="2439" spans="4:5" x14ac:dyDescent="0.3">
      <c r="D2439" s="151">
        <v>95811</v>
      </c>
      <c r="E2439" s="151">
        <v>12</v>
      </c>
    </row>
    <row r="2440" spans="4:5" x14ac:dyDescent="0.3">
      <c r="D2440" s="151">
        <v>95812</v>
      </c>
      <c r="E2440" s="151">
        <v>12</v>
      </c>
    </row>
    <row r="2441" spans="4:5" x14ac:dyDescent="0.3">
      <c r="D2441" s="151">
        <v>95813</v>
      </c>
      <c r="E2441" s="151">
        <v>12</v>
      </c>
    </row>
    <row r="2442" spans="4:5" x14ac:dyDescent="0.3">
      <c r="D2442" s="151">
        <v>95814</v>
      </c>
      <c r="E2442" s="151">
        <v>12</v>
      </c>
    </row>
    <row r="2443" spans="4:5" x14ac:dyDescent="0.3">
      <c r="D2443" s="151">
        <v>95815</v>
      </c>
      <c r="E2443" s="151">
        <v>12</v>
      </c>
    </row>
    <row r="2444" spans="4:5" x14ac:dyDescent="0.3">
      <c r="D2444" s="151">
        <v>95816</v>
      </c>
      <c r="E2444" s="151">
        <v>12</v>
      </c>
    </row>
    <row r="2445" spans="4:5" x14ac:dyDescent="0.3">
      <c r="D2445" s="151">
        <v>95817</v>
      </c>
      <c r="E2445" s="151">
        <v>12</v>
      </c>
    </row>
    <row r="2446" spans="4:5" x14ac:dyDescent="0.3">
      <c r="D2446" s="151">
        <v>95818</v>
      </c>
      <c r="E2446" s="151">
        <v>12</v>
      </c>
    </row>
    <row r="2447" spans="4:5" x14ac:dyDescent="0.3">
      <c r="D2447" s="151">
        <v>95819</v>
      </c>
      <c r="E2447" s="151">
        <v>12</v>
      </c>
    </row>
    <row r="2448" spans="4:5" x14ac:dyDescent="0.3">
      <c r="D2448" s="151">
        <v>95820</v>
      </c>
      <c r="E2448" s="151">
        <v>12</v>
      </c>
    </row>
    <row r="2449" spans="4:5" x14ac:dyDescent="0.3">
      <c r="D2449" s="151">
        <v>95821</v>
      </c>
      <c r="E2449" s="151">
        <v>12</v>
      </c>
    </row>
    <row r="2450" spans="4:5" x14ac:dyDescent="0.3">
      <c r="D2450" s="151">
        <v>95822</v>
      </c>
      <c r="E2450" s="151">
        <v>12</v>
      </c>
    </row>
    <row r="2451" spans="4:5" x14ac:dyDescent="0.3">
      <c r="D2451" s="151">
        <v>95823</v>
      </c>
      <c r="E2451" s="151">
        <v>12</v>
      </c>
    </row>
    <row r="2452" spans="4:5" x14ac:dyDescent="0.3">
      <c r="D2452" s="151">
        <v>95824</v>
      </c>
      <c r="E2452" s="151">
        <v>12</v>
      </c>
    </row>
    <row r="2453" spans="4:5" x14ac:dyDescent="0.3">
      <c r="D2453" s="151">
        <v>95825</v>
      </c>
      <c r="E2453" s="151">
        <v>12</v>
      </c>
    </row>
    <row r="2454" spans="4:5" x14ac:dyDescent="0.3">
      <c r="D2454" s="151">
        <v>95826</v>
      </c>
      <c r="E2454" s="151">
        <v>12</v>
      </c>
    </row>
    <row r="2455" spans="4:5" x14ac:dyDescent="0.3">
      <c r="D2455" s="151">
        <v>95827</v>
      </c>
      <c r="E2455" s="151">
        <v>12</v>
      </c>
    </row>
    <row r="2456" spans="4:5" x14ac:dyDescent="0.3">
      <c r="D2456" s="151">
        <v>95828</v>
      </c>
      <c r="E2456" s="151">
        <v>12</v>
      </c>
    </row>
    <row r="2457" spans="4:5" x14ac:dyDescent="0.3">
      <c r="D2457" s="151">
        <v>95829</v>
      </c>
      <c r="E2457" s="151">
        <v>12</v>
      </c>
    </row>
    <row r="2458" spans="4:5" x14ac:dyDescent="0.3">
      <c r="D2458" s="151">
        <v>95830</v>
      </c>
      <c r="E2458" s="151">
        <v>12</v>
      </c>
    </row>
    <row r="2459" spans="4:5" x14ac:dyDescent="0.3">
      <c r="D2459" s="151">
        <v>95831</v>
      </c>
      <c r="E2459" s="151">
        <v>12</v>
      </c>
    </row>
    <row r="2460" spans="4:5" x14ac:dyDescent="0.3">
      <c r="D2460" s="151">
        <v>95832</v>
      </c>
      <c r="E2460" s="151">
        <v>12</v>
      </c>
    </row>
    <row r="2461" spans="4:5" x14ac:dyDescent="0.3">
      <c r="D2461" s="151">
        <v>95833</v>
      </c>
      <c r="E2461" s="151">
        <v>12</v>
      </c>
    </row>
    <row r="2462" spans="4:5" x14ac:dyDescent="0.3">
      <c r="D2462" s="151">
        <v>95834</v>
      </c>
      <c r="E2462" s="151">
        <v>12</v>
      </c>
    </row>
    <row r="2463" spans="4:5" x14ac:dyDescent="0.3">
      <c r="D2463" s="151">
        <v>95835</v>
      </c>
      <c r="E2463" s="151">
        <v>12</v>
      </c>
    </row>
    <row r="2464" spans="4:5" x14ac:dyDescent="0.3">
      <c r="D2464" s="151">
        <v>95836</v>
      </c>
      <c r="E2464" s="151">
        <v>12</v>
      </c>
    </row>
    <row r="2465" spans="4:5" x14ac:dyDescent="0.3">
      <c r="D2465" s="151">
        <v>95837</v>
      </c>
      <c r="E2465" s="151">
        <v>12</v>
      </c>
    </row>
    <row r="2466" spans="4:5" x14ac:dyDescent="0.3">
      <c r="D2466" s="151">
        <v>95838</v>
      </c>
      <c r="E2466" s="151">
        <v>12</v>
      </c>
    </row>
    <row r="2467" spans="4:5" x14ac:dyDescent="0.3">
      <c r="D2467" s="151">
        <v>95840</v>
      </c>
      <c r="E2467" s="151">
        <v>12</v>
      </c>
    </row>
    <row r="2468" spans="4:5" x14ac:dyDescent="0.3">
      <c r="D2468" s="151">
        <v>95841</v>
      </c>
      <c r="E2468" s="151">
        <v>12</v>
      </c>
    </row>
    <row r="2469" spans="4:5" x14ac:dyDescent="0.3">
      <c r="D2469" s="151">
        <v>95842</v>
      </c>
      <c r="E2469" s="151">
        <v>12</v>
      </c>
    </row>
    <row r="2470" spans="4:5" x14ac:dyDescent="0.3">
      <c r="D2470" s="151">
        <v>95843</v>
      </c>
      <c r="E2470" s="151">
        <v>12</v>
      </c>
    </row>
    <row r="2471" spans="4:5" x14ac:dyDescent="0.3">
      <c r="D2471" s="151">
        <v>95851</v>
      </c>
      <c r="E2471" s="151">
        <v>12</v>
      </c>
    </row>
    <row r="2472" spans="4:5" x14ac:dyDescent="0.3">
      <c r="D2472" s="151">
        <v>95852</v>
      </c>
      <c r="E2472" s="151">
        <v>12</v>
      </c>
    </row>
    <row r="2473" spans="4:5" x14ac:dyDescent="0.3">
      <c r="D2473" s="151">
        <v>95853</v>
      </c>
      <c r="E2473" s="151">
        <v>12</v>
      </c>
    </row>
    <row r="2474" spans="4:5" x14ac:dyDescent="0.3">
      <c r="D2474" s="151">
        <v>95857</v>
      </c>
      <c r="E2474" s="151">
        <v>12</v>
      </c>
    </row>
    <row r="2475" spans="4:5" x14ac:dyDescent="0.3">
      <c r="D2475" s="151">
        <v>95860</v>
      </c>
      <c r="E2475" s="151">
        <v>12</v>
      </c>
    </row>
    <row r="2476" spans="4:5" x14ac:dyDescent="0.3">
      <c r="D2476" s="151">
        <v>95864</v>
      </c>
      <c r="E2476" s="151">
        <v>12</v>
      </c>
    </row>
    <row r="2477" spans="4:5" x14ac:dyDescent="0.3">
      <c r="D2477" s="151">
        <v>95865</v>
      </c>
      <c r="E2477" s="151">
        <v>12</v>
      </c>
    </row>
    <row r="2478" spans="4:5" x14ac:dyDescent="0.3">
      <c r="D2478" s="151">
        <v>95866</v>
      </c>
      <c r="E2478" s="151">
        <v>12</v>
      </c>
    </row>
    <row r="2479" spans="4:5" x14ac:dyDescent="0.3">
      <c r="D2479" s="151">
        <v>95867</v>
      </c>
      <c r="E2479" s="151">
        <v>12</v>
      </c>
    </row>
    <row r="2480" spans="4:5" x14ac:dyDescent="0.3">
      <c r="D2480" s="151">
        <v>95873</v>
      </c>
      <c r="E2480" s="151">
        <v>12</v>
      </c>
    </row>
    <row r="2481" spans="4:5" x14ac:dyDescent="0.3">
      <c r="D2481" s="151">
        <v>95887</v>
      </c>
      <c r="E2481" s="151">
        <v>12</v>
      </c>
    </row>
    <row r="2482" spans="4:5" x14ac:dyDescent="0.3">
      <c r="D2482" s="151">
        <v>95894</v>
      </c>
      <c r="E2482" s="151">
        <v>12</v>
      </c>
    </row>
    <row r="2483" spans="4:5" x14ac:dyDescent="0.3">
      <c r="D2483" s="151">
        <v>95899</v>
      </c>
      <c r="E2483" s="151">
        <v>12</v>
      </c>
    </row>
    <row r="2484" spans="4:5" x14ac:dyDescent="0.3">
      <c r="D2484" s="151">
        <v>95901</v>
      </c>
      <c r="E2484" s="151">
        <v>11</v>
      </c>
    </row>
    <row r="2485" spans="4:5" x14ac:dyDescent="0.3">
      <c r="D2485" s="151">
        <v>95903</v>
      </c>
      <c r="E2485" s="151">
        <v>11</v>
      </c>
    </row>
    <row r="2486" spans="4:5" x14ac:dyDescent="0.3">
      <c r="D2486" s="151">
        <v>95910</v>
      </c>
      <c r="E2486" s="151">
        <v>16</v>
      </c>
    </row>
    <row r="2487" spans="4:5" x14ac:dyDescent="0.3">
      <c r="D2487" s="151">
        <v>95912</v>
      </c>
      <c r="E2487" s="151">
        <v>11</v>
      </c>
    </row>
    <row r="2488" spans="4:5" x14ac:dyDescent="0.3">
      <c r="D2488" s="151">
        <v>95913</v>
      </c>
      <c r="E2488" s="151">
        <v>11</v>
      </c>
    </row>
    <row r="2489" spans="4:5" x14ac:dyDescent="0.3">
      <c r="D2489" s="151">
        <v>95914</v>
      </c>
      <c r="E2489" s="151">
        <v>11</v>
      </c>
    </row>
    <row r="2490" spans="4:5" x14ac:dyDescent="0.3">
      <c r="D2490" s="151">
        <v>95915</v>
      </c>
      <c r="E2490" s="151">
        <v>16</v>
      </c>
    </row>
    <row r="2491" spans="4:5" x14ac:dyDescent="0.3">
      <c r="D2491" s="151">
        <v>95916</v>
      </c>
      <c r="E2491" s="151">
        <v>16</v>
      </c>
    </row>
    <row r="2492" spans="4:5" x14ac:dyDescent="0.3">
      <c r="D2492" s="151">
        <v>95917</v>
      </c>
      <c r="E2492" s="151">
        <v>11</v>
      </c>
    </row>
    <row r="2493" spans="4:5" x14ac:dyDescent="0.3">
      <c r="D2493" s="151">
        <v>95918</v>
      </c>
      <c r="E2493" s="151">
        <v>11</v>
      </c>
    </row>
    <row r="2494" spans="4:5" x14ac:dyDescent="0.3">
      <c r="D2494" s="151">
        <v>95919</v>
      </c>
      <c r="E2494" s="151">
        <v>11</v>
      </c>
    </row>
    <row r="2495" spans="4:5" x14ac:dyDescent="0.3">
      <c r="D2495" s="151">
        <v>95920</v>
      </c>
      <c r="E2495" s="151">
        <v>11</v>
      </c>
    </row>
    <row r="2496" spans="4:5" x14ac:dyDescent="0.3">
      <c r="D2496" s="151">
        <v>95922</v>
      </c>
      <c r="E2496" s="151">
        <v>16</v>
      </c>
    </row>
    <row r="2497" spans="4:5" x14ac:dyDescent="0.3">
      <c r="D2497" s="151">
        <v>95923</v>
      </c>
      <c r="E2497" s="151">
        <v>16</v>
      </c>
    </row>
    <row r="2498" spans="4:5" x14ac:dyDescent="0.3">
      <c r="D2498" s="151">
        <v>95924</v>
      </c>
      <c r="E2498" s="151">
        <v>11</v>
      </c>
    </row>
    <row r="2499" spans="4:5" x14ac:dyDescent="0.3">
      <c r="D2499" s="151">
        <v>95925</v>
      </c>
      <c r="E2499" s="151">
        <v>16</v>
      </c>
    </row>
    <row r="2500" spans="4:5" x14ac:dyDescent="0.3">
      <c r="D2500" s="151">
        <v>95926</v>
      </c>
      <c r="E2500" s="151">
        <v>11</v>
      </c>
    </row>
    <row r="2501" spans="4:5" x14ac:dyDescent="0.3">
      <c r="D2501" s="151">
        <v>95927</v>
      </c>
      <c r="E2501" s="151">
        <v>11</v>
      </c>
    </row>
    <row r="2502" spans="4:5" x14ac:dyDescent="0.3">
      <c r="D2502" s="151">
        <v>95928</v>
      </c>
      <c r="E2502" s="151">
        <v>11</v>
      </c>
    </row>
    <row r="2503" spans="4:5" x14ac:dyDescent="0.3">
      <c r="D2503" s="151">
        <v>95929</v>
      </c>
      <c r="E2503" s="151">
        <v>11</v>
      </c>
    </row>
    <row r="2504" spans="4:5" x14ac:dyDescent="0.3">
      <c r="D2504" s="151">
        <v>95930</v>
      </c>
      <c r="E2504" s="151">
        <v>16</v>
      </c>
    </row>
    <row r="2505" spans="4:5" x14ac:dyDescent="0.3">
      <c r="D2505" s="151">
        <v>95931</v>
      </c>
      <c r="E2505" s="151">
        <v>11</v>
      </c>
    </row>
    <row r="2506" spans="4:5" x14ac:dyDescent="0.3">
      <c r="D2506" s="151">
        <v>95932</v>
      </c>
      <c r="E2506" s="151">
        <v>11</v>
      </c>
    </row>
    <row r="2507" spans="4:5" x14ac:dyDescent="0.3">
      <c r="D2507" s="151">
        <v>95934</v>
      </c>
      <c r="E2507" s="151">
        <v>16</v>
      </c>
    </row>
    <row r="2508" spans="4:5" x14ac:dyDescent="0.3">
      <c r="D2508" s="151">
        <v>95935</v>
      </c>
      <c r="E2508" s="151">
        <v>11</v>
      </c>
    </row>
    <row r="2509" spans="4:5" x14ac:dyDescent="0.3">
      <c r="D2509" s="151">
        <v>95936</v>
      </c>
      <c r="E2509" s="151">
        <v>16</v>
      </c>
    </row>
    <row r="2510" spans="4:5" x14ac:dyDescent="0.3">
      <c r="D2510" s="151">
        <v>95937</v>
      </c>
      <c r="E2510" s="151">
        <v>12</v>
      </c>
    </row>
    <row r="2511" spans="4:5" x14ac:dyDescent="0.3">
      <c r="D2511" s="151">
        <v>95938</v>
      </c>
      <c r="E2511" s="151">
        <v>11</v>
      </c>
    </row>
    <row r="2512" spans="4:5" x14ac:dyDescent="0.3">
      <c r="D2512" s="151">
        <v>95939</v>
      </c>
      <c r="E2512" s="151">
        <v>11</v>
      </c>
    </row>
    <row r="2513" spans="4:5" x14ac:dyDescent="0.3">
      <c r="D2513" s="151">
        <v>95940</v>
      </c>
      <c r="E2513" s="151">
        <v>11</v>
      </c>
    </row>
    <row r="2514" spans="4:5" x14ac:dyDescent="0.3">
      <c r="D2514" s="151">
        <v>95941</v>
      </c>
      <c r="E2514" s="151">
        <v>16</v>
      </c>
    </row>
    <row r="2515" spans="4:5" x14ac:dyDescent="0.3">
      <c r="D2515" s="151">
        <v>95942</v>
      </c>
      <c r="E2515" s="151">
        <v>16</v>
      </c>
    </row>
    <row r="2516" spans="4:5" x14ac:dyDescent="0.3">
      <c r="D2516" s="151">
        <v>95943</v>
      </c>
      <c r="E2516" s="151">
        <v>11</v>
      </c>
    </row>
    <row r="2517" spans="4:5" x14ac:dyDescent="0.3">
      <c r="D2517" s="151">
        <v>95944</v>
      </c>
      <c r="E2517" s="151">
        <v>16</v>
      </c>
    </row>
    <row r="2518" spans="4:5" x14ac:dyDescent="0.3">
      <c r="D2518" s="151">
        <v>95945</v>
      </c>
      <c r="E2518" s="151">
        <v>11</v>
      </c>
    </row>
    <row r="2519" spans="4:5" x14ac:dyDescent="0.3">
      <c r="D2519" s="151">
        <v>95946</v>
      </c>
      <c r="E2519" s="151">
        <v>11</v>
      </c>
    </row>
    <row r="2520" spans="4:5" x14ac:dyDescent="0.3">
      <c r="D2520" s="151">
        <v>95947</v>
      </c>
      <c r="E2520" s="151">
        <v>16</v>
      </c>
    </row>
    <row r="2521" spans="4:5" x14ac:dyDescent="0.3">
      <c r="D2521" s="151">
        <v>95948</v>
      </c>
      <c r="E2521" s="151">
        <v>11</v>
      </c>
    </row>
    <row r="2522" spans="4:5" x14ac:dyDescent="0.3">
      <c r="D2522" s="151">
        <v>95949</v>
      </c>
      <c r="E2522" s="151">
        <v>11</v>
      </c>
    </row>
    <row r="2523" spans="4:5" x14ac:dyDescent="0.3">
      <c r="D2523" s="151">
        <v>95950</v>
      </c>
      <c r="E2523" s="151">
        <v>11</v>
      </c>
    </row>
    <row r="2524" spans="4:5" x14ac:dyDescent="0.3">
      <c r="D2524" s="151">
        <v>95951</v>
      </c>
      <c r="E2524" s="151">
        <v>11</v>
      </c>
    </row>
    <row r="2525" spans="4:5" x14ac:dyDescent="0.3">
      <c r="D2525" s="151">
        <v>95953</v>
      </c>
      <c r="E2525" s="151">
        <v>11</v>
      </c>
    </row>
    <row r="2526" spans="4:5" x14ac:dyDescent="0.3">
      <c r="D2526" s="151">
        <v>95954</v>
      </c>
      <c r="E2526" s="151">
        <v>16</v>
      </c>
    </row>
    <row r="2527" spans="4:5" x14ac:dyDescent="0.3">
      <c r="D2527" s="151">
        <v>95955</v>
      </c>
      <c r="E2527" s="151">
        <v>11</v>
      </c>
    </row>
    <row r="2528" spans="4:5" x14ac:dyDescent="0.3">
      <c r="D2528" s="151">
        <v>95956</v>
      </c>
      <c r="E2528" s="151">
        <v>16</v>
      </c>
    </row>
    <row r="2529" spans="4:5" x14ac:dyDescent="0.3">
      <c r="D2529" s="151">
        <v>95957</v>
      </c>
      <c r="E2529" s="151">
        <v>11</v>
      </c>
    </row>
    <row r="2530" spans="4:5" x14ac:dyDescent="0.3">
      <c r="D2530" s="151">
        <v>95958</v>
      </c>
      <c r="E2530" s="151">
        <v>11</v>
      </c>
    </row>
    <row r="2531" spans="4:5" x14ac:dyDescent="0.3">
      <c r="D2531" s="151">
        <v>95959</v>
      </c>
      <c r="E2531" s="151">
        <v>11</v>
      </c>
    </row>
    <row r="2532" spans="4:5" x14ac:dyDescent="0.3">
      <c r="D2532" s="151">
        <v>95960</v>
      </c>
      <c r="E2532" s="151">
        <v>16</v>
      </c>
    </row>
    <row r="2533" spans="4:5" x14ac:dyDescent="0.3">
      <c r="D2533" s="151">
        <v>95961</v>
      </c>
      <c r="E2533" s="151">
        <v>11</v>
      </c>
    </row>
    <row r="2534" spans="4:5" x14ac:dyDescent="0.3">
      <c r="D2534" s="151">
        <v>95962</v>
      </c>
      <c r="E2534" s="151">
        <v>11</v>
      </c>
    </row>
    <row r="2535" spans="4:5" x14ac:dyDescent="0.3">
      <c r="D2535" s="151">
        <v>95963</v>
      </c>
      <c r="E2535" s="151">
        <v>11</v>
      </c>
    </row>
    <row r="2536" spans="4:5" x14ac:dyDescent="0.3">
      <c r="D2536" s="151">
        <v>95965</v>
      </c>
      <c r="E2536" s="151">
        <v>11</v>
      </c>
    </row>
    <row r="2537" spans="4:5" x14ac:dyDescent="0.3">
      <c r="D2537" s="151">
        <v>95966</v>
      </c>
      <c r="E2537" s="151">
        <v>11</v>
      </c>
    </row>
    <row r="2538" spans="4:5" x14ac:dyDescent="0.3">
      <c r="D2538" s="151">
        <v>95967</v>
      </c>
      <c r="E2538" s="151">
        <v>11</v>
      </c>
    </row>
    <row r="2539" spans="4:5" x14ac:dyDescent="0.3">
      <c r="D2539" s="151">
        <v>95968</v>
      </c>
      <c r="E2539" s="151">
        <v>11</v>
      </c>
    </row>
    <row r="2540" spans="4:5" x14ac:dyDescent="0.3">
      <c r="D2540" s="151">
        <v>95969</v>
      </c>
      <c r="E2540" s="151">
        <v>11</v>
      </c>
    </row>
    <row r="2541" spans="4:5" x14ac:dyDescent="0.3">
      <c r="D2541" s="151">
        <v>95970</v>
      </c>
      <c r="E2541" s="151">
        <v>11</v>
      </c>
    </row>
    <row r="2542" spans="4:5" x14ac:dyDescent="0.3">
      <c r="D2542" s="151">
        <v>95971</v>
      </c>
      <c r="E2542" s="151">
        <v>16</v>
      </c>
    </row>
    <row r="2543" spans="4:5" x14ac:dyDescent="0.3">
      <c r="D2543" s="151">
        <v>95972</v>
      </c>
      <c r="E2543" s="151">
        <v>11</v>
      </c>
    </row>
    <row r="2544" spans="4:5" x14ac:dyDescent="0.3">
      <c r="D2544" s="151">
        <v>95973</v>
      </c>
      <c r="E2544" s="151">
        <v>11</v>
      </c>
    </row>
    <row r="2545" spans="4:5" x14ac:dyDescent="0.3">
      <c r="D2545" s="151">
        <v>95974</v>
      </c>
      <c r="E2545" s="151">
        <v>11</v>
      </c>
    </row>
    <row r="2546" spans="4:5" x14ac:dyDescent="0.3">
      <c r="D2546" s="151">
        <v>95975</v>
      </c>
      <c r="E2546" s="151">
        <v>11</v>
      </c>
    </row>
    <row r="2547" spans="4:5" x14ac:dyDescent="0.3">
      <c r="D2547" s="151">
        <v>95976</v>
      </c>
      <c r="E2547" s="151">
        <v>11</v>
      </c>
    </row>
    <row r="2548" spans="4:5" x14ac:dyDescent="0.3">
      <c r="D2548" s="151">
        <v>95977</v>
      </c>
      <c r="E2548" s="151">
        <v>11</v>
      </c>
    </row>
    <row r="2549" spans="4:5" x14ac:dyDescent="0.3">
      <c r="D2549" s="151">
        <v>95978</v>
      </c>
      <c r="E2549" s="151">
        <v>16</v>
      </c>
    </row>
    <row r="2550" spans="4:5" x14ac:dyDescent="0.3">
      <c r="D2550" s="151">
        <v>95979</v>
      </c>
      <c r="E2550" s="151">
        <v>11</v>
      </c>
    </row>
    <row r="2551" spans="4:5" x14ac:dyDescent="0.3">
      <c r="D2551" s="151">
        <v>95980</v>
      </c>
      <c r="E2551" s="151">
        <v>16</v>
      </c>
    </row>
    <row r="2552" spans="4:5" x14ac:dyDescent="0.3">
      <c r="D2552" s="151">
        <v>95981</v>
      </c>
      <c r="E2552" s="151">
        <v>16</v>
      </c>
    </row>
    <row r="2553" spans="4:5" x14ac:dyDescent="0.3">
      <c r="D2553" s="151">
        <v>95982</v>
      </c>
      <c r="E2553" s="151">
        <v>11</v>
      </c>
    </row>
    <row r="2554" spans="4:5" x14ac:dyDescent="0.3">
      <c r="D2554" s="151">
        <v>95983</v>
      </c>
      <c r="E2554" s="151">
        <v>16</v>
      </c>
    </row>
    <row r="2555" spans="4:5" x14ac:dyDescent="0.3">
      <c r="D2555" s="151">
        <v>95984</v>
      </c>
      <c r="E2555" s="151">
        <v>16</v>
      </c>
    </row>
    <row r="2556" spans="4:5" x14ac:dyDescent="0.3">
      <c r="D2556" s="151">
        <v>95986</v>
      </c>
      <c r="E2556" s="151">
        <v>16</v>
      </c>
    </row>
    <row r="2557" spans="4:5" x14ac:dyDescent="0.3">
      <c r="D2557" s="151">
        <v>95987</v>
      </c>
      <c r="E2557" s="151">
        <v>11</v>
      </c>
    </row>
    <row r="2558" spans="4:5" x14ac:dyDescent="0.3">
      <c r="D2558" s="151">
        <v>95988</v>
      </c>
      <c r="E2558" s="151">
        <v>11</v>
      </c>
    </row>
    <row r="2559" spans="4:5" x14ac:dyDescent="0.3">
      <c r="D2559" s="151">
        <v>95991</v>
      </c>
      <c r="E2559" s="151">
        <v>11</v>
      </c>
    </row>
    <row r="2560" spans="4:5" x14ac:dyDescent="0.3">
      <c r="D2560" s="151">
        <v>95992</v>
      </c>
      <c r="E2560" s="151">
        <v>11</v>
      </c>
    </row>
    <row r="2561" spans="4:5" x14ac:dyDescent="0.3">
      <c r="D2561" s="151">
        <v>95993</v>
      </c>
      <c r="E2561" s="151">
        <v>11</v>
      </c>
    </row>
    <row r="2562" spans="4:5" x14ac:dyDescent="0.3">
      <c r="D2562" s="151">
        <v>96001</v>
      </c>
      <c r="E2562" s="151">
        <v>11</v>
      </c>
    </row>
    <row r="2563" spans="4:5" x14ac:dyDescent="0.3">
      <c r="D2563" s="151">
        <v>96002</v>
      </c>
      <c r="E2563" s="151">
        <v>11</v>
      </c>
    </row>
    <row r="2564" spans="4:5" x14ac:dyDescent="0.3">
      <c r="D2564" s="151">
        <v>96003</v>
      </c>
      <c r="E2564" s="151">
        <v>11</v>
      </c>
    </row>
    <row r="2565" spans="4:5" x14ac:dyDescent="0.3">
      <c r="D2565" s="151">
        <v>96006</v>
      </c>
      <c r="E2565" s="151">
        <v>16</v>
      </c>
    </row>
    <row r="2566" spans="4:5" x14ac:dyDescent="0.3">
      <c r="D2566" s="151">
        <v>96007</v>
      </c>
      <c r="E2566" s="151">
        <v>11</v>
      </c>
    </row>
    <row r="2567" spans="4:5" x14ac:dyDescent="0.3">
      <c r="D2567" s="151">
        <v>96008</v>
      </c>
      <c r="E2567" s="151">
        <v>11</v>
      </c>
    </row>
    <row r="2568" spans="4:5" x14ac:dyDescent="0.3">
      <c r="D2568" s="151">
        <v>96009</v>
      </c>
      <c r="E2568" s="151">
        <v>16</v>
      </c>
    </row>
    <row r="2569" spans="4:5" x14ac:dyDescent="0.3">
      <c r="D2569" s="151">
        <v>96010</v>
      </c>
      <c r="E2569" s="151">
        <v>16</v>
      </c>
    </row>
    <row r="2570" spans="4:5" x14ac:dyDescent="0.3">
      <c r="D2570" s="151">
        <v>96011</v>
      </c>
      <c r="E2570" s="151">
        <v>16</v>
      </c>
    </row>
    <row r="2571" spans="4:5" x14ac:dyDescent="0.3">
      <c r="D2571" s="151">
        <v>96013</v>
      </c>
      <c r="E2571" s="151">
        <v>16</v>
      </c>
    </row>
    <row r="2572" spans="4:5" x14ac:dyDescent="0.3">
      <c r="D2572" s="151">
        <v>96014</v>
      </c>
      <c r="E2572" s="151">
        <v>16</v>
      </c>
    </row>
    <row r="2573" spans="4:5" x14ac:dyDescent="0.3">
      <c r="D2573" s="151">
        <v>96015</v>
      </c>
      <c r="E2573" s="151">
        <v>16</v>
      </c>
    </row>
    <row r="2574" spans="4:5" x14ac:dyDescent="0.3">
      <c r="D2574" s="151">
        <v>96016</v>
      </c>
      <c r="E2574" s="151">
        <v>16</v>
      </c>
    </row>
    <row r="2575" spans="4:5" x14ac:dyDescent="0.3">
      <c r="D2575" s="151">
        <v>96017</v>
      </c>
      <c r="E2575" s="151">
        <v>16</v>
      </c>
    </row>
    <row r="2576" spans="4:5" x14ac:dyDescent="0.3">
      <c r="D2576" s="151">
        <v>96019</v>
      </c>
      <c r="E2576" s="151">
        <v>11</v>
      </c>
    </row>
    <row r="2577" spans="4:5" x14ac:dyDescent="0.3">
      <c r="D2577" s="151">
        <v>96020</v>
      </c>
      <c r="E2577" s="151">
        <v>16</v>
      </c>
    </row>
    <row r="2578" spans="4:5" x14ac:dyDescent="0.3">
      <c r="D2578" s="151">
        <v>96021</v>
      </c>
      <c r="E2578" s="151">
        <v>11</v>
      </c>
    </row>
    <row r="2579" spans="4:5" x14ac:dyDescent="0.3">
      <c r="D2579" s="151">
        <v>96022</v>
      </c>
      <c r="E2579" s="151">
        <v>11</v>
      </c>
    </row>
    <row r="2580" spans="4:5" x14ac:dyDescent="0.3">
      <c r="D2580" s="151">
        <v>96023</v>
      </c>
      <c r="E2580" s="151">
        <v>16</v>
      </c>
    </row>
    <row r="2581" spans="4:5" x14ac:dyDescent="0.3">
      <c r="D2581" s="151">
        <v>96024</v>
      </c>
      <c r="E2581" s="151">
        <v>16</v>
      </c>
    </row>
    <row r="2582" spans="4:5" x14ac:dyDescent="0.3">
      <c r="D2582" s="151">
        <v>96025</v>
      </c>
      <c r="E2582" s="151">
        <v>16</v>
      </c>
    </row>
    <row r="2583" spans="4:5" x14ac:dyDescent="0.3">
      <c r="D2583" s="151">
        <v>96027</v>
      </c>
      <c r="E2583" s="151">
        <v>16</v>
      </c>
    </row>
    <row r="2584" spans="4:5" x14ac:dyDescent="0.3">
      <c r="D2584" s="151">
        <v>96028</v>
      </c>
      <c r="E2584" s="151">
        <v>16</v>
      </c>
    </row>
    <row r="2585" spans="4:5" x14ac:dyDescent="0.3">
      <c r="D2585" s="151">
        <v>96029</v>
      </c>
      <c r="E2585" s="151">
        <v>11</v>
      </c>
    </row>
    <row r="2586" spans="4:5" x14ac:dyDescent="0.3">
      <c r="D2586" s="151">
        <v>96031</v>
      </c>
      <c r="E2586" s="151">
        <v>16</v>
      </c>
    </row>
    <row r="2587" spans="4:5" x14ac:dyDescent="0.3">
      <c r="D2587" s="151">
        <v>96032</v>
      </c>
      <c r="E2587" s="151">
        <v>16</v>
      </c>
    </row>
    <row r="2588" spans="4:5" x14ac:dyDescent="0.3">
      <c r="D2588" s="151">
        <v>96033</v>
      </c>
      <c r="E2588" s="151">
        <v>11</v>
      </c>
    </row>
    <row r="2589" spans="4:5" x14ac:dyDescent="0.3">
      <c r="D2589" s="151">
        <v>96034</v>
      </c>
      <c r="E2589" s="151">
        <v>16</v>
      </c>
    </row>
    <row r="2590" spans="4:5" x14ac:dyDescent="0.3">
      <c r="D2590" s="151">
        <v>96035</v>
      </c>
      <c r="E2590" s="151">
        <v>11</v>
      </c>
    </row>
    <row r="2591" spans="4:5" x14ac:dyDescent="0.3">
      <c r="D2591" s="151">
        <v>96037</v>
      </c>
      <c r="E2591" s="151">
        <v>16</v>
      </c>
    </row>
    <row r="2592" spans="4:5" x14ac:dyDescent="0.3">
      <c r="D2592" s="151">
        <v>96038</v>
      </c>
      <c r="E2592" s="151">
        <v>16</v>
      </c>
    </row>
    <row r="2593" spans="4:5" x14ac:dyDescent="0.3">
      <c r="D2593" s="151">
        <v>96039</v>
      </c>
      <c r="E2593" s="151">
        <v>16</v>
      </c>
    </row>
    <row r="2594" spans="4:5" x14ac:dyDescent="0.3">
      <c r="D2594" s="151">
        <v>96040</v>
      </c>
      <c r="E2594" s="151">
        <v>16</v>
      </c>
    </row>
    <row r="2595" spans="4:5" x14ac:dyDescent="0.3">
      <c r="D2595" s="151">
        <v>96041</v>
      </c>
      <c r="E2595" s="151">
        <v>16</v>
      </c>
    </row>
    <row r="2596" spans="4:5" x14ac:dyDescent="0.3">
      <c r="D2596" s="151">
        <v>96044</v>
      </c>
      <c r="E2596" s="151">
        <v>16</v>
      </c>
    </row>
    <row r="2597" spans="4:5" x14ac:dyDescent="0.3">
      <c r="D2597" s="151">
        <v>96046</v>
      </c>
      <c r="E2597" s="151">
        <v>16</v>
      </c>
    </row>
    <row r="2598" spans="4:5" x14ac:dyDescent="0.3">
      <c r="D2598" s="151">
        <v>96047</v>
      </c>
      <c r="E2598" s="151">
        <v>11</v>
      </c>
    </row>
    <row r="2599" spans="4:5" x14ac:dyDescent="0.3">
      <c r="D2599" s="151">
        <v>96048</v>
      </c>
      <c r="E2599" s="151">
        <v>16</v>
      </c>
    </row>
    <row r="2600" spans="4:5" x14ac:dyDescent="0.3">
      <c r="D2600" s="151">
        <v>96049</v>
      </c>
      <c r="E2600" s="151">
        <v>16</v>
      </c>
    </row>
    <row r="2601" spans="4:5" x14ac:dyDescent="0.3">
      <c r="D2601" s="151">
        <v>96050</v>
      </c>
      <c r="E2601" s="151">
        <v>16</v>
      </c>
    </row>
    <row r="2602" spans="4:5" x14ac:dyDescent="0.3">
      <c r="D2602" s="151">
        <v>96051</v>
      </c>
      <c r="E2602" s="151">
        <v>11</v>
      </c>
    </row>
    <row r="2603" spans="4:5" x14ac:dyDescent="0.3">
      <c r="D2603" s="151">
        <v>96052</v>
      </c>
      <c r="E2603" s="151">
        <v>16</v>
      </c>
    </row>
    <row r="2604" spans="4:5" x14ac:dyDescent="0.3">
      <c r="D2604" s="151">
        <v>96053</v>
      </c>
      <c r="E2604" s="151">
        <v>16</v>
      </c>
    </row>
    <row r="2605" spans="4:5" x14ac:dyDescent="0.3">
      <c r="D2605" s="151">
        <v>96054</v>
      </c>
      <c r="E2605" s="151">
        <v>16</v>
      </c>
    </row>
    <row r="2606" spans="4:5" x14ac:dyDescent="0.3">
      <c r="D2606" s="151">
        <v>96055</v>
      </c>
      <c r="E2606" s="151">
        <v>11</v>
      </c>
    </row>
    <row r="2607" spans="4:5" x14ac:dyDescent="0.3">
      <c r="D2607" s="151">
        <v>96056</v>
      </c>
      <c r="E2607" s="151">
        <v>16</v>
      </c>
    </row>
    <row r="2608" spans="4:5" x14ac:dyDescent="0.3">
      <c r="D2608" s="151">
        <v>96057</v>
      </c>
      <c r="E2608" s="151">
        <v>16</v>
      </c>
    </row>
    <row r="2609" spans="4:5" x14ac:dyDescent="0.3">
      <c r="D2609" s="151">
        <v>96058</v>
      </c>
      <c r="E2609" s="151">
        <v>16</v>
      </c>
    </row>
    <row r="2610" spans="4:5" x14ac:dyDescent="0.3">
      <c r="D2610" s="151">
        <v>96059</v>
      </c>
      <c r="E2610" s="151">
        <v>11</v>
      </c>
    </row>
    <row r="2611" spans="4:5" x14ac:dyDescent="0.3">
      <c r="D2611" s="151">
        <v>96061</v>
      </c>
      <c r="E2611" s="151">
        <v>16</v>
      </c>
    </row>
    <row r="2612" spans="4:5" x14ac:dyDescent="0.3">
      <c r="D2612" s="151">
        <v>96062</v>
      </c>
      <c r="E2612" s="151">
        <v>11</v>
      </c>
    </row>
    <row r="2613" spans="4:5" x14ac:dyDescent="0.3">
      <c r="D2613" s="151">
        <v>96063</v>
      </c>
      <c r="E2613" s="151">
        <v>16</v>
      </c>
    </row>
    <row r="2614" spans="4:5" x14ac:dyDescent="0.3">
      <c r="D2614" s="151">
        <v>96064</v>
      </c>
      <c r="E2614" s="151">
        <v>16</v>
      </c>
    </row>
    <row r="2615" spans="4:5" x14ac:dyDescent="0.3">
      <c r="D2615" s="151">
        <v>96065</v>
      </c>
      <c r="E2615" s="151">
        <v>16</v>
      </c>
    </row>
    <row r="2616" spans="4:5" x14ac:dyDescent="0.3">
      <c r="D2616" s="151">
        <v>96067</v>
      </c>
      <c r="E2616" s="151">
        <v>16</v>
      </c>
    </row>
    <row r="2617" spans="4:5" x14ac:dyDescent="0.3">
      <c r="D2617" s="151">
        <v>96068</v>
      </c>
      <c r="E2617" s="151">
        <v>16</v>
      </c>
    </row>
    <row r="2618" spans="4:5" x14ac:dyDescent="0.3">
      <c r="D2618" s="151">
        <v>96069</v>
      </c>
      <c r="E2618" s="151">
        <v>11</v>
      </c>
    </row>
    <row r="2619" spans="4:5" x14ac:dyDescent="0.3">
      <c r="D2619" s="151">
        <v>96070</v>
      </c>
      <c r="E2619" s="151">
        <v>11</v>
      </c>
    </row>
    <row r="2620" spans="4:5" x14ac:dyDescent="0.3">
      <c r="D2620" s="151">
        <v>96071</v>
      </c>
      <c r="E2620" s="151">
        <v>16</v>
      </c>
    </row>
    <row r="2621" spans="4:5" x14ac:dyDescent="0.3">
      <c r="D2621" s="151">
        <v>96073</v>
      </c>
      <c r="E2621" s="151">
        <v>11</v>
      </c>
    </row>
    <row r="2622" spans="4:5" x14ac:dyDescent="0.3">
      <c r="D2622" s="151">
        <v>96074</v>
      </c>
      <c r="E2622" s="151">
        <v>11</v>
      </c>
    </row>
    <row r="2623" spans="4:5" x14ac:dyDescent="0.3">
      <c r="D2623" s="151">
        <v>96075</v>
      </c>
      <c r="E2623" s="151">
        <v>16</v>
      </c>
    </row>
    <row r="2624" spans="4:5" x14ac:dyDescent="0.3">
      <c r="D2624" s="151">
        <v>96076</v>
      </c>
      <c r="E2624" s="151">
        <v>16</v>
      </c>
    </row>
    <row r="2625" spans="4:5" x14ac:dyDescent="0.3">
      <c r="D2625" s="151">
        <v>96078</v>
      </c>
      <c r="E2625" s="151">
        <v>11</v>
      </c>
    </row>
    <row r="2626" spans="4:5" x14ac:dyDescent="0.3">
      <c r="D2626" s="151">
        <v>96079</v>
      </c>
      <c r="E2626" s="151">
        <v>11</v>
      </c>
    </row>
    <row r="2627" spans="4:5" x14ac:dyDescent="0.3">
      <c r="D2627" s="151">
        <v>96080</v>
      </c>
      <c r="E2627" s="151">
        <v>11</v>
      </c>
    </row>
    <row r="2628" spans="4:5" x14ac:dyDescent="0.3">
      <c r="D2628" s="151">
        <v>96084</v>
      </c>
      <c r="E2628" s="151">
        <v>11</v>
      </c>
    </row>
    <row r="2629" spans="4:5" x14ac:dyDescent="0.3">
      <c r="D2629" s="151">
        <v>96085</v>
      </c>
      <c r="E2629" s="151">
        <v>16</v>
      </c>
    </row>
    <row r="2630" spans="4:5" x14ac:dyDescent="0.3">
      <c r="D2630" s="151">
        <v>96086</v>
      </c>
      <c r="E2630" s="151">
        <v>16</v>
      </c>
    </row>
    <row r="2631" spans="4:5" x14ac:dyDescent="0.3">
      <c r="D2631" s="151">
        <v>96087</v>
      </c>
      <c r="E2631" s="151">
        <v>11</v>
      </c>
    </row>
    <row r="2632" spans="4:5" x14ac:dyDescent="0.3">
      <c r="D2632" s="151">
        <v>96088</v>
      </c>
      <c r="E2632" s="151">
        <v>11</v>
      </c>
    </row>
    <row r="2633" spans="4:5" x14ac:dyDescent="0.3">
      <c r="D2633" s="151">
        <v>96089</v>
      </c>
      <c r="E2633" s="151">
        <v>11</v>
      </c>
    </row>
    <row r="2634" spans="4:5" x14ac:dyDescent="0.3">
      <c r="D2634" s="151">
        <v>96090</v>
      </c>
      <c r="E2634" s="151">
        <v>11</v>
      </c>
    </row>
    <row r="2635" spans="4:5" x14ac:dyDescent="0.3">
      <c r="D2635" s="151">
        <v>96091</v>
      </c>
      <c r="E2635" s="151">
        <v>16</v>
      </c>
    </row>
    <row r="2636" spans="4:5" x14ac:dyDescent="0.3">
      <c r="D2636" s="151">
        <v>96092</v>
      </c>
      <c r="E2636" s="151">
        <v>11</v>
      </c>
    </row>
    <row r="2637" spans="4:5" x14ac:dyDescent="0.3">
      <c r="D2637" s="151">
        <v>96093</v>
      </c>
      <c r="E2637" s="151">
        <v>16</v>
      </c>
    </row>
    <row r="2638" spans="4:5" x14ac:dyDescent="0.3">
      <c r="D2638" s="151">
        <v>96094</v>
      </c>
      <c r="E2638" s="151">
        <v>16</v>
      </c>
    </row>
    <row r="2639" spans="4:5" x14ac:dyDescent="0.3">
      <c r="D2639" s="151">
        <v>96095</v>
      </c>
      <c r="E2639" s="151">
        <v>11</v>
      </c>
    </row>
    <row r="2640" spans="4:5" x14ac:dyDescent="0.3">
      <c r="D2640" s="151">
        <v>96096</v>
      </c>
      <c r="E2640" s="151">
        <v>11</v>
      </c>
    </row>
    <row r="2641" spans="4:5" x14ac:dyDescent="0.3">
      <c r="D2641" s="151">
        <v>96097</v>
      </c>
      <c r="E2641" s="151">
        <v>16</v>
      </c>
    </row>
    <row r="2642" spans="4:5" x14ac:dyDescent="0.3">
      <c r="D2642" s="151">
        <v>96099</v>
      </c>
      <c r="E2642" s="151">
        <v>11</v>
      </c>
    </row>
    <row r="2643" spans="4:5" x14ac:dyDescent="0.3">
      <c r="D2643" s="151">
        <v>96101</v>
      </c>
      <c r="E2643" s="151">
        <v>16</v>
      </c>
    </row>
    <row r="2644" spans="4:5" x14ac:dyDescent="0.3">
      <c r="D2644" s="151">
        <v>96103</v>
      </c>
      <c r="E2644" s="151">
        <v>16</v>
      </c>
    </row>
    <row r="2645" spans="4:5" x14ac:dyDescent="0.3">
      <c r="D2645" s="151">
        <v>96104</v>
      </c>
      <c r="E2645" s="151">
        <v>16</v>
      </c>
    </row>
    <row r="2646" spans="4:5" x14ac:dyDescent="0.3">
      <c r="D2646" s="151">
        <v>96105</v>
      </c>
      <c r="E2646" s="151">
        <v>16</v>
      </c>
    </row>
    <row r="2647" spans="4:5" x14ac:dyDescent="0.3">
      <c r="D2647" s="151">
        <v>96106</v>
      </c>
      <c r="E2647" s="151">
        <v>16</v>
      </c>
    </row>
    <row r="2648" spans="4:5" x14ac:dyDescent="0.3">
      <c r="D2648" s="151">
        <v>96107</v>
      </c>
      <c r="E2648" s="151">
        <v>16</v>
      </c>
    </row>
    <row r="2649" spans="4:5" x14ac:dyDescent="0.3">
      <c r="D2649" s="151">
        <v>96108</v>
      </c>
      <c r="E2649" s="151">
        <v>16</v>
      </c>
    </row>
    <row r="2650" spans="4:5" x14ac:dyDescent="0.3">
      <c r="D2650" s="151">
        <v>96109</v>
      </c>
      <c r="E2650" s="151">
        <v>16</v>
      </c>
    </row>
    <row r="2651" spans="4:5" x14ac:dyDescent="0.3">
      <c r="D2651" s="151">
        <v>96110</v>
      </c>
      <c r="E2651" s="151">
        <v>16</v>
      </c>
    </row>
    <row r="2652" spans="4:5" x14ac:dyDescent="0.3">
      <c r="D2652" s="151">
        <v>96111</v>
      </c>
      <c r="E2652" s="151">
        <v>16</v>
      </c>
    </row>
    <row r="2653" spans="4:5" x14ac:dyDescent="0.3">
      <c r="D2653" s="151">
        <v>96112</v>
      </c>
      <c r="E2653" s="151">
        <v>16</v>
      </c>
    </row>
    <row r="2654" spans="4:5" x14ac:dyDescent="0.3">
      <c r="D2654" s="151">
        <v>96113</v>
      </c>
      <c r="E2654" s="151">
        <v>16</v>
      </c>
    </row>
    <row r="2655" spans="4:5" x14ac:dyDescent="0.3">
      <c r="D2655" s="151">
        <v>96114</v>
      </c>
      <c r="E2655" s="151">
        <v>16</v>
      </c>
    </row>
    <row r="2656" spans="4:5" x14ac:dyDescent="0.3">
      <c r="D2656" s="151">
        <v>96115</v>
      </c>
      <c r="E2656" s="151">
        <v>16</v>
      </c>
    </row>
    <row r="2657" spans="4:5" x14ac:dyDescent="0.3">
      <c r="D2657" s="151">
        <v>96116</v>
      </c>
      <c r="E2657" s="151">
        <v>16</v>
      </c>
    </row>
    <row r="2658" spans="4:5" x14ac:dyDescent="0.3">
      <c r="D2658" s="151">
        <v>96117</v>
      </c>
      <c r="E2658" s="151">
        <v>16</v>
      </c>
    </row>
    <row r="2659" spans="4:5" x14ac:dyDescent="0.3">
      <c r="D2659" s="151">
        <v>96118</v>
      </c>
      <c r="E2659" s="151">
        <v>16</v>
      </c>
    </row>
    <row r="2660" spans="4:5" x14ac:dyDescent="0.3">
      <c r="D2660" s="151">
        <v>96119</v>
      </c>
      <c r="E2660" s="151">
        <v>16</v>
      </c>
    </row>
    <row r="2661" spans="4:5" x14ac:dyDescent="0.3">
      <c r="D2661" s="151">
        <v>96120</v>
      </c>
      <c r="E2661" s="151">
        <v>16</v>
      </c>
    </row>
    <row r="2662" spans="4:5" x14ac:dyDescent="0.3">
      <c r="D2662" s="151">
        <v>96121</v>
      </c>
      <c r="E2662" s="151">
        <v>16</v>
      </c>
    </row>
    <row r="2663" spans="4:5" x14ac:dyDescent="0.3">
      <c r="D2663" s="151">
        <v>96122</v>
      </c>
      <c r="E2663" s="151">
        <v>16</v>
      </c>
    </row>
    <row r="2664" spans="4:5" x14ac:dyDescent="0.3">
      <c r="D2664" s="151">
        <v>96123</v>
      </c>
      <c r="E2664" s="151">
        <v>16</v>
      </c>
    </row>
    <row r="2665" spans="4:5" x14ac:dyDescent="0.3">
      <c r="D2665" s="151">
        <v>96124</v>
      </c>
      <c r="E2665" s="151">
        <v>16</v>
      </c>
    </row>
    <row r="2666" spans="4:5" x14ac:dyDescent="0.3">
      <c r="D2666" s="151">
        <v>96125</v>
      </c>
      <c r="E2666" s="151">
        <v>16</v>
      </c>
    </row>
    <row r="2667" spans="4:5" x14ac:dyDescent="0.3">
      <c r="D2667" s="151">
        <v>96126</v>
      </c>
      <c r="E2667" s="151">
        <v>16</v>
      </c>
    </row>
    <row r="2668" spans="4:5" x14ac:dyDescent="0.3">
      <c r="D2668" s="151">
        <v>96127</v>
      </c>
      <c r="E2668" s="151">
        <v>16</v>
      </c>
    </row>
    <row r="2669" spans="4:5" x14ac:dyDescent="0.3">
      <c r="D2669" s="151">
        <v>96128</v>
      </c>
      <c r="E2669" s="151">
        <v>16</v>
      </c>
    </row>
    <row r="2670" spans="4:5" x14ac:dyDescent="0.3">
      <c r="D2670" s="151">
        <v>96129</v>
      </c>
      <c r="E2670" s="151">
        <v>16</v>
      </c>
    </row>
    <row r="2671" spans="4:5" x14ac:dyDescent="0.3">
      <c r="D2671" s="151">
        <v>96130</v>
      </c>
      <c r="E2671" s="151">
        <v>16</v>
      </c>
    </row>
    <row r="2672" spans="4:5" x14ac:dyDescent="0.3">
      <c r="D2672" s="151">
        <v>96132</v>
      </c>
      <c r="E2672" s="151">
        <v>16</v>
      </c>
    </row>
    <row r="2673" spans="4:5" x14ac:dyDescent="0.3">
      <c r="D2673" s="151">
        <v>96133</v>
      </c>
      <c r="E2673" s="151">
        <v>16</v>
      </c>
    </row>
    <row r="2674" spans="4:5" x14ac:dyDescent="0.3">
      <c r="D2674" s="151">
        <v>96134</v>
      </c>
      <c r="E2674" s="151">
        <v>16</v>
      </c>
    </row>
    <row r="2675" spans="4:5" x14ac:dyDescent="0.3">
      <c r="D2675" s="151">
        <v>96135</v>
      </c>
      <c r="E2675" s="151">
        <v>16</v>
      </c>
    </row>
    <row r="2676" spans="4:5" x14ac:dyDescent="0.3">
      <c r="D2676" s="151">
        <v>96136</v>
      </c>
      <c r="E2676" s="151">
        <v>16</v>
      </c>
    </row>
    <row r="2677" spans="4:5" x14ac:dyDescent="0.3">
      <c r="D2677" s="151">
        <v>96137</v>
      </c>
      <c r="E2677" s="151">
        <v>16</v>
      </c>
    </row>
    <row r="2678" spans="4:5" x14ac:dyDescent="0.3">
      <c r="D2678" s="151">
        <v>96140</v>
      </c>
      <c r="E2678" s="151">
        <v>16</v>
      </c>
    </row>
    <row r="2679" spans="4:5" x14ac:dyDescent="0.3">
      <c r="D2679" s="151">
        <v>96141</v>
      </c>
      <c r="E2679" s="151">
        <v>16</v>
      </c>
    </row>
    <row r="2680" spans="4:5" x14ac:dyDescent="0.3">
      <c r="D2680" s="151">
        <v>96142</v>
      </c>
      <c r="E2680" s="151">
        <v>16</v>
      </c>
    </row>
    <row r="2681" spans="4:5" x14ac:dyDescent="0.3">
      <c r="D2681" s="151">
        <v>96143</v>
      </c>
      <c r="E2681" s="151">
        <v>16</v>
      </c>
    </row>
    <row r="2682" spans="4:5" x14ac:dyDescent="0.3">
      <c r="D2682" s="151">
        <v>96145</v>
      </c>
      <c r="E2682" s="151">
        <v>16</v>
      </c>
    </row>
    <row r="2683" spans="4:5" x14ac:dyDescent="0.3">
      <c r="D2683" s="151">
        <v>96146</v>
      </c>
      <c r="E2683" s="151">
        <v>16</v>
      </c>
    </row>
    <row r="2684" spans="4:5" x14ac:dyDescent="0.3">
      <c r="D2684" s="151">
        <v>96148</v>
      </c>
      <c r="E2684" s="151">
        <v>16</v>
      </c>
    </row>
    <row r="2685" spans="4:5" x14ac:dyDescent="0.3">
      <c r="D2685" s="151">
        <v>96150</v>
      </c>
      <c r="E2685" s="151">
        <v>16</v>
      </c>
    </row>
    <row r="2686" spans="4:5" x14ac:dyDescent="0.3">
      <c r="D2686" s="151">
        <v>96151</v>
      </c>
      <c r="E2686" s="151">
        <v>16</v>
      </c>
    </row>
    <row r="2687" spans="4:5" x14ac:dyDescent="0.3">
      <c r="D2687" s="151">
        <v>96152</v>
      </c>
      <c r="E2687" s="151">
        <v>16</v>
      </c>
    </row>
    <row r="2688" spans="4:5" x14ac:dyDescent="0.3">
      <c r="D2688" s="151">
        <v>96154</v>
      </c>
      <c r="E2688" s="151">
        <v>16</v>
      </c>
    </row>
    <row r="2689" spans="4:5" x14ac:dyDescent="0.3">
      <c r="D2689" s="151">
        <v>96155</v>
      </c>
      <c r="E2689" s="151">
        <v>16</v>
      </c>
    </row>
    <row r="2690" spans="4:5" x14ac:dyDescent="0.3">
      <c r="D2690" s="151">
        <v>96156</v>
      </c>
      <c r="E2690" s="151">
        <v>16</v>
      </c>
    </row>
    <row r="2691" spans="4:5" x14ac:dyDescent="0.3">
      <c r="D2691" s="151">
        <v>96157</v>
      </c>
      <c r="E2691" s="151">
        <v>16</v>
      </c>
    </row>
    <row r="2692" spans="4:5" x14ac:dyDescent="0.3">
      <c r="D2692" s="151">
        <v>96158</v>
      </c>
      <c r="E2692" s="151">
        <v>16</v>
      </c>
    </row>
    <row r="2693" spans="4:5" x14ac:dyDescent="0.3">
      <c r="D2693" s="151">
        <v>96160</v>
      </c>
      <c r="E2693" s="151">
        <v>16</v>
      </c>
    </row>
    <row r="2694" spans="4:5" x14ac:dyDescent="0.3">
      <c r="D2694" s="151">
        <v>96161</v>
      </c>
      <c r="E2694" s="151">
        <v>16</v>
      </c>
    </row>
    <row r="2695" spans="4:5" x14ac:dyDescent="0.3">
      <c r="D2695" s="151">
        <v>96162</v>
      </c>
      <c r="E2695" s="151">
        <v>16</v>
      </c>
    </row>
  </sheetData>
  <sheetProtection formatColumns="0" formatRows="0"/>
  <customSheetViews>
    <customSheetView guid="{0F4B04D6-F4BF-4317-A3DF-9F7B8BB7C96E}" state="hidden" topLeftCell="I1">
      <selection activeCell="T6" sqref="T6"/>
      <pageMargins left="0" right="0" top="0" bottom="0" header="0" footer="0"/>
    </customSheetView>
  </customSheetView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715EA-1403-4CE1-9F04-43870AECD47E}">
  <sheetPr>
    <pageSetUpPr autoPageBreaks="0"/>
  </sheetPr>
  <dimension ref="A1:V53"/>
  <sheetViews>
    <sheetView showGridLines="0" zoomScaleNormal="100" workbookViewId="0">
      <selection activeCell="A40" sqref="A40"/>
    </sheetView>
  </sheetViews>
  <sheetFormatPr defaultColWidth="8.6640625" defaultRowHeight="15.6" outlineLevelCol="1" x14ac:dyDescent="0.3"/>
  <cols>
    <col min="1" max="1" width="22.6640625" style="2" customWidth="1"/>
    <col min="2" max="2" width="16.33203125" style="2" customWidth="1"/>
    <col min="3" max="3" width="19.6640625" style="2" customWidth="1"/>
    <col min="4" max="8" width="22.5546875" style="2" customWidth="1"/>
    <col min="9" max="10" width="21.6640625" style="2" hidden="1" customWidth="1" outlineLevel="1"/>
    <col min="11" max="11" width="19.44140625" style="2" hidden="1" customWidth="1" outlineLevel="1"/>
    <col min="12" max="12" width="53.33203125" style="2" customWidth="1" collapsed="1"/>
    <col min="13" max="13" width="11.33203125" style="2" customWidth="1"/>
    <col min="14" max="22" width="8.6640625" style="20"/>
    <col min="23" max="16384" width="8.6640625" style="2"/>
  </cols>
  <sheetData>
    <row r="1" spans="1:15" ht="25.2" customHeight="1" x14ac:dyDescent="0.3">
      <c r="B1" s="1" t="s">
        <v>35</v>
      </c>
      <c r="F1" s="749" t="s">
        <v>102</v>
      </c>
      <c r="G1" s="749"/>
      <c r="H1" s="749"/>
      <c r="I1" s="749"/>
      <c r="J1" s="749"/>
      <c r="K1" s="749"/>
      <c r="L1" s="749"/>
      <c r="M1" s="749"/>
      <c r="N1" s="749"/>
      <c r="O1" s="749"/>
    </row>
    <row r="2" spans="1:15" ht="9.75" customHeight="1" x14ac:dyDescent="0.3">
      <c r="B2" s="1"/>
      <c r="F2" s="67"/>
      <c r="G2" s="67"/>
      <c r="H2" s="67"/>
      <c r="I2" s="67"/>
      <c r="J2" s="67"/>
      <c r="K2" s="67"/>
      <c r="L2" s="67"/>
      <c r="M2" s="67"/>
      <c r="N2" s="484"/>
      <c r="O2" s="484"/>
    </row>
    <row r="3" spans="1:15" ht="21" customHeight="1" thickBot="1" x14ac:dyDescent="0.35">
      <c r="I3" s="25"/>
      <c r="J3" s="25"/>
      <c r="L3" s="768" t="s">
        <v>37</v>
      </c>
      <c r="M3" s="768"/>
    </row>
    <row r="4" spans="1:15" ht="26.25" customHeight="1" thickBot="1" x14ac:dyDescent="0.35">
      <c r="B4" s="570" t="s">
        <v>103</v>
      </c>
      <c r="C4" s="571"/>
      <c r="D4" s="571"/>
      <c r="E4" s="572"/>
      <c r="I4" s="737" t="s">
        <v>104</v>
      </c>
      <c r="J4" s="661"/>
      <c r="K4" s="662"/>
      <c r="L4" s="769" t="s">
        <v>875</v>
      </c>
      <c r="M4" s="770"/>
      <c r="N4" s="126"/>
    </row>
    <row r="5" spans="1:15" ht="31.5" customHeight="1" thickBot="1" x14ac:dyDescent="0.35">
      <c r="B5" s="583" t="s">
        <v>50</v>
      </c>
      <c r="C5" s="584"/>
      <c r="D5" s="775" t="str">
        <f>IF('Customer Information'!C13="","",'Customer Information'!C13)</f>
        <v/>
      </c>
      <c r="E5" s="776"/>
      <c r="I5" s="750"/>
      <c r="J5" s="664"/>
      <c r="K5" s="665"/>
      <c r="L5" s="771"/>
      <c r="M5" s="772"/>
      <c r="N5" s="491" t="b">
        <v>0</v>
      </c>
    </row>
    <row r="6" spans="1:15" ht="31.5" customHeight="1" x14ac:dyDescent="0.3">
      <c r="B6" s="751" t="s">
        <v>105</v>
      </c>
      <c r="C6" s="752"/>
      <c r="D6" s="794"/>
      <c r="E6" s="795"/>
      <c r="I6" s="654"/>
      <c r="J6" s="655"/>
      <c r="K6" s="656"/>
      <c r="L6" s="771"/>
      <c r="M6" s="772"/>
      <c r="N6" s="126"/>
    </row>
    <row r="7" spans="1:15" ht="31.5" customHeight="1" x14ac:dyDescent="0.3">
      <c r="B7" s="756"/>
      <c r="C7" s="759"/>
      <c r="D7" s="796"/>
      <c r="E7" s="797"/>
      <c r="I7" s="654"/>
      <c r="J7" s="655"/>
      <c r="K7" s="656"/>
      <c r="L7" s="771"/>
      <c r="M7" s="772"/>
      <c r="N7" s="126"/>
    </row>
    <row r="8" spans="1:15" ht="31.5" customHeight="1" x14ac:dyDescent="0.3">
      <c r="B8" s="756"/>
      <c r="C8" s="759"/>
      <c r="D8" s="796"/>
      <c r="E8" s="797"/>
      <c r="I8" s="654"/>
      <c r="J8" s="655"/>
      <c r="K8" s="656"/>
      <c r="L8" s="771"/>
      <c r="M8" s="772"/>
      <c r="N8" s="126"/>
    </row>
    <row r="9" spans="1:15" ht="31.5" customHeight="1" x14ac:dyDescent="0.3">
      <c r="B9" s="756"/>
      <c r="C9" s="759"/>
      <c r="D9" s="796"/>
      <c r="E9" s="797"/>
      <c r="I9" s="654"/>
      <c r="J9" s="655"/>
      <c r="K9" s="656"/>
      <c r="L9" s="771"/>
      <c r="M9" s="772"/>
      <c r="N9" s="126"/>
    </row>
    <row r="10" spans="1:15" ht="31.5" customHeight="1" thickBot="1" x14ac:dyDescent="0.35">
      <c r="B10" s="756"/>
      <c r="C10" s="759"/>
      <c r="D10" s="796"/>
      <c r="E10" s="797"/>
      <c r="I10" s="654"/>
      <c r="J10" s="655"/>
      <c r="K10" s="656"/>
      <c r="L10" s="771"/>
      <c r="M10" s="772"/>
      <c r="N10" s="126"/>
    </row>
    <row r="11" spans="1:15" ht="31.5" customHeight="1" thickBot="1" x14ac:dyDescent="0.35">
      <c r="B11" s="687" t="s">
        <v>106</v>
      </c>
      <c r="C11" s="688"/>
      <c r="D11" s="784"/>
      <c r="E11" s="785"/>
      <c r="I11" s="654"/>
      <c r="J11" s="655"/>
      <c r="K11" s="656"/>
      <c r="L11" s="771"/>
      <c r="M11" s="772"/>
      <c r="N11" s="126"/>
    </row>
    <row r="12" spans="1:15" ht="27.75" customHeight="1" x14ac:dyDescent="0.3">
      <c r="A12" s="783" t="s">
        <v>107</v>
      </c>
      <c r="B12" s="751" t="s">
        <v>108</v>
      </c>
      <c r="C12" s="755"/>
      <c r="D12" s="6" t="s">
        <v>109</v>
      </c>
      <c r="E12" s="243"/>
      <c r="I12" s="654"/>
      <c r="J12" s="655"/>
      <c r="K12" s="656"/>
      <c r="L12" s="771"/>
      <c r="M12" s="772"/>
    </row>
    <row r="13" spans="1:15" ht="27.75" customHeight="1" x14ac:dyDescent="0.3">
      <c r="A13" s="783"/>
      <c r="B13" s="756"/>
      <c r="C13" s="757"/>
      <c r="D13" s="26" t="s">
        <v>110</v>
      </c>
      <c r="E13" s="244"/>
      <c r="I13" s="654"/>
      <c r="J13" s="655"/>
      <c r="K13" s="656"/>
      <c r="L13" s="771"/>
      <c r="M13" s="772"/>
    </row>
    <row r="14" spans="1:15" ht="27.75" customHeight="1" x14ac:dyDescent="0.3">
      <c r="A14" s="783"/>
      <c r="B14" s="756"/>
      <c r="C14" s="757"/>
      <c r="D14" s="26" t="s">
        <v>111</v>
      </c>
      <c r="E14" s="244"/>
      <c r="I14" s="654"/>
      <c r="J14" s="655"/>
      <c r="K14" s="656"/>
      <c r="L14" s="771"/>
      <c r="M14" s="772"/>
    </row>
    <row r="15" spans="1:15" ht="27.75" customHeight="1" x14ac:dyDescent="0.3">
      <c r="A15" s="783"/>
      <c r="B15" s="756"/>
      <c r="C15" s="757"/>
      <c r="D15" s="26" t="s">
        <v>112</v>
      </c>
      <c r="E15" s="244"/>
      <c r="I15" s="654"/>
      <c r="J15" s="655"/>
      <c r="K15" s="656"/>
      <c r="L15" s="771"/>
      <c r="M15" s="772"/>
    </row>
    <row r="16" spans="1:15" ht="27.75" customHeight="1" x14ac:dyDescent="0.3">
      <c r="A16" s="783"/>
      <c r="B16" s="756"/>
      <c r="C16" s="757"/>
      <c r="D16" s="26" t="s">
        <v>113</v>
      </c>
      <c r="E16" s="244"/>
      <c r="I16" s="654"/>
      <c r="J16" s="655"/>
      <c r="K16" s="656"/>
      <c r="L16" s="771"/>
      <c r="M16" s="772"/>
    </row>
    <row r="17" spans="1:15" ht="27.75" customHeight="1" x14ac:dyDescent="0.3">
      <c r="A17" s="783"/>
      <c r="B17" s="756"/>
      <c r="C17" s="757"/>
      <c r="D17" s="26" t="s">
        <v>114</v>
      </c>
      <c r="E17" s="244"/>
      <c r="I17" s="654"/>
      <c r="J17" s="655"/>
      <c r="K17" s="656"/>
      <c r="L17" s="771"/>
      <c r="M17" s="772"/>
    </row>
    <row r="18" spans="1:15" ht="27.75" customHeight="1" thickBot="1" x14ac:dyDescent="0.35">
      <c r="A18" s="783"/>
      <c r="B18" s="753"/>
      <c r="C18" s="758"/>
      <c r="D18" s="27" t="s">
        <v>115</v>
      </c>
      <c r="E18" s="245"/>
      <c r="I18" s="654"/>
      <c r="J18" s="655"/>
      <c r="K18" s="656"/>
      <c r="L18" s="771"/>
      <c r="M18" s="772"/>
    </row>
    <row r="19" spans="1:15" ht="38.25" customHeight="1" x14ac:dyDescent="0.3">
      <c r="A19" s="783"/>
      <c r="B19" s="756" t="s">
        <v>116</v>
      </c>
      <c r="C19" s="759"/>
      <c r="D19" s="83" t="s">
        <v>117</v>
      </c>
      <c r="E19" s="79" t="s">
        <v>118</v>
      </c>
      <c r="I19" s="654"/>
      <c r="J19" s="655"/>
      <c r="K19" s="656"/>
      <c r="L19" s="771"/>
      <c r="M19" s="772"/>
    </row>
    <row r="20" spans="1:15" ht="27.75" customHeight="1" thickBot="1" x14ac:dyDescent="0.35">
      <c r="A20" s="783"/>
      <c r="B20" s="753"/>
      <c r="C20" s="754"/>
      <c r="D20" s="246"/>
      <c r="E20" s="247"/>
      <c r="I20" s="654"/>
      <c r="J20" s="655"/>
      <c r="K20" s="656"/>
      <c r="L20" s="771"/>
      <c r="M20" s="772"/>
    </row>
    <row r="21" spans="1:15" ht="27.75" customHeight="1" x14ac:dyDescent="0.3">
      <c r="A21" s="783" t="s">
        <v>119</v>
      </c>
      <c r="B21" s="751" t="s">
        <v>120</v>
      </c>
      <c r="C21" s="752"/>
      <c r="D21" s="764"/>
      <c r="E21" s="765"/>
      <c r="I21" s="654"/>
      <c r="J21" s="655"/>
      <c r="K21" s="656"/>
      <c r="L21" s="771"/>
      <c r="M21" s="772"/>
    </row>
    <row r="22" spans="1:15" ht="27.75" customHeight="1" thickBot="1" x14ac:dyDescent="0.35">
      <c r="A22" s="783"/>
      <c r="B22" s="753"/>
      <c r="C22" s="754"/>
      <c r="D22" s="766"/>
      <c r="E22" s="767"/>
      <c r="I22" s="654"/>
      <c r="J22" s="655"/>
      <c r="K22" s="656"/>
      <c r="L22" s="771"/>
      <c r="M22" s="772"/>
    </row>
    <row r="23" spans="1:15" ht="32.25" customHeight="1" x14ac:dyDescent="0.3">
      <c r="A23" s="783" t="s">
        <v>107</v>
      </c>
      <c r="B23" s="751" t="s">
        <v>121</v>
      </c>
      <c r="C23" s="752"/>
      <c r="D23" s="760"/>
      <c r="E23" s="761"/>
      <c r="I23" s="654"/>
      <c r="J23" s="655"/>
      <c r="K23" s="656"/>
      <c r="L23" s="771"/>
      <c r="M23" s="772"/>
    </row>
    <row r="24" spans="1:15" ht="32.25" customHeight="1" thickBot="1" x14ac:dyDescent="0.35">
      <c r="A24" s="783"/>
      <c r="B24" s="753"/>
      <c r="C24" s="754"/>
      <c r="D24" s="762"/>
      <c r="E24" s="763"/>
      <c r="I24" s="654"/>
      <c r="J24" s="655"/>
      <c r="K24" s="656"/>
      <c r="L24" s="771"/>
      <c r="M24" s="772"/>
    </row>
    <row r="25" spans="1:15" ht="32.25" customHeight="1" x14ac:dyDescent="0.3">
      <c r="A25" s="783"/>
      <c r="B25" s="585" t="s">
        <v>122</v>
      </c>
      <c r="C25" s="564"/>
      <c r="D25" s="788"/>
      <c r="E25" s="789"/>
      <c r="I25" s="654"/>
      <c r="J25" s="655"/>
      <c r="K25" s="656"/>
      <c r="L25" s="771"/>
      <c r="M25" s="772"/>
    </row>
    <row r="26" spans="1:15" ht="32.25" customHeight="1" x14ac:dyDescent="0.3">
      <c r="A26" s="783"/>
      <c r="B26" s="713"/>
      <c r="C26" s="714"/>
      <c r="D26" s="790"/>
      <c r="E26" s="791"/>
      <c r="I26" s="654"/>
      <c r="J26" s="655"/>
      <c r="K26" s="656"/>
      <c r="L26" s="771"/>
      <c r="M26" s="772"/>
    </row>
    <row r="27" spans="1:15" ht="32.25" customHeight="1" thickBot="1" x14ac:dyDescent="0.35">
      <c r="A27" s="783"/>
      <c r="B27" s="786"/>
      <c r="C27" s="787"/>
      <c r="D27" s="792"/>
      <c r="E27" s="793"/>
      <c r="I27" s="657"/>
      <c r="J27" s="658" t="b">
        <v>1</v>
      </c>
      <c r="K27" s="659"/>
      <c r="L27" s="773"/>
      <c r="M27" s="774"/>
    </row>
    <row r="28" spans="1:15" s="20" customFormat="1" ht="25.2" customHeight="1" thickBot="1" x14ac:dyDescent="0.35">
      <c r="F28" s="712"/>
      <c r="G28" s="712"/>
      <c r="H28" s="712"/>
      <c r="J28" s="490" t="b">
        <v>0</v>
      </c>
      <c r="K28" s="488"/>
      <c r="L28" s="712" t="s">
        <v>37</v>
      </c>
      <c r="M28" s="712"/>
    </row>
    <row r="29" spans="1:15" ht="25.2" customHeight="1" thickBot="1" x14ac:dyDescent="0.35">
      <c r="A29" s="711" t="s">
        <v>123</v>
      </c>
      <c r="B29" s="570" t="s">
        <v>836</v>
      </c>
      <c r="C29" s="571"/>
      <c r="D29" s="571"/>
      <c r="E29" s="571"/>
      <c r="F29" s="571"/>
      <c r="G29" s="571"/>
      <c r="H29" s="572"/>
      <c r="I29" s="737" t="s">
        <v>124</v>
      </c>
      <c r="J29" s="661"/>
      <c r="K29" s="662"/>
      <c r="L29" s="777" t="s">
        <v>837</v>
      </c>
      <c r="M29" s="778"/>
      <c r="N29" s="185"/>
      <c r="O29" s="185"/>
    </row>
    <row r="30" spans="1:15" ht="27" customHeight="1" x14ac:dyDescent="0.3">
      <c r="A30" s="711"/>
      <c r="B30" s="73"/>
      <c r="C30" s="75"/>
      <c r="D30" s="74" t="s">
        <v>125</v>
      </c>
      <c r="E30" s="74" t="s">
        <v>126</v>
      </c>
      <c r="F30" s="74" t="s">
        <v>127</v>
      </c>
      <c r="G30" s="74" t="s">
        <v>128</v>
      </c>
      <c r="H30" s="76" t="s">
        <v>129</v>
      </c>
      <c r="I30" s="750"/>
      <c r="J30" s="664"/>
      <c r="K30" s="665"/>
      <c r="L30" s="779"/>
      <c r="M30" s="780"/>
      <c r="N30" s="185"/>
      <c r="O30" s="185"/>
    </row>
    <row r="31" spans="1:15" ht="42" customHeight="1" x14ac:dyDescent="0.3">
      <c r="B31" s="713" t="s">
        <v>130</v>
      </c>
      <c r="C31" s="714"/>
      <c r="D31" s="249"/>
      <c r="E31" s="249"/>
      <c r="F31" s="249"/>
      <c r="G31" s="249"/>
      <c r="H31" s="250"/>
      <c r="I31" s="511"/>
      <c r="J31" s="512"/>
      <c r="K31" s="513"/>
      <c r="L31" s="779"/>
      <c r="M31" s="780"/>
      <c r="N31" s="185"/>
      <c r="O31" s="185"/>
    </row>
    <row r="32" spans="1:15" ht="52.5" customHeight="1" x14ac:dyDescent="0.3">
      <c r="B32" s="713" t="s">
        <v>131</v>
      </c>
      <c r="C32" s="714"/>
      <c r="D32" s="249"/>
      <c r="E32" s="249"/>
      <c r="F32" s="249"/>
      <c r="G32" s="249"/>
      <c r="H32" s="250"/>
      <c r="I32" s="514"/>
      <c r="J32" s="515"/>
      <c r="K32" s="516"/>
      <c r="L32" s="779"/>
      <c r="M32" s="780"/>
      <c r="N32" s="185"/>
      <c r="O32" s="185"/>
    </row>
    <row r="33" spans="1:21" ht="82.95" customHeight="1" x14ac:dyDescent="0.3">
      <c r="A33" s="408" t="s">
        <v>132</v>
      </c>
      <c r="B33" s="713" t="s">
        <v>133</v>
      </c>
      <c r="C33" s="714"/>
      <c r="D33" s="249"/>
      <c r="E33" s="249"/>
      <c r="F33" s="249"/>
      <c r="G33" s="249"/>
      <c r="H33" s="250"/>
      <c r="I33" s="514"/>
      <c r="J33" s="515"/>
      <c r="K33" s="516"/>
      <c r="L33" s="779"/>
      <c r="M33" s="780"/>
      <c r="N33" s="185"/>
      <c r="O33" s="185"/>
    </row>
    <row r="34" spans="1:21" ht="50.7" customHeight="1" x14ac:dyDescent="0.3">
      <c r="A34" s="123"/>
      <c r="B34" s="713" t="s">
        <v>134</v>
      </c>
      <c r="C34" s="714"/>
      <c r="D34" s="249"/>
      <c r="E34" s="249"/>
      <c r="F34" s="249"/>
      <c r="G34" s="249"/>
      <c r="H34" s="250"/>
      <c r="I34" s="514"/>
      <c r="J34" s="515"/>
      <c r="K34" s="516"/>
      <c r="L34" s="779"/>
      <c r="M34" s="780"/>
      <c r="N34" s="185"/>
      <c r="O34" s="185"/>
    </row>
    <row r="35" spans="1:21" ht="103.5" customHeight="1" x14ac:dyDescent="0.3">
      <c r="A35" s="113"/>
      <c r="B35" s="713" t="s">
        <v>135</v>
      </c>
      <c r="C35" s="714"/>
      <c r="D35" s="249"/>
      <c r="E35" s="249"/>
      <c r="F35" s="249"/>
      <c r="G35" s="249"/>
      <c r="H35" s="249"/>
      <c r="I35" s="514"/>
      <c r="J35" s="515"/>
      <c r="K35" s="516"/>
      <c r="L35" s="779"/>
      <c r="M35" s="780"/>
    </row>
    <row r="36" spans="1:21" ht="15.6" customHeight="1" x14ac:dyDescent="0.3">
      <c r="A36" s="711" t="s">
        <v>136</v>
      </c>
      <c r="B36" s="724" t="s">
        <v>137</v>
      </c>
      <c r="C36" s="725"/>
      <c r="D36" s="728"/>
      <c r="E36" s="728"/>
      <c r="F36" s="728"/>
      <c r="G36" s="728"/>
      <c r="H36" s="722"/>
      <c r="I36" s="514"/>
      <c r="J36" s="515"/>
      <c r="K36" s="516"/>
      <c r="L36" s="779"/>
      <c r="M36" s="780"/>
    </row>
    <row r="37" spans="1:21" x14ac:dyDescent="0.3">
      <c r="A37" s="711"/>
      <c r="B37" s="726"/>
      <c r="C37" s="727"/>
      <c r="D37" s="729"/>
      <c r="E37" s="729"/>
      <c r="F37" s="729"/>
      <c r="G37" s="729"/>
      <c r="H37" s="723"/>
      <c r="I37" s="514"/>
      <c r="J37" s="515"/>
      <c r="K37" s="516"/>
      <c r="L37" s="779"/>
      <c r="M37" s="780"/>
    </row>
    <row r="38" spans="1:21" ht="45" customHeight="1" x14ac:dyDescent="0.3">
      <c r="A38" s="123"/>
      <c r="B38" s="713" t="s">
        <v>138</v>
      </c>
      <c r="C38" s="714"/>
      <c r="D38" s="249"/>
      <c r="E38" s="249"/>
      <c r="F38" s="249"/>
      <c r="G38" s="249"/>
      <c r="H38" s="250"/>
      <c r="I38" s="514"/>
      <c r="J38" s="515"/>
      <c r="K38" s="516"/>
      <c r="L38" s="779"/>
      <c r="M38" s="780"/>
    </row>
    <row r="39" spans="1:21" ht="36.75" customHeight="1" x14ac:dyDescent="0.3">
      <c r="B39" s="713" t="s">
        <v>139</v>
      </c>
      <c r="C39" s="714"/>
      <c r="D39" s="249"/>
      <c r="E39" s="249"/>
      <c r="F39" s="249"/>
      <c r="G39" s="249"/>
      <c r="H39" s="250"/>
      <c r="I39" s="514"/>
      <c r="J39" s="515"/>
      <c r="K39" s="516"/>
      <c r="L39" s="779"/>
      <c r="M39" s="780"/>
    </row>
    <row r="40" spans="1:21" ht="108" customHeight="1" thickBot="1" x14ac:dyDescent="0.35">
      <c r="A40" s="179" t="s">
        <v>132</v>
      </c>
      <c r="B40" s="715" t="s">
        <v>140</v>
      </c>
      <c r="C40" s="716"/>
      <c r="D40" s="717"/>
      <c r="E40" s="718"/>
      <c r="F40" s="718"/>
      <c r="G40" s="718"/>
      <c r="H40" s="719"/>
      <c r="I40" s="517"/>
      <c r="J40" s="518"/>
      <c r="K40" s="519"/>
      <c r="L40" s="781"/>
      <c r="M40" s="782"/>
    </row>
    <row r="41" spans="1:21" s="20" customFormat="1" ht="36.75" customHeight="1" thickBot="1" x14ac:dyDescent="0.35">
      <c r="A41" s="485"/>
      <c r="B41" s="486"/>
      <c r="J41" s="487"/>
      <c r="K41" s="489" t="b">
        <v>0</v>
      </c>
      <c r="L41" s="736" t="s">
        <v>37</v>
      </c>
      <c r="M41" s="736"/>
    </row>
    <row r="42" spans="1:21" ht="36.75" customHeight="1" x14ac:dyDescent="0.3">
      <c r="B42" s="738" t="s">
        <v>141</v>
      </c>
      <c r="C42" s="739"/>
      <c r="D42" s="739"/>
      <c r="E42" s="739"/>
      <c r="F42" s="739"/>
      <c r="G42" s="739"/>
      <c r="H42" s="740"/>
      <c r="I42" s="737" t="s">
        <v>142</v>
      </c>
      <c r="J42" s="661"/>
      <c r="K42" s="662"/>
      <c r="L42" s="730" t="s">
        <v>143</v>
      </c>
      <c r="M42" s="731"/>
      <c r="N42" s="126"/>
      <c r="O42" s="185"/>
      <c r="P42" s="185"/>
      <c r="Q42" s="185"/>
      <c r="R42" s="185"/>
      <c r="S42" s="185"/>
      <c r="T42" s="185"/>
      <c r="U42" s="185"/>
    </row>
    <row r="43" spans="1:21" ht="53.1" customHeight="1" x14ac:dyDescent="0.3">
      <c r="B43" s="29" t="s">
        <v>144</v>
      </c>
      <c r="C43" s="30" t="s">
        <v>145</v>
      </c>
      <c r="D43" s="30" t="s">
        <v>146</v>
      </c>
      <c r="E43" s="30" t="s">
        <v>147</v>
      </c>
      <c r="F43" s="30" t="s">
        <v>148</v>
      </c>
      <c r="G43" s="30" t="s">
        <v>149</v>
      </c>
      <c r="H43" s="199" t="s">
        <v>150</v>
      </c>
      <c r="I43" s="654"/>
      <c r="J43" s="655"/>
      <c r="K43" s="656"/>
      <c r="L43" s="732"/>
      <c r="M43" s="733"/>
      <c r="N43" s="126"/>
      <c r="O43" s="185"/>
      <c r="P43" s="185"/>
      <c r="Q43" s="185"/>
      <c r="R43" s="185"/>
      <c r="S43" s="185"/>
      <c r="T43" s="185"/>
      <c r="U43" s="185"/>
    </row>
    <row r="44" spans="1:21" ht="36.75" customHeight="1" x14ac:dyDescent="0.3">
      <c r="B44" s="31" t="s">
        <v>151</v>
      </c>
      <c r="C44" s="117" t="str">
        <f>IF('Customer Information'!D42="","",'Customer Information'!D42)</f>
        <v/>
      </c>
      <c r="D44" s="184"/>
      <c r="E44" s="184"/>
      <c r="F44" s="251"/>
      <c r="G44" s="252"/>
      <c r="H44" s="253"/>
      <c r="I44" s="654"/>
      <c r="J44" s="655"/>
      <c r="K44" s="656"/>
      <c r="L44" s="732"/>
      <c r="M44" s="733"/>
      <c r="N44" s="126"/>
    </row>
    <row r="45" spans="1:21" ht="36.75" customHeight="1" thickBot="1" x14ac:dyDescent="0.35">
      <c r="B45" s="32" t="s">
        <v>152</v>
      </c>
      <c r="C45" s="118" t="str">
        <f>IF('Customer Information'!D44="","",'Customer Information'!D44)</f>
        <v/>
      </c>
      <c r="D45" s="254"/>
      <c r="E45" s="254"/>
      <c r="F45" s="255"/>
      <c r="G45" s="256"/>
      <c r="H45" s="257"/>
      <c r="I45" s="654"/>
      <c r="J45" s="655"/>
      <c r="K45" s="656"/>
      <c r="L45" s="734"/>
      <c r="M45" s="735"/>
      <c r="N45" s="126"/>
    </row>
    <row r="46" spans="1:21" ht="25.2" customHeight="1" thickBot="1" x14ac:dyDescent="0.35">
      <c r="I46" s="654"/>
      <c r="J46" s="655"/>
      <c r="K46" s="656"/>
      <c r="L46" s="33"/>
      <c r="M46" s="28"/>
      <c r="N46" s="185"/>
    </row>
    <row r="47" spans="1:21" ht="25.2" customHeight="1" thickBot="1" x14ac:dyDescent="0.35">
      <c r="B47" s="744" t="s">
        <v>153</v>
      </c>
      <c r="C47" s="745"/>
      <c r="D47" s="745"/>
      <c r="E47" s="745"/>
      <c r="F47" s="745"/>
      <c r="G47" s="258"/>
      <c r="I47" s="654"/>
      <c r="J47" s="655"/>
      <c r="K47" s="656"/>
      <c r="L47" s="28"/>
      <c r="M47" s="28"/>
      <c r="N47" s="185"/>
    </row>
    <row r="48" spans="1:21" ht="47.7" customHeight="1" thickBot="1" x14ac:dyDescent="0.35">
      <c r="A48" s="121"/>
      <c r="B48" s="34"/>
      <c r="C48" s="720" t="s">
        <v>154</v>
      </c>
      <c r="D48" s="721"/>
      <c r="E48" s="746"/>
      <c r="F48" s="747"/>
      <c r="G48" s="748"/>
      <c r="I48" s="654"/>
      <c r="J48" s="655"/>
      <c r="K48" s="656"/>
      <c r="L48" s="28"/>
      <c r="M48" s="28"/>
      <c r="N48" s="185"/>
    </row>
    <row r="49" spans="1:14" ht="25.2" customHeight="1" thickBot="1" x14ac:dyDescent="0.35">
      <c r="A49" s="122"/>
      <c r="B49" s="744" t="s">
        <v>155</v>
      </c>
      <c r="C49" s="745"/>
      <c r="D49" s="745"/>
      <c r="E49" s="745"/>
      <c r="F49" s="745"/>
      <c r="G49" s="258"/>
      <c r="I49" s="654"/>
      <c r="J49" s="655"/>
      <c r="K49" s="656"/>
      <c r="L49" s="28"/>
      <c r="M49" s="28"/>
      <c r="N49" s="185"/>
    </row>
    <row r="50" spans="1:14" ht="46.35" customHeight="1" thickBot="1" x14ac:dyDescent="0.35">
      <c r="A50" s="121"/>
      <c r="C50" s="720" t="s">
        <v>154</v>
      </c>
      <c r="D50" s="721"/>
      <c r="E50" s="741"/>
      <c r="F50" s="742"/>
      <c r="G50" s="743"/>
      <c r="I50" s="657"/>
      <c r="J50" s="658"/>
      <c r="K50" s="659"/>
      <c r="L50" s="28"/>
      <c r="M50" s="28"/>
      <c r="N50" s="185"/>
    </row>
    <row r="51" spans="1:14" ht="25.2" customHeight="1" x14ac:dyDescent="0.3">
      <c r="B51" s="93" t="s">
        <v>156</v>
      </c>
      <c r="J51" s="28"/>
      <c r="K51" s="28"/>
      <c r="L51" s="28"/>
      <c r="M51" s="28"/>
      <c r="N51" s="185"/>
    </row>
    <row r="52" spans="1:14" x14ac:dyDescent="0.3">
      <c r="J52" s="28"/>
      <c r="K52" s="28"/>
      <c r="L52" s="28"/>
      <c r="M52" s="28"/>
      <c r="N52" s="185"/>
    </row>
    <row r="53" spans="1:14" x14ac:dyDescent="0.3">
      <c r="J53" s="28"/>
      <c r="K53" s="28"/>
      <c r="L53" s="28"/>
      <c r="M53" s="28"/>
      <c r="N53" s="185"/>
    </row>
  </sheetData>
  <sheetProtection algorithmName="SHA-512" hashValue="1ZyFL21Wtmate1uIU7T8JTtRLRg7xXVzcSc6P6ukwVROBf7Z9FwPppFmAq6QEyUuKUfB03HVBgWQh6ncQxesRg==" saltValue="F/k0dGQ82hwUUifFbJbb/A==" spinCount="100000" sheet="1" formatColumns="0" formatRows="0"/>
  <customSheetViews>
    <customSheetView guid="{0F4B04D6-F4BF-4317-A3DF-9F7B8BB7C96E}" scale="80" showGridLines="0" hiddenColumns="1">
      <selection activeCell="I42" sqref="I42:K42"/>
      <colBreaks count="1" manualBreakCount="1">
        <brk id="5" min="3" max="26" man="1"/>
      </colBreaks>
      <pageMargins left="0" right="0" top="0" bottom="0" header="0" footer="0"/>
      <pageSetup scale="64" fitToHeight="3" orientation="portrait" r:id="rId1"/>
      <headerFooter>
        <oddHeader>&amp;L&amp;G&amp;CCustomer Project Review (CPR) - &amp;A&amp;R&amp;D</oddHeader>
        <oddFooter>&amp;CPage &amp;P of &amp;N</oddFooter>
      </headerFooter>
    </customSheetView>
  </customSheetViews>
  <mergeCells count="57">
    <mergeCell ref="A21:A22"/>
    <mergeCell ref="A36:A37"/>
    <mergeCell ref="B4:E4"/>
    <mergeCell ref="B5:C5"/>
    <mergeCell ref="D11:E11"/>
    <mergeCell ref="B11:C11"/>
    <mergeCell ref="B32:C32"/>
    <mergeCell ref="B25:C27"/>
    <mergeCell ref="D25:E27"/>
    <mergeCell ref="B6:C10"/>
    <mergeCell ref="D6:E10"/>
    <mergeCell ref="B33:C33"/>
    <mergeCell ref="B34:C34"/>
    <mergeCell ref="B35:C35"/>
    <mergeCell ref="A12:A20"/>
    <mergeCell ref="A23:A27"/>
    <mergeCell ref="F1:O1"/>
    <mergeCell ref="I4:K5"/>
    <mergeCell ref="I6:K27"/>
    <mergeCell ref="I29:K30"/>
    <mergeCell ref="B21:C22"/>
    <mergeCell ref="B12:C18"/>
    <mergeCell ref="B19:C20"/>
    <mergeCell ref="B23:C24"/>
    <mergeCell ref="D23:E24"/>
    <mergeCell ref="D21:E22"/>
    <mergeCell ref="L3:M3"/>
    <mergeCell ref="L4:M27"/>
    <mergeCell ref="D5:E5"/>
    <mergeCell ref="L28:M28"/>
    <mergeCell ref="L29:M40"/>
    <mergeCell ref="B31:C31"/>
    <mergeCell ref="L42:M45"/>
    <mergeCell ref="L41:M41"/>
    <mergeCell ref="I42:K42"/>
    <mergeCell ref="B42:H42"/>
    <mergeCell ref="E50:G50"/>
    <mergeCell ref="B47:F47"/>
    <mergeCell ref="B49:F49"/>
    <mergeCell ref="E48:G48"/>
    <mergeCell ref="C48:D48"/>
    <mergeCell ref="A29:A30"/>
    <mergeCell ref="F28:H28"/>
    <mergeCell ref="I43:K50"/>
    <mergeCell ref="B38:C38"/>
    <mergeCell ref="B39:C39"/>
    <mergeCell ref="B40:C40"/>
    <mergeCell ref="D40:H40"/>
    <mergeCell ref="B29:H29"/>
    <mergeCell ref="C50:D50"/>
    <mergeCell ref="H36:H37"/>
    <mergeCell ref="B36:C37"/>
    <mergeCell ref="D36:D37"/>
    <mergeCell ref="E36:E37"/>
    <mergeCell ref="F36:F37"/>
    <mergeCell ref="G36:G37"/>
    <mergeCell ref="I31:K40"/>
  </mergeCells>
  <conditionalFormatting sqref="B36">
    <cfRule type="expression" dxfId="959" priority="22">
      <formula>$A$35=0</formula>
    </cfRule>
  </conditionalFormatting>
  <conditionalFormatting sqref="B36:C37">
    <cfRule type="expression" dxfId="958" priority="2">
      <formula>OR($D$35="Yes",$E$35="Yes",$F$35="Yes",$G$35="Yes",$H$35="Yes")</formula>
    </cfRule>
  </conditionalFormatting>
  <conditionalFormatting sqref="B47:F47">
    <cfRule type="expression" dxfId="952" priority="82">
      <formula>$F$44&lt;&gt;""</formula>
    </cfRule>
  </conditionalFormatting>
  <conditionalFormatting sqref="B49:F49">
    <cfRule type="expression" dxfId="951" priority="80">
      <formula>$F$45&lt;&gt;""</formula>
    </cfRule>
  </conditionalFormatting>
  <conditionalFormatting sqref="C48 E48:G48">
    <cfRule type="expression" dxfId="949" priority="84">
      <formula>$G$47="Not applicable"</formula>
    </cfRule>
    <cfRule type="expression" dxfId="948" priority="95">
      <formula>$G$47="Yes"</formula>
    </cfRule>
    <cfRule type="expression" dxfId="947" priority="94">
      <formula>$G$47=""</formula>
    </cfRule>
  </conditionalFormatting>
  <conditionalFormatting sqref="C50">
    <cfRule type="expression" dxfId="946" priority="74">
      <formula>$G$49="Yes"</formula>
    </cfRule>
    <cfRule type="expression" dxfId="945" priority="73">
      <formula>$G$49=""</formula>
    </cfRule>
  </conditionalFormatting>
  <conditionalFormatting sqref="D36">
    <cfRule type="expression" dxfId="944" priority="33">
      <formula>$D$32="Yes"</formula>
    </cfRule>
    <cfRule type="expression" dxfId="943" priority="28">
      <formula>$D$35="Yes"</formula>
    </cfRule>
  </conditionalFormatting>
  <conditionalFormatting sqref="E36">
    <cfRule type="expression" dxfId="942" priority="32">
      <formula>$E$32="Yes"</formula>
    </cfRule>
    <cfRule type="expression" dxfId="941" priority="27">
      <formula>$E$35="Yes"</formula>
    </cfRule>
  </conditionalFormatting>
  <conditionalFormatting sqref="E50:G50">
    <cfRule type="expression" dxfId="940" priority="83">
      <formula>$G$49="Not applicable"</formula>
    </cfRule>
    <cfRule type="expression" dxfId="939" priority="92">
      <formula>$G$49=""</formula>
    </cfRule>
    <cfRule type="expression" dxfId="938" priority="93">
      <formula>$G$49="Yes"</formula>
    </cfRule>
  </conditionalFormatting>
  <conditionalFormatting sqref="F36">
    <cfRule type="expression" dxfId="937" priority="26">
      <formula>$F$35="Yes"</formula>
    </cfRule>
    <cfRule type="expression" dxfId="936" priority="31">
      <formula>$F$32="Yes"</formula>
    </cfRule>
  </conditionalFormatting>
  <conditionalFormatting sqref="G36">
    <cfRule type="expression" dxfId="935" priority="25">
      <formula>$G$35="Yes"</formula>
    </cfRule>
    <cfRule type="expression" dxfId="934" priority="30">
      <formula>$G$32="Yes"</formula>
    </cfRule>
  </conditionalFormatting>
  <conditionalFormatting sqref="G47">
    <cfRule type="expression" dxfId="933" priority="81">
      <formula>$F$44&lt;&gt;""</formula>
    </cfRule>
  </conditionalFormatting>
  <conditionalFormatting sqref="G49">
    <cfRule type="expression" dxfId="932" priority="79">
      <formula>$F$45&lt;&gt;""</formula>
    </cfRule>
  </conditionalFormatting>
  <conditionalFormatting sqref="H36">
    <cfRule type="expression" dxfId="931" priority="24">
      <formula>$H$35="Yes"</formula>
    </cfRule>
    <cfRule type="expression" dxfId="930" priority="29">
      <formula>$H$32="Yes"</formula>
    </cfRule>
  </conditionalFormatting>
  <conditionalFormatting sqref="I43">
    <cfRule type="expression" dxfId="929" priority="68">
      <formula>$K$41</formula>
    </cfRule>
  </conditionalFormatting>
  <conditionalFormatting sqref="I6:K27">
    <cfRule type="expression" dxfId="928" priority="1">
      <formula>$N$5</formula>
    </cfRule>
  </conditionalFormatting>
  <conditionalFormatting sqref="I31:K40">
    <cfRule type="expression" dxfId="927" priority="56">
      <formula>$J$27</formula>
    </cfRule>
  </conditionalFormatting>
  <hyperlinks>
    <hyperlink ref="B1" location="'READ ME'!A1" display="Back to READ ME" xr:uid="{21BBECB8-759F-433A-AD32-CD7A381F433B}"/>
    <hyperlink ref="B51" location="SEM!A1" display="Next Tab" xr:uid="{8F123711-5FC4-4CED-A51C-BDC07C916D7B}"/>
  </hyperlinks>
  <pageMargins left="0.5" right="0.5" top="0.75" bottom="0.75" header="0.3" footer="0.3"/>
  <pageSetup scale="64" fitToHeight="3" orientation="portrait" r:id="rId2"/>
  <headerFooter>
    <oddHeader>&amp;L&amp;G&amp;CCustomer Project Review (CPR) - &amp;A&amp;R&amp;D</oddHeader>
    <oddFooter>&amp;CPage &amp;P of &amp;N</oddFooter>
  </headerFooter>
  <colBreaks count="1" manualBreakCount="1">
    <brk id="5" min="3" max="26"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53254" r:id="rId6" name="Check Box 6">
              <controlPr locked="0" defaultSize="0" autoFill="0" autoLine="0" autoPict="0">
                <anchor moveWithCells="1" sizeWithCells="1">
                  <from>
                    <xdr:col>10</xdr:col>
                    <xdr:colOff>259080</xdr:colOff>
                    <xdr:row>41</xdr:row>
                    <xdr:rowOff>228600</xdr:rowOff>
                  </from>
                  <to>
                    <xdr:col>10</xdr:col>
                    <xdr:colOff>480060</xdr:colOff>
                    <xdr:row>41</xdr:row>
                    <xdr:rowOff>419100</xdr:rowOff>
                  </to>
                </anchor>
              </controlPr>
            </control>
          </mc:Choice>
        </mc:AlternateContent>
        <mc:AlternateContent xmlns:mc="http://schemas.openxmlformats.org/markup-compatibility/2006">
          <mc:Choice Requires="x14">
            <control shapeId="53262" r:id="rId7" name="Check Box 14">
              <controlPr locked="0" defaultSize="0" autoFill="0" autoLine="0" autoPict="0">
                <anchor moveWithCells="1" sizeWithCells="1">
                  <from>
                    <xdr:col>8</xdr:col>
                    <xdr:colOff>1280160</xdr:colOff>
                    <xdr:row>29</xdr:row>
                    <xdr:rowOff>99060</xdr:rowOff>
                  </from>
                  <to>
                    <xdr:col>8</xdr:col>
                    <xdr:colOff>1432560</xdr:colOff>
                    <xdr:row>29</xdr:row>
                    <xdr:rowOff>327660</xdr:rowOff>
                  </to>
                </anchor>
              </controlPr>
            </control>
          </mc:Choice>
        </mc:AlternateContent>
        <mc:AlternateContent xmlns:mc="http://schemas.openxmlformats.org/markup-compatibility/2006">
          <mc:Choice Requires="x14">
            <control shapeId="53264" r:id="rId8" name="Check Box 16">
              <controlPr locked="0" defaultSize="0" autoFill="0" autoLine="0" autoPict="0">
                <anchor moveWithCells="1" sizeWithCells="1">
                  <from>
                    <xdr:col>9</xdr:col>
                    <xdr:colOff>982980</xdr:colOff>
                    <xdr:row>4</xdr:row>
                    <xdr:rowOff>68580</xdr:rowOff>
                  </from>
                  <to>
                    <xdr:col>9</xdr:col>
                    <xdr:colOff>1143000</xdr:colOff>
                    <xdr:row>4</xdr:row>
                    <xdr:rowOff>228600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97" id="{46998ED7-AC05-446F-8D2B-2AD662AF022E}">
            <xm:f>'Customer Information'!$B$13&lt;&gt;"Agriculture"</xm:f>
            <x14:dxf>
              <font>
                <color theme="0" tint="-4.9989318521683403E-2"/>
              </font>
              <fill>
                <patternFill>
                  <bgColor theme="0" tint="-4.9989318521683403E-2"/>
                </patternFill>
              </fill>
            </x14:dxf>
          </x14:cfRule>
          <xm:sqref>B21:D21 B22:C22</xm:sqref>
        </x14:conditionalFormatting>
        <x14:conditionalFormatting xmlns:xm="http://schemas.microsoft.com/office/excel/2006/main">
          <x14:cfRule type="expression" priority="20" id="{370F0067-B049-42C8-9394-043A99CE7ACC}">
            <xm:f>'Customer Information'!$B$13="Multifamily"</xm:f>
            <x14:dxf>
              <font>
                <color theme="0" tint="-4.9989318521683403E-2"/>
              </font>
              <fill>
                <patternFill>
                  <bgColor theme="0" tint="-4.9989318521683403E-2"/>
                </patternFill>
              </fill>
            </x14:dxf>
          </x14:cfRule>
          <xm:sqref>B12:E20</xm:sqref>
        </x14:conditionalFormatting>
        <x14:conditionalFormatting xmlns:xm="http://schemas.microsoft.com/office/excel/2006/main">
          <x14:cfRule type="expression" priority="373" id="{A5181B3E-9B6A-431A-8946-45ACEC8BA771}">
            <xm:f>'Customer Information'!$D$46&lt;25000</xm:f>
            <x14:dxf>
              <font>
                <color theme="0" tint="-4.9989318521683403E-2"/>
              </font>
              <fill>
                <patternFill>
                  <bgColor theme="0" tint="-4.9989318521683403E-2"/>
                </patternFill>
              </fill>
            </x14:dxf>
          </x14:cfRule>
          <x14:cfRule type="expression" priority="372" id="{4F53DC41-9871-40AE-B8C6-54644A86FC05}">
            <xm:f>'Customer Information'!$F$14="Yes"</xm:f>
            <x14:dxf>
              <font>
                <color theme="0" tint="-4.9989318521683403E-2"/>
              </font>
              <fill>
                <patternFill>
                  <bgColor theme="0" tint="-4.9989318521683403E-2"/>
                </patternFill>
              </fill>
            </x14:dxf>
          </x14:cfRule>
          <x14:cfRule type="expression" priority="371" id="{53A02773-B04C-4B49-BEE8-166FC70F582F}">
            <xm:f>'Customer Information'!$F$15="Yes"</xm:f>
            <x14:dxf>
              <font>
                <color theme="0" tint="-4.9989318521683403E-2"/>
              </font>
              <fill>
                <patternFill>
                  <bgColor theme="0" tint="-4.9989318521683403E-2"/>
                </patternFill>
              </fill>
            </x14:dxf>
          </x14:cfRule>
          <xm:sqref>B12:E27 B33:H33 B40:H40</xm:sqref>
        </x14:conditionalFormatting>
        <x14:conditionalFormatting xmlns:xm="http://schemas.microsoft.com/office/excel/2006/main">
          <x14:cfRule type="expression" priority="312" id="{6F16E08C-BBD5-47B0-AC5F-FA149DC2BD01}">
            <xm:f>AND('Customer Information'!$E$37='Data Validation'!$T$1,'Customer Information'!$E$31="Yes")</xm:f>
            <x14:dxf>
              <font>
                <color theme="0" tint="-4.9989318521683403E-2"/>
              </font>
              <fill>
                <patternFill>
                  <fgColor theme="0" tint="-4.9989318521683403E-2"/>
                  <bgColor theme="0" tint="-4.9989318521683403E-2"/>
                </patternFill>
              </fill>
              <border>
                <left/>
                <right/>
                <top/>
                <bottom/>
                <vertical/>
                <horizontal/>
              </border>
            </x14:dxf>
          </x14:cfRule>
          <xm:sqref>B29:M40</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804B9DC-AF1F-483F-8BA2-B533BEC11929}">
          <x14:formula1>
            <xm:f>'Data Validation'!$O$1:$O$2</xm:f>
          </x14:formula1>
          <xm:sqref>G49 G47</xm:sqref>
        </x14:dataValidation>
        <x14:dataValidation type="list" allowBlank="1" showInputMessage="1" showErrorMessage="1" xr:uid="{C8AC3ED7-4795-497C-AF98-F5B33C17EE08}">
          <x14:formula1>
            <xm:f>'Data Validation'!$A$1:$A$2</xm:f>
          </x14:formula1>
          <xm:sqref>D35:H35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79D51-24B1-4CBA-9E40-094C74FB7F0F}">
  <sheetPr>
    <pageSetUpPr autoPageBreaks="0"/>
  </sheetPr>
  <dimension ref="B1:H37"/>
  <sheetViews>
    <sheetView showGridLines="0" zoomScale="115" zoomScaleNormal="115" workbookViewId="0">
      <selection activeCell="I6" sqref="I6"/>
    </sheetView>
  </sheetViews>
  <sheetFormatPr defaultColWidth="9.33203125" defaultRowHeight="14.4" x14ac:dyDescent="0.3"/>
  <cols>
    <col min="1" max="1" width="9.33203125" style="5"/>
    <col min="2" max="2" width="11.6640625" style="5" customWidth="1"/>
    <col min="3" max="3" width="58.33203125" style="5" customWidth="1"/>
    <col min="4" max="4" width="35.33203125" style="5" customWidth="1"/>
    <col min="5" max="5" width="55.44140625" style="5" customWidth="1"/>
    <col min="6" max="6" width="13.44140625" style="5" customWidth="1"/>
    <col min="7" max="7" width="19" style="5" customWidth="1"/>
    <col min="8" max="8" width="29.33203125" style="5" customWidth="1"/>
    <col min="9" max="9" width="33.44140625" style="5" customWidth="1"/>
    <col min="10" max="16384" width="9.33203125" style="5"/>
  </cols>
  <sheetData>
    <row r="1" spans="2:8" s="167" customFormat="1" ht="21.75" customHeight="1" x14ac:dyDescent="0.3">
      <c r="B1" s="70" t="s">
        <v>35</v>
      </c>
      <c r="C1" s="165"/>
      <c r="D1" s="165"/>
      <c r="E1" s="166" t="str">
        <f>"'EEM 1' tab"</f>
        <v>'EEM 1' tab</v>
      </c>
      <c r="F1" s="165"/>
    </row>
    <row r="2" spans="2:8" ht="32.700000000000003" customHeight="1" x14ac:dyDescent="0.3">
      <c r="B2" s="819" t="str">
        <f>IF(AND('Customer Information'!E37='Data Validation'!T1,'Customer Information'!E31="Yes"),'Data Validation'!W1,'Data Validation'!W2)</f>
        <v>This worksheet is not applicable to your project.  Please continue to the next tab (EEM1).</v>
      </c>
      <c r="C2" s="819"/>
      <c r="D2" s="819"/>
      <c r="E2" s="819"/>
      <c r="F2" s="161"/>
      <c r="G2" s="798" t="s">
        <v>841</v>
      </c>
      <c r="H2" s="798"/>
    </row>
    <row r="3" spans="2:8" ht="18" customHeight="1" x14ac:dyDescent="0.35">
      <c r="B3" s="820"/>
      <c r="C3" s="820"/>
      <c r="D3" s="820"/>
      <c r="E3" s="820"/>
      <c r="F3" s="3"/>
      <c r="G3" s="798" t="s">
        <v>843</v>
      </c>
      <c r="H3" s="798"/>
    </row>
    <row r="4" spans="2:8" s="3" customFormat="1" ht="22.2" customHeight="1" x14ac:dyDescent="0.35">
      <c r="B4" s="821" t="s">
        <v>157</v>
      </c>
      <c r="C4" s="821"/>
      <c r="D4" s="821"/>
      <c r="E4" s="821"/>
      <c r="G4" s="798"/>
      <c r="H4" s="798"/>
    </row>
    <row r="5" spans="2:8" s="3" customFormat="1" ht="22.2" customHeight="1" x14ac:dyDescent="0.35">
      <c r="B5" s="822" t="s">
        <v>158</v>
      </c>
      <c r="C5" s="822"/>
      <c r="D5" s="822"/>
      <c r="E5" s="822"/>
    </row>
    <row r="6" spans="2:8" s="3" customFormat="1" ht="34.200000000000003" customHeight="1" x14ac:dyDescent="0.35">
      <c r="B6" s="822" t="s">
        <v>159</v>
      </c>
      <c r="C6" s="822"/>
      <c r="D6" s="822"/>
      <c r="E6" s="822"/>
    </row>
    <row r="7" spans="2:8" s="3" customFormat="1" ht="22.2" customHeight="1" x14ac:dyDescent="0.35">
      <c r="B7" s="799" t="s">
        <v>160</v>
      </c>
      <c r="C7" s="799"/>
      <c r="D7" s="799"/>
      <c r="E7" s="799"/>
    </row>
    <row r="8" spans="2:8" s="3" customFormat="1" ht="22.2" customHeight="1" x14ac:dyDescent="0.35">
      <c r="B8" s="800" t="s">
        <v>161</v>
      </c>
      <c r="C8" s="800"/>
      <c r="D8" s="800"/>
      <c r="E8" s="800"/>
    </row>
    <row r="9" spans="2:8" s="3" customFormat="1" ht="22.2" customHeight="1" x14ac:dyDescent="0.35">
      <c r="B9" s="800" t="s">
        <v>162</v>
      </c>
      <c r="C9" s="800"/>
      <c r="D9" s="800"/>
      <c r="E9" s="800"/>
    </row>
    <row r="10" spans="2:8" s="3" customFormat="1" ht="22.2" customHeight="1" x14ac:dyDescent="0.35">
      <c r="B10" s="800" t="s">
        <v>163</v>
      </c>
      <c r="C10" s="800"/>
      <c r="D10" s="800"/>
      <c r="E10" s="800"/>
    </row>
    <row r="11" spans="2:8" s="3" customFormat="1" ht="34.950000000000003" customHeight="1" x14ac:dyDescent="0.35">
      <c r="B11" s="800" t="s">
        <v>164</v>
      </c>
      <c r="C11" s="800"/>
      <c r="D11" s="800"/>
      <c r="E11" s="800"/>
    </row>
    <row r="12" spans="2:8" ht="14.25" customHeight="1" x14ac:dyDescent="0.35">
      <c r="C12" s="163"/>
      <c r="D12" s="163"/>
      <c r="E12" s="163"/>
      <c r="F12" s="3"/>
    </row>
    <row r="13" spans="2:8" ht="9" customHeight="1" x14ac:dyDescent="0.35">
      <c r="C13" s="162"/>
      <c r="D13" s="162"/>
      <c r="E13" s="162"/>
      <c r="F13" s="3"/>
    </row>
    <row r="14" spans="2:8" ht="15" customHeight="1" x14ac:dyDescent="0.3">
      <c r="B14" s="818" t="s">
        <v>165</v>
      </c>
      <c r="C14" s="818"/>
      <c r="D14" s="818"/>
      <c r="E14" s="818"/>
    </row>
    <row r="15" spans="2:8" ht="3" customHeight="1" thickBot="1" x14ac:dyDescent="0.35"/>
    <row r="16" spans="2:8" ht="15.6" x14ac:dyDescent="0.3">
      <c r="B16" s="803" t="s">
        <v>166</v>
      </c>
      <c r="C16" s="804"/>
      <c r="D16" s="805"/>
      <c r="E16" s="380" t="s">
        <v>167</v>
      </c>
    </row>
    <row r="17" spans="2:5" ht="46.95" customHeight="1" x14ac:dyDescent="0.3">
      <c r="B17" s="815" t="s">
        <v>168</v>
      </c>
      <c r="C17" s="816"/>
      <c r="D17" s="817"/>
      <c r="E17" s="415"/>
    </row>
    <row r="18" spans="2:5" ht="63.75" customHeight="1" x14ac:dyDescent="0.3">
      <c r="B18" s="815" t="s">
        <v>868</v>
      </c>
      <c r="C18" s="816"/>
      <c r="D18" s="817"/>
      <c r="E18" s="415"/>
    </row>
    <row r="19" spans="2:5" ht="51" customHeight="1" x14ac:dyDescent="0.3">
      <c r="B19" s="826" t="s">
        <v>169</v>
      </c>
      <c r="C19" s="827"/>
      <c r="D19" s="828"/>
      <c r="E19" s="809"/>
    </row>
    <row r="20" spans="2:5" ht="19.95" customHeight="1" x14ac:dyDescent="0.3">
      <c r="B20" s="829" t="s">
        <v>170</v>
      </c>
      <c r="C20" s="830"/>
      <c r="D20" s="831"/>
      <c r="E20" s="810"/>
    </row>
    <row r="21" spans="2:5" ht="33" customHeight="1" x14ac:dyDescent="0.3">
      <c r="B21" s="829" t="s">
        <v>171</v>
      </c>
      <c r="C21" s="830"/>
      <c r="D21" s="831"/>
      <c r="E21" s="810"/>
    </row>
    <row r="22" spans="2:5" ht="36" customHeight="1" x14ac:dyDescent="0.3">
      <c r="B22" s="823" t="s">
        <v>172</v>
      </c>
      <c r="C22" s="824"/>
      <c r="D22" s="825"/>
      <c r="E22" s="811"/>
    </row>
    <row r="23" spans="2:5" ht="50.7" customHeight="1" x14ac:dyDescent="0.3">
      <c r="B23" s="801" t="s">
        <v>851</v>
      </c>
      <c r="C23" s="802"/>
      <c r="D23" s="663"/>
      <c r="E23" s="415"/>
    </row>
    <row r="24" spans="2:5" ht="47.7" customHeight="1" thickBot="1" x14ac:dyDescent="0.35">
      <c r="B24" s="806" t="s">
        <v>173</v>
      </c>
      <c r="C24" s="807"/>
      <c r="D24" s="808"/>
      <c r="E24" s="416"/>
    </row>
    <row r="25" spans="2:5" ht="15" customHeight="1" x14ac:dyDescent="0.3"/>
    <row r="26" spans="2:5" ht="15" customHeight="1" x14ac:dyDescent="0.3">
      <c r="B26" s="818" t="s">
        <v>174</v>
      </c>
      <c r="C26" s="818"/>
      <c r="D26" s="818"/>
      <c r="E26" s="818"/>
    </row>
    <row r="27" spans="2:5" ht="3" customHeight="1" thickBot="1" x14ac:dyDescent="0.35"/>
    <row r="28" spans="2:5" ht="18.75" customHeight="1" x14ac:dyDescent="0.3">
      <c r="B28" s="812" t="s">
        <v>166</v>
      </c>
      <c r="C28" s="813"/>
      <c r="D28" s="814"/>
      <c r="E28" s="398" t="s">
        <v>167</v>
      </c>
    </row>
    <row r="29" spans="2:5" ht="33" customHeight="1" x14ac:dyDescent="0.3">
      <c r="B29" s="815" t="s">
        <v>175</v>
      </c>
      <c r="C29" s="816"/>
      <c r="D29" s="817"/>
      <c r="E29" s="417"/>
    </row>
    <row r="30" spans="2:5" ht="46.2" customHeight="1" x14ac:dyDescent="0.3">
      <c r="B30" s="801" t="s">
        <v>176</v>
      </c>
      <c r="C30" s="802"/>
      <c r="D30" s="663"/>
      <c r="E30" s="418"/>
    </row>
    <row r="31" spans="2:5" ht="34.200000000000003" customHeight="1" x14ac:dyDescent="0.3">
      <c r="B31" s="801" t="s">
        <v>177</v>
      </c>
      <c r="C31" s="802"/>
      <c r="D31" s="663"/>
      <c r="E31" s="418"/>
    </row>
    <row r="32" spans="2:5" ht="51" customHeight="1" x14ac:dyDescent="0.3">
      <c r="B32" s="801" t="s">
        <v>178</v>
      </c>
      <c r="C32" s="802"/>
      <c r="D32" s="663"/>
      <c r="E32" s="418"/>
    </row>
    <row r="33" spans="2:7" ht="82.2" customHeight="1" thickBot="1" x14ac:dyDescent="0.35">
      <c r="B33" s="806" t="s">
        <v>179</v>
      </c>
      <c r="C33" s="807"/>
      <c r="D33" s="808"/>
      <c r="E33" s="419"/>
      <c r="F33" s="164"/>
      <c r="G33" s="164"/>
    </row>
    <row r="35" spans="2:7" ht="6" customHeight="1" x14ac:dyDescent="0.3"/>
    <row r="37" spans="2:7" x14ac:dyDescent="0.3">
      <c r="B37" s="93" t="s">
        <v>156</v>
      </c>
    </row>
  </sheetData>
  <sheetProtection algorithmName="SHA-512" hashValue="bF+Tc7c5XYNFINPT4S/viAe8MyS5X6Z2BS7R7OykhUigicX/l3BLJS694ICRZ5YbDpe9u7NxUbbAjzAA+kKY+Q==" saltValue="82LbmgJ/094GFOI4rPQb6w==" spinCount="100000" sheet="1" formatColumns="0" formatRows="0"/>
  <customSheetViews>
    <customSheetView guid="{0F4B04D6-F4BF-4317-A3DF-9F7B8BB7C96E}" scale="80" showGridLines="0">
      <selection activeCell="H25" sqref="H25"/>
      <pageMargins left="0" right="0" top="0" bottom="0" header="0" footer="0"/>
      <pageSetup scale="75" fitToHeight="2" orientation="landscape" r:id="rId1"/>
      <headerFooter>
        <oddHeader>&amp;L&amp;G&amp;CCustomer Project Review (CPR) - &amp;A&amp;R&amp;D</oddHeader>
        <oddFooter>&amp;CPage &amp;P of &amp;N</oddFooter>
      </headerFooter>
    </customSheetView>
  </customSheetViews>
  <mergeCells count="30">
    <mergeCell ref="B32:D32"/>
    <mergeCell ref="B33:D33"/>
    <mergeCell ref="G2:H2"/>
    <mergeCell ref="B26:E26"/>
    <mergeCell ref="B2:E2"/>
    <mergeCell ref="B3:E3"/>
    <mergeCell ref="B4:E4"/>
    <mergeCell ref="B5:E5"/>
    <mergeCell ref="B6:E6"/>
    <mergeCell ref="B22:D22"/>
    <mergeCell ref="B23:D23"/>
    <mergeCell ref="B17:D17"/>
    <mergeCell ref="B18:D18"/>
    <mergeCell ref="B19:D19"/>
    <mergeCell ref="B20:D20"/>
    <mergeCell ref="B21:D21"/>
    <mergeCell ref="G3:H4"/>
    <mergeCell ref="B7:E7"/>
    <mergeCell ref="B9:E9"/>
    <mergeCell ref="B11:E11"/>
    <mergeCell ref="B31:D31"/>
    <mergeCell ref="B10:E10"/>
    <mergeCell ref="B8:E8"/>
    <mergeCell ref="B16:D16"/>
    <mergeCell ref="B24:D24"/>
    <mergeCell ref="E19:E22"/>
    <mergeCell ref="B28:D28"/>
    <mergeCell ref="B29:D29"/>
    <mergeCell ref="B30:D30"/>
    <mergeCell ref="B14:E14"/>
  </mergeCells>
  <hyperlinks>
    <hyperlink ref="B1" location="'READ ME'!A1" display="Back to READ ME" xr:uid="{2B897B26-2137-488D-87A6-5A4808E13775}"/>
    <hyperlink ref="G2" r:id="rId2" display="California SEM Measure and Verification (M&amp;V) Guide, Version 3.02" xr:uid="{7A84E419-6AC3-49FD-B9E6-2F26F025B57E}"/>
    <hyperlink ref="E1" location="'EEM 1'!A1" display="'EEM 1'!A1" xr:uid="{02FE1355-1428-4A8D-83E5-07EAFE0073C9}"/>
    <hyperlink ref="B37" location="'Supporting Files'!A1" display="Next Tab" xr:uid="{9A289A4E-76CF-4486-95DF-690B0547EDED}"/>
    <hyperlink ref="G2:H2" r:id="rId3" display="California SEM Measure and Verification (M&amp;V) Guide, Version 4.0" xr:uid="{0B61AE72-B4CA-43E1-BA64-AC827C30420F}"/>
    <hyperlink ref="G3" r:id="rId4" display="California SEM Measure and Verification (M&amp;V) Guide, Version 3.02" xr:uid="{005BF9A5-2ED1-4FDC-8CD3-7556EBBE8544}"/>
    <hyperlink ref="G3:H4" r:id="rId5" display="California SEM Program Design Guide, Version 2.1" xr:uid="{61D69B0B-1C7C-41E0-A676-D3B8EAAA15AE}"/>
  </hyperlinks>
  <pageMargins left="0.5" right="0.5" top="0.75" bottom="0.75" header="0.3" footer="0.3"/>
  <pageSetup scale="75" fitToHeight="2" orientation="landscape" r:id="rId6"/>
  <headerFooter>
    <oddHeader>&amp;L&amp;G&amp;CCustomer Project Review (CPR) - &amp;A&amp;R&amp;D</oddHeader>
    <oddFooter>&amp;CPage &amp;P of &amp;N</oddFooter>
  </headerFooter>
  <legacyDrawingHF r:id="rId7"/>
  <extLst>
    <ext xmlns:x14="http://schemas.microsoft.com/office/spreadsheetml/2009/9/main" uri="{78C0D931-6437-407d-A8EE-F0AAD7539E65}">
      <x14:conditionalFormattings>
        <x14:conditionalFormatting xmlns:xm="http://schemas.microsoft.com/office/excel/2006/main">
          <x14:cfRule type="expression" priority="24" id="{37E7C10F-222C-4DF0-9E04-042000204ACC}">
            <xm:f>'Customer Information'!$E$31="No"</xm:f>
            <x14:dxf>
              <font>
                <color theme="0" tint="-4.9989318521683403E-2"/>
              </font>
              <fill>
                <patternFill>
                  <bgColor theme="0" tint="-4.9989318521683403E-2"/>
                </patternFill>
              </fill>
            </x14:dxf>
          </x14:cfRule>
          <x14:cfRule type="expression" priority="33" id="{A56C62CB-8FF2-4189-86D3-F5CB672BFBAD}">
            <xm:f>'Customer Information'!$E$37&lt;&gt;'Data Validation'!$T$1</xm:f>
            <x14:dxf>
              <font>
                <color theme="0" tint="-4.9989318521683403E-2"/>
              </font>
              <fill>
                <patternFill>
                  <bgColor theme="0" tint="-4.9989318521683403E-2"/>
                </patternFill>
              </fill>
              <border>
                <left/>
                <right/>
                <top/>
                <bottom/>
                <vertical/>
                <horizontal/>
              </border>
            </x14:dxf>
          </x14:cfRule>
          <xm:sqref>A1:A1048576</xm:sqref>
        </x14:conditionalFormatting>
        <x14:conditionalFormatting xmlns:xm="http://schemas.microsoft.com/office/excel/2006/main">
          <x14:cfRule type="expression" priority="5" id="{715DEAEB-A18B-4B91-8FFE-DFD14162DA7B}">
            <xm:f>'Customer Information'!$E$37&lt;&gt;'Data Validation'!$T$1</xm:f>
            <x14:dxf>
              <font>
                <color theme="0" tint="-4.9989318521683403E-2"/>
              </font>
              <fill>
                <patternFill>
                  <bgColor theme="0" tint="-4.9989318521683403E-2"/>
                </patternFill>
              </fill>
              <border>
                <left/>
                <right/>
                <top/>
                <bottom/>
              </border>
            </x14:dxf>
          </x14:cfRule>
          <xm:sqref>B8:B11 B13:E15 B16:B24 E23:E24 B25:E27 B28:B33 B34:E37</xm:sqref>
        </x14:conditionalFormatting>
        <x14:conditionalFormatting xmlns:xm="http://schemas.microsoft.com/office/excel/2006/main">
          <x14:cfRule type="expression" priority="1" id="{F7C2B0FA-EA80-4A7C-B5C3-7DF49DCEEBBA}">
            <xm:f>'Customer Information'!$E$37&lt;&gt;'Data Validation'!$T$1</xm:f>
            <x14:dxf>
              <border>
                <left/>
                <right/>
                <top/>
                <bottom/>
                <vertical/>
                <horizontal/>
              </border>
            </x14:dxf>
          </x14:cfRule>
          <xm:sqref>B14:E15</xm:sqref>
        </x14:conditionalFormatting>
        <x14:conditionalFormatting xmlns:xm="http://schemas.microsoft.com/office/excel/2006/main">
          <x14:cfRule type="expression" priority="2" id="{5460A550-D49C-4991-8021-CE631F4E2573}">
            <xm:f>'Customer Information'!$E$37&lt;&gt;'Data Validation'!$T$1</xm:f>
            <x14:dxf>
              <border>
                <left/>
                <right/>
                <top/>
                <bottom/>
                <vertical/>
                <horizontal/>
              </border>
            </x14:dxf>
          </x14:cfRule>
          <xm:sqref>B17:E32</xm:sqref>
        </x14:conditionalFormatting>
        <x14:conditionalFormatting xmlns:xm="http://schemas.microsoft.com/office/excel/2006/main">
          <x14:cfRule type="expression" priority="31" id="{2ED03214-6CA3-4011-811A-8E0091A05187}">
            <xm:f>'Customer Information'!$E$37='Data Validation'!$T$1</xm:f>
            <x14:dxf>
              <font>
                <color theme="0"/>
              </font>
              <fill>
                <patternFill>
                  <bgColor theme="0"/>
                </patternFill>
              </fill>
              <border>
                <left/>
                <right/>
                <top/>
                <bottom/>
              </border>
            </x14:dxf>
          </x14:cfRule>
          <x14:cfRule type="expression" priority="32" id="{750648CB-C813-4091-9123-8697B0DBC1A4}">
            <xm:f>'Customer Information'!$E$37='Data Validation'!$T$1</xm:f>
            <x14:dxf>
              <font>
                <color theme="0" tint="-4.9989318521683403E-2"/>
              </font>
              <fill>
                <patternFill>
                  <bgColor theme="0" tint="-4.9989318521683403E-2"/>
                </patternFill>
              </fill>
              <border>
                <left/>
                <right/>
                <top/>
                <bottom/>
                <vertical/>
                <horizontal/>
              </border>
            </x14:dxf>
          </x14:cfRule>
          <xm:sqref>E1</xm:sqref>
        </x14:conditionalFormatting>
        <x14:conditionalFormatting xmlns:xm="http://schemas.microsoft.com/office/excel/2006/main">
          <x14:cfRule type="expression" priority="4" id="{C5B37600-008F-41FC-A1B2-E8EF484B79AE}">
            <xm:f>'Customer Information'!$E$37&lt;&gt;'Data Validation'!$T$1</xm:f>
            <x14:dxf>
              <font>
                <color theme="0" tint="-4.9989318521683403E-2"/>
              </font>
              <fill>
                <patternFill>
                  <bgColor theme="0" tint="-4.9989318521683403E-2"/>
                </patternFill>
              </fill>
              <border>
                <left/>
                <right/>
                <top/>
                <bottom/>
              </border>
            </x14:dxf>
          </x14:cfRule>
          <xm:sqref>E16:E19</xm:sqref>
        </x14:conditionalFormatting>
        <x14:conditionalFormatting xmlns:xm="http://schemas.microsoft.com/office/excel/2006/main">
          <x14:cfRule type="expression" priority="3" id="{797E5E44-512A-4F29-B726-BC7FE0D116DB}">
            <xm:f>'Customer Information'!$E$37&lt;&gt;'Data Validation'!$T$1</xm:f>
            <x14:dxf>
              <font>
                <color theme="0" tint="-4.9989318521683403E-2"/>
              </font>
              <fill>
                <patternFill>
                  <bgColor theme="0" tint="-4.9989318521683403E-2"/>
                </patternFill>
              </fill>
              <border>
                <left/>
                <right/>
                <top/>
                <bottom/>
              </border>
            </x14:dxf>
          </x14:cfRule>
          <xm:sqref>E28:E33</xm:sqref>
        </x14:conditionalFormatting>
        <x14:conditionalFormatting xmlns:xm="http://schemas.microsoft.com/office/excel/2006/main">
          <x14:cfRule type="expression" priority="23" id="{33D65F3D-E8D7-43E2-8E14-D17776D3C332}">
            <xm:f>'Customer Information'!$E$31="No"</xm:f>
            <x14:dxf>
              <font>
                <color theme="0" tint="-4.9989318521683403E-2"/>
              </font>
              <fill>
                <patternFill>
                  <bgColor theme="0" tint="-4.9989318521683403E-2"/>
                </patternFill>
              </fill>
              <border>
                <left/>
                <right/>
                <top/>
                <bottom/>
              </border>
            </x14:dxf>
          </x14:cfRule>
          <xm:sqref>F1:XFD2 F3:G3 I3:XFD4 B3:E11 F4 F5:XFD11 B12:XFD15 F16:XFD24 B25:XFD27 F28:XFD33 B34:XFD1048576</xm:sqref>
        </x14:conditionalFormatting>
        <x14:conditionalFormatting xmlns:xm="http://schemas.microsoft.com/office/excel/2006/main">
          <x14:cfRule type="expression" priority="34" id="{D1EF9045-D8D6-43E8-B9FB-638E227999BF}">
            <xm:f>'Customer Information'!$E$37&lt;&gt;'Data Validation'!$T$1</xm:f>
            <x14:dxf>
              <font>
                <color theme="0" tint="-4.9989318521683403E-2"/>
              </font>
              <fill>
                <patternFill>
                  <fgColor theme="0" tint="-4.9989318521683403E-2"/>
                  <bgColor theme="0" tint="-4.9989318521683403E-2"/>
                </patternFill>
              </fill>
              <border>
                <left/>
                <right/>
                <top/>
                <bottom/>
                <vertical/>
                <horizontal/>
              </border>
            </x14:dxf>
          </x14:cfRule>
          <xm:sqref>G1:XFD2 G3 I3:XFD4 B3:F11 G5:XFD11 B12:XFD15 F16:XFD24 B25:XFD27 F28:XFD33 B34:F36 G34:XFD1048576 C37:F37 B38:F1048576</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CC5C4-E0CE-4F36-BADA-A4B56B1133C2}">
  <sheetPr>
    <pageSetUpPr autoPageBreaks="0"/>
  </sheetPr>
  <dimension ref="A1:U77"/>
  <sheetViews>
    <sheetView showGridLines="0" zoomScaleNormal="100" zoomScaleSheetLayoutView="55" workbookViewId="0">
      <pane xSplit="1" ySplit="4" topLeftCell="B5" activePane="bottomRight" state="frozen"/>
      <selection pane="topRight"/>
      <selection pane="bottomLeft"/>
      <selection pane="bottomRight" activeCell="E8" sqref="E8"/>
    </sheetView>
  </sheetViews>
  <sheetFormatPr defaultColWidth="9.33203125" defaultRowHeight="14.4" outlineLevelCol="1" x14ac:dyDescent="0.3"/>
  <cols>
    <col min="1" max="1" width="17.6640625" style="210" customWidth="1"/>
    <col min="2" max="2" width="21.6640625" style="5" customWidth="1"/>
    <col min="3" max="3" width="15.33203125" style="5" customWidth="1"/>
    <col min="4" max="4" width="13.6640625" style="5" customWidth="1"/>
    <col min="5" max="5" width="37.6640625" style="5" customWidth="1"/>
    <col min="6" max="6" width="37.33203125" style="5" customWidth="1"/>
    <col min="7" max="7" width="28.33203125" style="5" customWidth="1"/>
    <col min="8" max="8" width="32.44140625" style="5" hidden="1" customWidth="1" outlineLevel="1"/>
    <col min="9" max="9" width="23.44140625" style="5" hidden="1" customWidth="1" outlineLevel="1"/>
    <col min="10" max="10" width="19" style="5" hidden="1" customWidth="1" outlineLevel="1"/>
    <col min="11" max="11" width="74.33203125" style="5" customWidth="1" collapsed="1"/>
    <col min="12" max="12" width="23.33203125" style="5" customWidth="1"/>
    <col min="13" max="13" width="9.33203125" style="5"/>
    <col min="14" max="14" width="10.33203125" style="5" customWidth="1"/>
    <col min="15" max="16384" width="9.33203125" style="5"/>
  </cols>
  <sheetData>
    <row r="1" spans="1:21" ht="15.6" x14ac:dyDescent="0.3">
      <c r="B1" s="93" t="s">
        <v>35</v>
      </c>
      <c r="G1" s="93"/>
      <c r="K1" s="749" t="s">
        <v>180</v>
      </c>
      <c r="L1" s="749"/>
      <c r="M1" s="749"/>
      <c r="N1" s="749"/>
      <c r="O1" s="749"/>
      <c r="P1" s="749"/>
      <c r="Q1" s="749"/>
      <c r="R1" s="749"/>
      <c r="S1" s="749"/>
      <c r="T1" s="749"/>
      <c r="U1" s="749"/>
    </row>
    <row r="2" spans="1:21" ht="9" customHeight="1" thickBot="1" x14ac:dyDescent="0.35"/>
    <row r="3" spans="1:21" ht="18.600000000000001" thickBot="1" x14ac:dyDescent="0.35">
      <c r="B3" s="973" t="str">
        <f>IF(AND('Customer Information'!E37='Data Validation'!T1,'Customer Information'!E31="Yes",'Customer Information'!E35="Yes"),"This worksheet is not applicable to your project.  Please continue to the 'Supporting Files' tab next.","EEM 1")</f>
        <v>EEM 1</v>
      </c>
      <c r="C3" s="974"/>
      <c r="D3" s="974"/>
      <c r="E3" s="974"/>
      <c r="F3" s="974"/>
      <c r="G3" s="974"/>
      <c r="H3" s="974"/>
      <c r="I3" s="974"/>
      <c r="J3" s="975"/>
      <c r="K3" s="137"/>
      <c r="L3" s="138"/>
    </row>
    <row r="4" spans="1:21" ht="41.25" customHeight="1" thickBot="1" x14ac:dyDescent="0.35">
      <c r="B4" s="570" t="s">
        <v>181</v>
      </c>
      <c r="C4" s="571"/>
      <c r="D4" s="572"/>
      <c r="E4" s="441" t="s">
        <v>182</v>
      </c>
      <c r="F4" s="458" t="s">
        <v>183</v>
      </c>
      <c r="G4" s="441" t="s">
        <v>150</v>
      </c>
      <c r="H4" s="458" t="s">
        <v>184</v>
      </c>
      <c r="I4" s="458" t="s">
        <v>185</v>
      </c>
      <c r="J4" s="458" t="s">
        <v>186</v>
      </c>
      <c r="K4" s="571" t="s">
        <v>37</v>
      </c>
      <c r="L4" s="572"/>
    </row>
    <row r="5" spans="1:21" ht="42" customHeight="1" x14ac:dyDescent="0.3">
      <c r="B5" s="947" t="s">
        <v>187</v>
      </c>
      <c r="C5" s="948"/>
      <c r="D5" s="949"/>
      <c r="E5" s="268"/>
      <c r="F5" s="143"/>
      <c r="G5" s="144"/>
      <c r="H5" s="278"/>
      <c r="I5" s="148"/>
      <c r="J5" s="200"/>
      <c r="K5" s="950" t="s">
        <v>188</v>
      </c>
      <c r="L5" s="951"/>
    </row>
    <row r="6" spans="1:21" ht="42" customHeight="1" x14ac:dyDescent="0.3">
      <c r="B6" s="891" t="s">
        <v>189</v>
      </c>
      <c r="C6" s="892"/>
      <c r="D6" s="893"/>
      <c r="E6" s="269"/>
      <c r="F6" s="143"/>
      <c r="G6" s="144"/>
      <c r="H6" s="277"/>
      <c r="I6" s="148"/>
      <c r="J6" s="200"/>
      <c r="K6" s="950"/>
      <c r="L6" s="951"/>
    </row>
    <row r="7" spans="1:21" ht="57.75" customHeight="1" x14ac:dyDescent="0.3">
      <c r="B7" s="891" t="s">
        <v>190</v>
      </c>
      <c r="C7" s="892"/>
      <c r="D7" s="893"/>
      <c r="E7" s="269"/>
      <c r="F7" s="145"/>
      <c r="G7" s="146"/>
      <c r="H7" s="277"/>
      <c r="I7" s="147"/>
      <c r="J7" s="200"/>
      <c r="K7" s="909"/>
      <c r="L7" s="910"/>
    </row>
    <row r="8" spans="1:21" ht="57" customHeight="1" x14ac:dyDescent="0.3">
      <c r="B8" s="891" t="s">
        <v>191</v>
      </c>
      <c r="C8" s="892"/>
      <c r="D8" s="893"/>
      <c r="E8" s="270"/>
      <c r="F8" s="272"/>
      <c r="G8" s="273"/>
      <c r="H8" s="276"/>
      <c r="I8" s="275"/>
      <c r="J8" s="201"/>
      <c r="K8" s="97" t="s">
        <v>192</v>
      </c>
      <c r="L8" s="35" t="s">
        <v>193</v>
      </c>
      <c r="M8" s="963" t="str">
        <f>IF(OR(E8='Data Validation'!C2,H8='Data Validation'!C2),"*Please include an affidavit in the supporting file tab verifying this as true.","")</f>
        <v/>
      </c>
      <c r="N8" s="963"/>
      <c r="O8" s="963"/>
      <c r="P8" s="8"/>
    </row>
    <row r="9" spans="1:21" ht="42" customHeight="1" x14ac:dyDescent="0.3">
      <c r="B9" s="891" t="s">
        <v>194</v>
      </c>
      <c r="C9" s="892"/>
      <c r="D9" s="893"/>
      <c r="E9" s="271"/>
      <c r="F9" s="422"/>
      <c r="G9" s="248"/>
      <c r="H9" s="274"/>
      <c r="I9" s="269"/>
      <c r="J9" s="200"/>
      <c r="K9" s="869" t="s">
        <v>195</v>
      </c>
      <c r="L9" s="870"/>
      <c r="M9" s="563" t="s">
        <v>196</v>
      </c>
      <c r="N9" s="563"/>
      <c r="O9" s="563"/>
    </row>
    <row r="10" spans="1:21" ht="36.75" customHeight="1" x14ac:dyDescent="0.3">
      <c r="A10" s="186" t="s">
        <v>197</v>
      </c>
      <c r="B10" s="891" t="s">
        <v>198</v>
      </c>
      <c r="C10" s="892"/>
      <c r="D10" s="893"/>
      <c r="E10" s="894"/>
      <c r="F10" s="894"/>
      <c r="G10" s="279"/>
      <c r="H10" s="280"/>
      <c r="I10" s="281"/>
      <c r="J10" s="202"/>
      <c r="K10" s="907" t="s">
        <v>802</v>
      </c>
      <c r="L10" s="908"/>
      <c r="M10" s="115"/>
      <c r="N10" s="115"/>
      <c r="O10" s="115"/>
    </row>
    <row r="11" spans="1:21" ht="54.75" customHeight="1" x14ac:dyDescent="0.3">
      <c r="B11" s="886" t="s">
        <v>199</v>
      </c>
      <c r="C11" s="887"/>
      <c r="D11" s="888"/>
      <c r="E11" s="889"/>
      <c r="F11" s="890"/>
      <c r="G11" s="284"/>
      <c r="H11" s="283"/>
      <c r="I11" s="282"/>
      <c r="J11" s="203"/>
      <c r="K11" s="909"/>
      <c r="L11" s="910"/>
    </row>
    <row r="12" spans="1:21" ht="37.5" customHeight="1" x14ac:dyDescent="0.3">
      <c r="A12" s="186" t="s">
        <v>200</v>
      </c>
      <c r="B12" s="895" t="s">
        <v>201</v>
      </c>
      <c r="C12" s="896"/>
      <c r="D12" s="897"/>
      <c r="E12" s="478"/>
      <c r="F12" s="285"/>
      <c r="G12" s="285"/>
      <c r="H12" s="286"/>
      <c r="I12" s="287"/>
      <c r="J12" s="204"/>
      <c r="K12" s="896" t="s">
        <v>202</v>
      </c>
      <c r="L12" s="898"/>
    </row>
    <row r="13" spans="1:21" ht="35.1" customHeight="1" x14ac:dyDescent="0.3">
      <c r="A13" s="941" t="s">
        <v>203</v>
      </c>
      <c r="B13" s="922" t="s">
        <v>204</v>
      </c>
      <c r="C13" s="887"/>
      <c r="D13" s="888"/>
      <c r="E13" s="902"/>
      <c r="F13" s="872"/>
      <c r="G13" s="875"/>
      <c r="H13" s="878"/>
      <c r="I13" s="880"/>
      <c r="J13" s="884"/>
      <c r="K13" s="887" t="s">
        <v>205</v>
      </c>
      <c r="L13" s="899"/>
    </row>
    <row r="14" spans="1:21" ht="26.1" customHeight="1" x14ac:dyDescent="0.3">
      <c r="A14" s="941"/>
      <c r="B14" s="614" t="s">
        <v>206</v>
      </c>
      <c r="C14" s="900"/>
      <c r="D14" s="901"/>
      <c r="E14" s="903"/>
      <c r="F14" s="904"/>
      <c r="G14" s="877"/>
      <c r="H14" s="882"/>
      <c r="I14" s="883"/>
      <c r="J14" s="885"/>
      <c r="K14" s="900"/>
      <c r="L14" s="615"/>
    </row>
    <row r="15" spans="1:21" ht="33.6" customHeight="1" x14ac:dyDescent="0.3">
      <c r="A15" s="941"/>
      <c r="B15" s="905" t="s">
        <v>207</v>
      </c>
      <c r="C15" s="906"/>
      <c r="D15" s="906"/>
      <c r="E15" s="871"/>
      <c r="F15" s="872"/>
      <c r="G15" s="875"/>
      <c r="H15" s="878"/>
      <c r="I15" s="880"/>
      <c r="J15" s="884"/>
      <c r="K15" s="900"/>
      <c r="L15" s="615"/>
    </row>
    <row r="16" spans="1:21" ht="17.100000000000001" customHeight="1" x14ac:dyDescent="0.3">
      <c r="A16" s="941"/>
      <c r="B16" s="923" t="s">
        <v>208</v>
      </c>
      <c r="C16" s="924"/>
      <c r="D16" s="924"/>
      <c r="E16" s="873"/>
      <c r="F16" s="874"/>
      <c r="G16" s="876"/>
      <c r="H16" s="879"/>
      <c r="I16" s="881"/>
      <c r="J16" s="911"/>
      <c r="K16" s="900"/>
      <c r="L16" s="615"/>
    </row>
    <row r="17" spans="1:12" ht="14.7" customHeight="1" x14ac:dyDescent="0.3">
      <c r="A17" s="941"/>
      <c r="B17" s="923" t="s">
        <v>209</v>
      </c>
      <c r="C17" s="924"/>
      <c r="D17" s="924"/>
      <c r="E17" s="873"/>
      <c r="F17" s="874"/>
      <c r="G17" s="876"/>
      <c r="H17" s="879"/>
      <c r="I17" s="881"/>
      <c r="J17" s="911"/>
      <c r="K17" s="900"/>
      <c r="L17" s="615"/>
    </row>
    <row r="18" spans="1:12" ht="36" customHeight="1" x14ac:dyDescent="0.3">
      <c r="A18" s="941"/>
      <c r="B18" s="923" t="s">
        <v>210</v>
      </c>
      <c r="C18" s="924"/>
      <c r="D18" s="924"/>
      <c r="E18" s="873"/>
      <c r="F18" s="874"/>
      <c r="G18" s="876"/>
      <c r="H18" s="879"/>
      <c r="I18" s="881"/>
      <c r="J18" s="911"/>
      <c r="K18" s="900"/>
      <c r="L18" s="615"/>
    </row>
    <row r="19" spans="1:12" ht="29.7" customHeight="1" x14ac:dyDescent="0.3">
      <c r="A19" s="941"/>
      <c r="B19" s="923" t="s">
        <v>211</v>
      </c>
      <c r="C19" s="924"/>
      <c r="D19" s="924"/>
      <c r="E19" s="873"/>
      <c r="F19" s="874"/>
      <c r="G19" s="876"/>
      <c r="H19" s="879"/>
      <c r="I19" s="881"/>
      <c r="J19" s="911"/>
      <c r="K19" s="900"/>
      <c r="L19" s="615"/>
    </row>
    <row r="20" spans="1:12" ht="114.75" customHeight="1" x14ac:dyDescent="0.3">
      <c r="A20" s="186"/>
      <c r="B20" s="891" t="s">
        <v>863</v>
      </c>
      <c r="C20" s="892"/>
      <c r="D20" s="893"/>
      <c r="E20" s="470"/>
      <c r="F20" s="471"/>
      <c r="G20" s="471"/>
      <c r="H20" s="470"/>
      <c r="I20" s="472"/>
      <c r="J20" s="469"/>
      <c r="K20" s="467" t="s">
        <v>865</v>
      </c>
      <c r="L20" s="69" t="s">
        <v>864</v>
      </c>
    </row>
    <row r="21" spans="1:12" ht="52.35" customHeight="1" x14ac:dyDescent="0.3">
      <c r="B21" s="847" t="s">
        <v>212</v>
      </c>
      <c r="C21" s="848"/>
      <c r="D21" s="928"/>
      <c r="E21" s="925"/>
      <c r="F21" s="917"/>
      <c r="G21" s="930"/>
      <c r="H21" s="917"/>
      <c r="I21" s="916"/>
      <c r="J21" s="205"/>
      <c r="K21" s="863" t="s">
        <v>213</v>
      </c>
      <c r="L21" s="69" t="s">
        <v>214</v>
      </c>
    </row>
    <row r="22" spans="1:12" ht="29.25" customHeight="1" x14ac:dyDescent="0.3">
      <c r="B22" s="913"/>
      <c r="C22" s="914"/>
      <c r="D22" s="929"/>
      <c r="E22" s="926"/>
      <c r="F22" s="919"/>
      <c r="G22" s="931"/>
      <c r="H22" s="919"/>
      <c r="I22" s="918"/>
      <c r="J22" s="194"/>
      <c r="K22" s="864"/>
      <c r="L22" s="865" t="s">
        <v>215</v>
      </c>
    </row>
    <row r="23" spans="1:12" ht="32.25" customHeight="1" x14ac:dyDescent="0.3">
      <c r="B23" s="913"/>
      <c r="C23" s="914"/>
      <c r="D23" s="929"/>
      <c r="E23" s="926"/>
      <c r="F23" s="919"/>
      <c r="G23" s="931"/>
      <c r="H23" s="919"/>
      <c r="I23" s="918"/>
      <c r="J23" s="194"/>
      <c r="K23" s="867" t="s">
        <v>216</v>
      </c>
      <c r="L23" s="866"/>
    </row>
    <row r="24" spans="1:12" ht="47.25" customHeight="1" x14ac:dyDescent="0.3">
      <c r="B24" s="913"/>
      <c r="C24" s="914"/>
      <c r="D24" s="929"/>
      <c r="E24" s="926"/>
      <c r="F24" s="919"/>
      <c r="G24" s="931"/>
      <c r="H24" s="919"/>
      <c r="I24" s="918"/>
      <c r="J24" s="194"/>
      <c r="K24" s="868"/>
      <c r="L24" s="69" t="s">
        <v>217</v>
      </c>
    </row>
    <row r="25" spans="1:12" ht="76.5" customHeight="1" x14ac:dyDescent="0.3">
      <c r="B25" s="913"/>
      <c r="C25" s="914"/>
      <c r="D25" s="929"/>
      <c r="E25" s="926"/>
      <c r="F25" s="919"/>
      <c r="G25" s="931"/>
      <c r="H25" s="919"/>
      <c r="I25" s="918"/>
      <c r="J25" s="194"/>
      <c r="K25" s="869" t="s">
        <v>852</v>
      </c>
      <c r="L25" s="870"/>
    </row>
    <row r="26" spans="1:12" ht="35.25" customHeight="1" x14ac:dyDescent="0.3">
      <c r="A26" s="941" t="s">
        <v>218</v>
      </c>
      <c r="B26" s="847" t="s">
        <v>219</v>
      </c>
      <c r="C26" s="848"/>
      <c r="D26" s="849"/>
      <c r="E26" s="916"/>
      <c r="F26" s="917"/>
      <c r="G26" s="930"/>
      <c r="H26" s="917"/>
      <c r="I26" s="916"/>
      <c r="J26" s="205"/>
      <c r="K26" s="907" t="s">
        <v>220</v>
      </c>
      <c r="L26" s="908"/>
    </row>
    <row r="27" spans="1:12" ht="35.25" customHeight="1" x14ac:dyDescent="0.3">
      <c r="A27" s="941"/>
      <c r="B27" s="913"/>
      <c r="C27" s="914"/>
      <c r="D27" s="915"/>
      <c r="E27" s="918"/>
      <c r="F27" s="919"/>
      <c r="G27" s="931"/>
      <c r="H27" s="919"/>
      <c r="I27" s="918"/>
      <c r="J27" s="194"/>
      <c r="K27" s="950"/>
      <c r="L27" s="951"/>
    </row>
    <row r="28" spans="1:12" ht="35.25" customHeight="1" x14ac:dyDescent="0.3">
      <c r="A28" s="941"/>
      <c r="B28" s="913"/>
      <c r="C28" s="914"/>
      <c r="D28" s="915"/>
      <c r="E28" s="918"/>
      <c r="F28" s="919"/>
      <c r="G28" s="931"/>
      <c r="H28" s="919"/>
      <c r="I28" s="918"/>
      <c r="J28" s="194"/>
      <c r="K28" s="950"/>
      <c r="L28" s="951"/>
    </row>
    <row r="29" spans="1:12" ht="35.25" customHeight="1" x14ac:dyDescent="0.3">
      <c r="A29" s="941"/>
      <c r="B29" s="913"/>
      <c r="C29" s="914"/>
      <c r="D29" s="915"/>
      <c r="E29" s="918"/>
      <c r="F29" s="919"/>
      <c r="G29" s="931"/>
      <c r="H29" s="919"/>
      <c r="I29" s="918"/>
      <c r="J29" s="194"/>
      <c r="K29" s="950"/>
      <c r="L29" s="951"/>
    </row>
    <row r="30" spans="1:12" ht="35.25" customHeight="1" x14ac:dyDescent="0.3">
      <c r="A30" s="941"/>
      <c r="B30" s="913"/>
      <c r="C30" s="914"/>
      <c r="D30" s="915"/>
      <c r="E30" s="918"/>
      <c r="F30" s="919"/>
      <c r="G30" s="931"/>
      <c r="H30" s="919"/>
      <c r="I30" s="918"/>
      <c r="J30" s="194"/>
      <c r="K30" s="950"/>
      <c r="L30" s="951"/>
    </row>
    <row r="31" spans="1:12" ht="10.5" customHeight="1" x14ac:dyDescent="0.3">
      <c r="A31" s="941"/>
      <c r="B31" s="913"/>
      <c r="C31" s="914"/>
      <c r="D31" s="915"/>
      <c r="E31" s="918"/>
      <c r="F31" s="919"/>
      <c r="G31" s="931"/>
      <c r="H31" s="919"/>
      <c r="I31" s="918"/>
      <c r="J31" s="194"/>
      <c r="K31" s="950"/>
      <c r="L31" s="951"/>
    </row>
    <row r="32" spans="1:12" ht="36.75" customHeight="1" x14ac:dyDescent="0.3">
      <c r="B32" s="847" t="s">
        <v>221</v>
      </c>
      <c r="C32" s="848"/>
      <c r="D32" s="849"/>
      <c r="E32" s="916"/>
      <c r="F32" s="917"/>
      <c r="G32" s="930"/>
      <c r="H32" s="917"/>
      <c r="I32" s="916"/>
      <c r="J32" s="194"/>
      <c r="K32" s="907" t="s">
        <v>222</v>
      </c>
      <c r="L32" s="908"/>
    </row>
    <row r="33" spans="1:14" ht="36.75" customHeight="1" x14ac:dyDescent="0.3">
      <c r="B33" s="913"/>
      <c r="C33" s="914"/>
      <c r="D33" s="915"/>
      <c r="E33" s="918"/>
      <c r="F33" s="919"/>
      <c r="G33" s="931"/>
      <c r="H33" s="919"/>
      <c r="I33" s="918"/>
      <c r="J33" s="194"/>
      <c r="K33" s="950"/>
      <c r="L33" s="951"/>
    </row>
    <row r="34" spans="1:14" ht="36.75" customHeight="1" x14ac:dyDescent="0.3">
      <c r="B34" s="913"/>
      <c r="C34" s="914"/>
      <c r="D34" s="915"/>
      <c r="E34" s="918"/>
      <c r="F34" s="919"/>
      <c r="G34" s="931"/>
      <c r="H34" s="919"/>
      <c r="I34" s="918"/>
      <c r="J34" s="194"/>
      <c r="K34" s="950"/>
      <c r="L34" s="951"/>
    </row>
    <row r="35" spans="1:14" ht="36.75" customHeight="1" x14ac:dyDescent="0.3">
      <c r="B35" s="913"/>
      <c r="C35" s="914"/>
      <c r="D35" s="915"/>
      <c r="E35" s="918"/>
      <c r="F35" s="919"/>
      <c r="G35" s="931"/>
      <c r="H35" s="919"/>
      <c r="I35" s="918"/>
      <c r="J35" s="194"/>
      <c r="K35" s="950"/>
      <c r="L35" s="951"/>
    </row>
    <row r="36" spans="1:14" ht="9.75" customHeight="1" x14ac:dyDescent="0.3">
      <c r="B36" s="913"/>
      <c r="C36" s="914"/>
      <c r="D36" s="915"/>
      <c r="E36" s="918"/>
      <c r="F36" s="919"/>
      <c r="G36" s="931"/>
      <c r="H36" s="919"/>
      <c r="I36" s="918"/>
      <c r="J36" s="194"/>
      <c r="K36" s="950"/>
      <c r="L36" s="951"/>
    </row>
    <row r="37" spans="1:14" ht="36.75" customHeight="1" x14ac:dyDescent="0.3">
      <c r="B37" s="913"/>
      <c r="C37" s="914"/>
      <c r="D37" s="915"/>
      <c r="E37" s="918"/>
      <c r="F37" s="919"/>
      <c r="G37" s="931"/>
      <c r="H37" s="919"/>
      <c r="I37" s="918"/>
      <c r="J37" s="194"/>
      <c r="K37" s="950"/>
      <c r="L37" s="951"/>
    </row>
    <row r="38" spans="1:14" ht="221.4" customHeight="1" x14ac:dyDescent="0.3">
      <c r="B38" s="891" t="s">
        <v>223</v>
      </c>
      <c r="C38" s="892"/>
      <c r="D38" s="893"/>
      <c r="E38" s="932"/>
      <c r="F38" s="933"/>
      <c r="G38" s="289"/>
      <c r="H38" s="288"/>
      <c r="I38" s="290"/>
      <c r="J38" s="206"/>
      <c r="K38" s="193" t="s">
        <v>866</v>
      </c>
      <c r="L38" s="952" t="s">
        <v>224</v>
      </c>
    </row>
    <row r="39" spans="1:14" ht="54" customHeight="1" x14ac:dyDescent="0.3">
      <c r="B39" s="891" t="s">
        <v>225</v>
      </c>
      <c r="C39" s="892"/>
      <c r="D39" s="893"/>
      <c r="E39" s="932"/>
      <c r="F39" s="933"/>
      <c r="G39" s="290"/>
      <c r="H39" s="274"/>
      <c r="I39" s="291"/>
      <c r="J39" s="206"/>
      <c r="K39" s="142" t="s">
        <v>226</v>
      </c>
      <c r="L39" s="953"/>
    </row>
    <row r="40" spans="1:14" ht="39.75" customHeight="1" x14ac:dyDescent="0.3">
      <c r="B40" s="895" t="s">
        <v>227</v>
      </c>
      <c r="C40" s="896"/>
      <c r="D40" s="897"/>
      <c r="E40" s="934"/>
      <c r="F40" s="935"/>
      <c r="G40" s="290"/>
      <c r="H40" s="292"/>
      <c r="I40" s="291"/>
      <c r="J40" s="206"/>
      <c r="K40" s="897" t="s">
        <v>228</v>
      </c>
      <c r="L40" s="954"/>
    </row>
    <row r="41" spans="1:14" ht="39.75" customHeight="1" x14ac:dyDescent="0.3">
      <c r="B41" s="895" t="s">
        <v>229</v>
      </c>
      <c r="C41" s="896"/>
      <c r="D41" s="897"/>
      <c r="E41" s="934"/>
      <c r="F41" s="935"/>
      <c r="G41" s="290"/>
      <c r="H41" s="292"/>
      <c r="I41" s="291"/>
      <c r="J41" s="206"/>
      <c r="K41" s="897"/>
      <c r="L41" s="954"/>
    </row>
    <row r="42" spans="1:14" ht="85.5" customHeight="1" x14ac:dyDescent="0.3">
      <c r="A42" s="186" t="s">
        <v>230</v>
      </c>
      <c r="B42" s="847" t="s">
        <v>231</v>
      </c>
      <c r="C42" s="848"/>
      <c r="D42" s="849"/>
      <c r="E42" s="916"/>
      <c r="F42" s="917"/>
      <c r="G42" s="444"/>
      <c r="H42" s="443"/>
      <c r="I42" s="442"/>
      <c r="J42" s="207"/>
      <c r="K42" s="461" t="s">
        <v>232</v>
      </c>
      <c r="L42" s="456" t="s">
        <v>233</v>
      </c>
    </row>
    <row r="43" spans="1:14" ht="40.5" customHeight="1" thickBot="1" x14ac:dyDescent="0.35">
      <c r="A43" s="186"/>
      <c r="B43" s="861" t="s">
        <v>869</v>
      </c>
      <c r="C43" s="862"/>
      <c r="D43" s="862"/>
      <c r="E43" s="939"/>
      <c r="F43" s="940"/>
      <c r="G43" s="459"/>
      <c r="H43" s="479"/>
      <c r="I43" s="459"/>
      <c r="J43" s="460"/>
      <c r="K43" s="468" t="s">
        <v>859</v>
      </c>
      <c r="L43" s="91" t="s">
        <v>858</v>
      </c>
    </row>
    <row r="44" spans="1:14" ht="19.5" customHeight="1" thickBot="1" x14ac:dyDescent="0.35">
      <c r="B44" s="976" t="s">
        <v>234</v>
      </c>
      <c r="C44" s="977"/>
      <c r="D44" s="977"/>
      <c r="E44" s="977"/>
      <c r="F44" s="977"/>
      <c r="G44" s="977"/>
      <c r="H44" s="977"/>
      <c r="I44" s="977"/>
      <c r="J44" s="978"/>
      <c r="K44" s="462"/>
      <c r="L44" s="457"/>
    </row>
    <row r="45" spans="1:14" ht="32.25" customHeight="1" thickBot="1" x14ac:dyDescent="0.35">
      <c r="B45" s="98" t="s">
        <v>235</v>
      </c>
      <c r="C45" s="858" t="s">
        <v>139</v>
      </c>
      <c r="D45" s="859"/>
      <c r="E45" s="936"/>
      <c r="F45" s="937"/>
      <c r="G45" s="938"/>
      <c r="H45" s="912"/>
      <c r="I45" s="912"/>
      <c r="J45" s="192"/>
      <c r="K45" s="943" t="s">
        <v>235</v>
      </c>
      <c r="L45" s="944"/>
    </row>
    <row r="46" spans="1:14" ht="29.1" customHeight="1" x14ac:dyDescent="0.3">
      <c r="B46" s="844" t="s">
        <v>236</v>
      </c>
      <c r="C46" s="850" t="s">
        <v>237</v>
      </c>
      <c r="D46" s="262" t="s">
        <v>801</v>
      </c>
      <c r="E46" s="330"/>
      <c r="F46" s="427"/>
      <c r="G46" s="979" t="s">
        <v>876</v>
      </c>
      <c r="H46" s="293"/>
      <c r="I46" s="982" t="s">
        <v>877</v>
      </c>
      <c r="J46" s="191" t="str">
        <f>IF(ISBLANK(H46),"",(H46-E46)/E46)</f>
        <v/>
      </c>
      <c r="K46" s="945" t="s">
        <v>871</v>
      </c>
      <c r="L46" s="946"/>
      <c r="N46" s="107"/>
    </row>
    <row r="47" spans="1:14" ht="29.1" customHeight="1" x14ac:dyDescent="0.3">
      <c r="B47" s="845"/>
      <c r="C47" s="834"/>
      <c r="D47" s="263" t="s">
        <v>238</v>
      </c>
      <c r="E47" s="331"/>
      <c r="F47" s="428"/>
      <c r="G47" s="980"/>
      <c r="H47" s="294"/>
      <c r="I47" s="983"/>
      <c r="J47" s="103" t="str">
        <f t="shared" ref="J47:J68" si="0">IF(ISBLANK(H47),"",(H47-E47)/E47)</f>
        <v/>
      </c>
      <c r="K47" s="945"/>
      <c r="L47" s="946"/>
    </row>
    <row r="48" spans="1:14" ht="29.1" customHeight="1" thickBot="1" x14ac:dyDescent="0.35">
      <c r="B48" s="845"/>
      <c r="C48" s="851"/>
      <c r="D48" s="264" t="s">
        <v>239</v>
      </c>
      <c r="E48" s="332"/>
      <c r="F48" s="428"/>
      <c r="G48" s="980"/>
      <c r="H48" s="295"/>
      <c r="I48" s="983"/>
      <c r="J48" s="104" t="str">
        <f t="shared" si="0"/>
        <v/>
      </c>
      <c r="K48" s="945"/>
      <c r="L48" s="946"/>
    </row>
    <row r="49" spans="1:12" ht="29.1" customHeight="1" x14ac:dyDescent="0.3">
      <c r="A49" s="942" t="s">
        <v>240</v>
      </c>
      <c r="B49" s="845"/>
      <c r="C49" s="854" t="s">
        <v>241</v>
      </c>
      <c r="D49" s="265" t="s">
        <v>801</v>
      </c>
      <c r="E49" s="333"/>
      <c r="F49" s="428"/>
      <c r="G49" s="980"/>
      <c r="H49" s="299"/>
      <c r="I49" s="983"/>
      <c r="J49" s="187" t="str">
        <f t="shared" si="0"/>
        <v/>
      </c>
      <c r="K49" s="945"/>
      <c r="L49" s="946"/>
    </row>
    <row r="50" spans="1:12" ht="29.1" customHeight="1" x14ac:dyDescent="0.3">
      <c r="A50" s="942"/>
      <c r="B50" s="845"/>
      <c r="C50" s="855"/>
      <c r="D50" s="266" t="s">
        <v>238</v>
      </c>
      <c r="E50" s="334"/>
      <c r="F50" s="428"/>
      <c r="G50" s="980"/>
      <c r="H50" s="300"/>
      <c r="I50" s="983"/>
      <c r="J50" s="188" t="str">
        <f t="shared" si="0"/>
        <v/>
      </c>
      <c r="K50" s="945"/>
      <c r="L50" s="946"/>
    </row>
    <row r="51" spans="1:12" ht="29.1" customHeight="1" thickBot="1" x14ac:dyDescent="0.35">
      <c r="A51" s="942"/>
      <c r="B51" s="845"/>
      <c r="C51" s="856"/>
      <c r="D51" s="267" t="s">
        <v>239</v>
      </c>
      <c r="E51" s="335"/>
      <c r="F51" s="428"/>
      <c r="G51" s="980"/>
      <c r="H51" s="301"/>
      <c r="I51" s="983"/>
      <c r="J51" s="208" t="str">
        <f t="shared" si="0"/>
        <v/>
      </c>
      <c r="K51" s="945"/>
      <c r="L51" s="946"/>
    </row>
    <row r="52" spans="1:12" ht="29.1" customHeight="1" x14ac:dyDescent="0.3">
      <c r="B52" s="845"/>
      <c r="C52" s="850" t="s">
        <v>242</v>
      </c>
      <c r="D52" s="156" t="s">
        <v>801</v>
      </c>
      <c r="E52" s="330"/>
      <c r="F52" s="970"/>
      <c r="G52" s="980"/>
      <c r="H52" s="293"/>
      <c r="I52" s="983"/>
      <c r="J52" s="105" t="str">
        <f t="shared" si="0"/>
        <v/>
      </c>
      <c r="K52" s="945"/>
      <c r="L52" s="946"/>
    </row>
    <row r="53" spans="1:12" ht="29.1" customHeight="1" x14ac:dyDescent="0.3">
      <c r="B53" s="845"/>
      <c r="C53" s="834"/>
      <c r="D53" s="157" t="s">
        <v>238</v>
      </c>
      <c r="E53" s="331"/>
      <c r="F53" s="971"/>
      <c r="G53" s="980"/>
      <c r="H53" s="294"/>
      <c r="I53" s="983"/>
      <c r="J53" s="103" t="str">
        <f t="shared" si="0"/>
        <v/>
      </c>
      <c r="K53" s="945"/>
      <c r="L53" s="946"/>
    </row>
    <row r="54" spans="1:12" ht="29.1" customHeight="1" thickBot="1" x14ac:dyDescent="0.35">
      <c r="B54" s="845"/>
      <c r="C54" s="851"/>
      <c r="D54" s="158" t="s">
        <v>239</v>
      </c>
      <c r="E54" s="332"/>
      <c r="F54" s="972"/>
      <c r="G54" s="980"/>
      <c r="H54" s="295"/>
      <c r="I54" s="983"/>
      <c r="J54" s="104" t="str">
        <f t="shared" si="0"/>
        <v/>
      </c>
      <c r="K54" s="945"/>
      <c r="L54" s="946"/>
    </row>
    <row r="55" spans="1:12" ht="29.1" customHeight="1" thickBot="1" x14ac:dyDescent="0.35">
      <c r="B55" s="844" t="s">
        <v>243</v>
      </c>
      <c r="C55" s="840" t="s">
        <v>244</v>
      </c>
      <c r="D55" s="156" t="s">
        <v>801</v>
      </c>
      <c r="E55" s="302"/>
      <c r="F55" s="967"/>
      <c r="G55" s="980"/>
      <c r="H55" s="296"/>
      <c r="I55" s="983"/>
      <c r="J55" s="105" t="str">
        <f t="shared" si="0"/>
        <v/>
      </c>
      <c r="K55" s="945"/>
      <c r="L55" s="946"/>
    </row>
    <row r="56" spans="1:12" ht="29.1" customHeight="1" thickBot="1" x14ac:dyDescent="0.35">
      <c r="B56" s="845"/>
      <c r="C56" s="840"/>
      <c r="D56" s="157" t="s">
        <v>238</v>
      </c>
      <c r="E56" s="303"/>
      <c r="F56" s="968"/>
      <c r="G56" s="980"/>
      <c r="H56" s="297"/>
      <c r="I56" s="983"/>
      <c r="J56" s="103" t="str">
        <f t="shared" si="0"/>
        <v/>
      </c>
      <c r="K56" s="945"/>
      <c r="L56" s="946"/>
    </row>
    <row r="57" spans="1:12" ht="29.1" customHeight="1" thickBot="1" x14ac:dyDescent="0.35">
      <c r="B57" s="845"/>
      <c r="C57" s="850"/>
      <c r="D57" s="159" t="s">
        <v>239</v>
      </c>
      <c r="E57" s="304"/>
      <c r="F57" s="969"/>
      <c r="G57" s="980"/>
      <c r="H57" s="298"/>
      <c r="I57" s="983"/>
      <c r="J57" s="106" t="str">
        <f t="shared" si="0"/>
        <v/>
      </c>
      <c r="K57" s="945"/>
      <c r="L57" s="946"/>
    </row>
    <row r="58" spans="1:12" ht="27.75" customHeight="1" thickBot="1" x14ac:dyDescent="0.35">
      <c r="A58" s="942" t="s">
        <v>240</v>
      </c>
      <c r="B58" s="845"/>
      <c r="C58" s="857" t="s">
        <v>245</v>
      </c>
      <c r="D58" s="181" t="s">
        <v>801</v>
      </c>
      <c r="E58" s="305"/>
      <c r="F58" s="967"/>
      <c r="G58" s="980"/>
      <c r="H58" s="310"/>
      <c r="I58" s="983"/>
      <c r="J58" s="187" t="str">
        <f t="shared" si="0"/>
        <v/>
      </c>
      <c r="K58" s="957" t="s">
        <v>867</v>
      </c>
      <c r="L58" s="958"/>
    </row>
    <row r="59" spans="1:12" ht="30" customHeight="1" thickBot="1" x14ac:dyDescent="0.35">
      <c r="A59" s="942"/>
      <c r="B59" s="845"/>
      <c r="C59" s="857"/>
      <c r="D59" s="182" t="s">
        <v>238</v>
      </c>
      <c r="E59" s="306"/>
      <c r="F59" s="968"/>
      <c r="G59" s="980"/>
      <c r="H59" s="309"/>
      <c r="I59" s="983"/>
      <c r="J59" s="188" t="str">
        <f t="shared" si="0"/>
        <v/>
      </c>
      <c r="K59" s="945" t="s">
        <v>246</v>
      </c>
      <c r="L59" s="946"/>
    </row>
    <row r="60" spans="1:12" ht="27.75" customHeight="1" thickBot="1" x14ac:dyDescent="0.35">
      <c r="A60" s="942"/>
      <c r="B60" s="845"/>
      <c r="C60" s="854"/>
      <c r="D60" s="183" t="s">
        <v>239</v>
      </c>
      <c r="E60" s="307"/>
      <c r="F60" s="968"/>
      <c r="G60" s="981"/>
      <c r="H60" s="308"/>
      <c r="I60" s="984"/>
      <c r="J60" s="189" t="str">
        <f t="shared" si="0"/>
        <v/>
      </c>
      <c r="K60" s="955" t="s">
        <v>224</v>
      </c>
      <c r="L60" s="956"/>
    </row>
    <row r="61" spans="1:12" ht="57" customHeight="1" thickBot="1" x14ac:dyDescent="0.35">
      <c r="A61" s="186" t="s">
        <v>247</v>
      </c>
      <c r="B61" s="846"/>
      <c r="C61" s="920" t="s">
        <v>248</v>
      </c>
      <c r="D61" s="921"/>
      <c r="E61" s="311"/>
      <c r="F61" s="429"/>
      <c r="G61" s="476"/>
      <c r="H61" s="312"/>
      <c r="I61" s="474"/>
      <c r="J61" s="190" t="str">
        <f>IF(ISBLANK(H61),"",(H61-E61)/E61)</f>
        <v/>
      </c>
      <c r="K61" s="957" t="s">
        <v>249</v>
      </c>
      <c r="L61" s="958"/>
    </row>
    <row r="62" spans="1:12" ht="56.1" customHeight="1" thickBot="1" x14ac:dyDescent="0.35">
      <c r="B62" s="845"/>
      <c r="C62" s="852" t="s">
        <v>250</v>
      </c>
      <c r="D62" s="927"/>
      <c r="E62" s="313"/>
      <c r="F62" s="429"/>
      <c r="G62" s="314"/>
      <c r="H62" s="473"/>
      <c r="I62" s="475"/>
      <c r="J62" s="102" t="str">
        <f>IF(ISBLANK(H62),"",(H62-E62)/E62)</f>
        <v/>
      </c>
      <c r="K62" s="945" t="s">
        <v>878</v>
      </c>
      <c r="L62" s="946"/>
    </row>
    <row r="63" spans="1:12" ht="57" customHeight="1" thickBot="1" x14ac:dyDescent="0.35">
      <c r="B63" s="844" t="s">
        <v>251</v>
      </c>
      <c r="C63" s="852" t="s">
        <v>252</v>
      </c>
      <c r="D63" s="853"/>
      <c r="E63" s="317"/>
      <c r="F63" s="964"/>
      <c r="G63" s="316"/>
      <c r="H63" s="315"/>
      <c r="I63" s="316"/>
      <c r="J63" s="209" t="str">
        <f t="shared" si="0"/>
        <v/>
      </c>
      <c r="K63" s="955" t="s">
        <v>253</v>
      </c>
      <c r="L63" s="956"/>
    </row>
    <row r="64" spans="1:12" ht="57" customHeight="1" thickBot="1" x14ac:dyDescent="0.35">
      <c r="B64" s="845"/>
      <c r="C64" s="852" t="s">
        <v>254</v>
      </c>
      <c r="D64" s="853"/>
      <c r="E64" s="317"/>
      <c r="F64" s="965"/>
      <c r="G64" s="316"/>
      <c r="H64" s="315"/>
      <c r="I64" s="316"/>
      <c r="J64" s="209" t="str">
        <f t="shared" si="0"/>
        <v/>
      </c>
      <c r="K64" s="198"/>
      <c r="L64" s="180"/>
    </row>
    <row r="65" spans="1:12" ht="57" customHeight="1" thickBot="1" x14ac:dyDescent="0.35">
      <c r="B65" s="845"/>
      <c r="C65" s="852" t="s">
        <v>255</v>
      </c>
      <c r="D65" s="853"/>
      <c r="E65" s="160">
        <f>E63-E64</f>
        <v>0</v>
      </c>
      <c r="F65" s="965"/>
      <c r="G65" s="474"/>
      <c r="H65" s="318"/>
      <c r="I65" s="474"/>
      <c r="J65" s="209" t="str">
        <f t="shared" si="0"/>
        <v/>
      </c>
      <c r="K65" s="198"/>
      <c r="L65" s="180"/>
    </row>
    <row r="66" spans="1:12" ht="63" customHeight="1" thickBot="1" x14ac:dyDescent="0.35">
      <c r="A66" s="197" t="s">
        <v>240</v>
      </c>
      <c r="B66" s="860"/>
      <c r="C66" s="920" t="s">
        <v>256</v>
      </c>
      <c r="D66" s="921"/>
      <c r="E66" s="421"/>
      <c r="F66" s="966"/>
      <c r="G66" s="474"/>
      <c r="H66" s="319"/>
      <c r="I66" s="474"/>
      <c r="J66" s="190" t="str">
        <f t="shared" si="0"/>
        <v/>
      </c>
      <c r="K66" s="198"/>
      <c r="L66" s="180"/>
    </row>
    <row r="67" spans="1:12" ht="52.5" customHeight="1" thickBot="1" x14ac:dyDescent="0.35">
      <c r="A67" s="197"/>
      <c r="B67" s="832" t="s">
        <v>257</v>
      </c>
      <c r="C67" s="834" t="s">
        <v>258</v>
      </c>
      <c r="D67" s="835"/>
      <c r="E67" s="320"/>
      <c r="F67" s="423"/>
      <c r="G67" s="322"/>
      <c r="H67" s="321"/>
      <c r="I67" s="322"/>
      <c r="J67" s="99" t="str">
        <f t="shared" si="0"/>
        <v/>
      </c>
      <c r="K67" s="959"/>
      <c r="L67" s="960"/>
    </row>
    <row r="68" spans="1:12" ht="45.75" customHeight="1" thickBot="1" x14ac:dyDescent="0.35">
      <c r="A68" s="197"/>
      <c r="B68" s="833"/>
      <c r="C68" s="836" t="s">
        <v>259</v>
      </c>
      <c r="D68" s="837"/>
      <c r="E68" s="325"/>
      <c r="F68" s="424"/>
      <c r="G68" s="323"/>
      <c r="H68" s="324"/>
      <c r="I68" s="323"/>
      <c r="J68" s="100" t="str">
        <f t="shared" si="0"/>
        <v/>
      </c>
      <c r="K68" s="959"/>
      <c r="L68" s="960"/>
    </row>
    <row r="69" spans="1:12" ht="36" customHeight="1" x14ac:dyDescent="0.3">
      <c r="B69" s="838" t="s">
        <v>260</v>
      </c>
      <c r="C69" s="840" t="s">
        <v>261</v>
      </c>
      <c r="D69" s="841"/>
      <c r="E69" s="477"/>
      <c r="F69" s="425"/>
      <c r="G69" s="326"/>
      <c r="H69" s="328"/>
      <c r="I69" s="326"/>
      <c r="J69" s="101" t="str">
        <f>IF(ISBLANK(H69),"",(H69-E70)/E70)</f>
        <v/>
      </c>
      <c r="K69" s="959"/>
      <c r="L69" s="960"/>
    </row>
    <row r="70" spans="1:12" ht="36" customHeight="1" thickBot="1" x14ac:dyDescent="0.35">
      <c r="B70" s="839"/>
      <c r="C70" s="842" t="s">
        <v>262</v>
      </c>
      <c r="D70" s="843"/>
      <c r="E70" s="336"/>
      <c r="F70" s="426"/>
      <c r="G70" s="327"/>
      <c r="H70" s="329"/>
      <c r="I70" s="327"/>
      <c r="J70" s="100" t="str">
        <f>IF(ISBLANK(H70),"",(H70-#REF!)/#REF!)</f>
        <v/>
      </c>
      <c r="K70" s="961"/>
      <c r="L70" s="962"/>
    </row>
    <row r="73" spans="1:12" ht="15.6" x14ac:dyDescent="0.3">
      <c r="B73" s="2"/>
    </row>
    <row r="74" spans="1:12" x14ac:dyDescent="0.3">
      <c r="B74" s="94" t="str">
        <f>"'EEM 2' tab"</f>
        <v>'EEM 2' tab</v>
      </c>
    </row>
    <row r="75" spans="1:12" ht="15.6" x14ac:dyDescent="0.3">
      <c r="B75" s="2"/>
    </row>
    <row r="76" spans="1:12" ht="15.6" x14ac:dyDescent="0.3">
      <c r="B76" s="37" t="str">
        <f>"'PI_POE' tab, if no more EEMs"</f>
        <v>'PI_POE' tab, if no more EEMs</v>
      </c>
    </row>
    <row r="77" spans="1:12" ht="15.6" x14ac:dyDescent="0.3">
      <c r="B77" s="2"/>
    </row>
  </sheetData>
  <sheetProtection algorithmName="SHA-512" hashValue="GhB1RF8RpBlbP2UJMeM2aq+61QxYDKLyNtKZj6EwGbL1AQOpXfQw5yUDEZLRhBYtpvrd2hRkj4ikZ2fdJPaweg==" saltValue="LpEs6Yx3h9ndbNwWR7MZig==" spinCount="100000" sheet="1" formatColumns="0" formatRows="0"/>
  <customSheetViews>
    <customSheetView guid="{0F4B04D6-F4BF-4317-A3DF-9F7B8BB7C96E}" scale="70" showGridLines="0" hiddenColumns="1">
      <pane xSplit="1" ySplit="4" topLeftCell="B5" activePane="bottomRight" state="frozen"/>
      <selection pane="bottomRight"/>
      <rowBreaks count="2" manualBreakCount="2">
        <brk id="24" min="1" max="6" man="1"/>
        <brk id="41" min="1" max="6" man="1"/>
      </rowBreaks>
      <pageMargins left="0" right="0" top="0" bottom="0" header="0" footer="0"/>
      <pageSetup scale="61" fitToHeight="5" orientation="portrait" r:id="rId1"/>
      <headerFooter>
        <oddHeader>&amp;L&amp;G&amp;CCustomer Project Review (CPR) - &amp;A&amp;R&amp;D</oddHeader>
        <oddFooter>&amp;CPage &amp;P of &amp;N</oddFooter>
      </headerFooter>
    </customSheetView>
  </customSheetViews>
  <mergeCells count="117">
    <mergeCell ref="K46:L57"/>
    <mergeCell ref="K63:L63"/>
    <mergeCell ref="K58:L58"/>
    <mergeCell ref="K62:L62"/>
    <mergeCell ref="K61:L61"/>
    <mergeCell ref="K67:L70"/>
    <mergeCell ref="K1:U1"/>
    <mergeCell ref="M8:O8"/>
    <mergeCell ref="F63:F66"/>
    <mergeCell ref="F58:F60"/>
    <mergeCell ref="F55:F57"/>
    <mergeCell ref="F52:F54"/>
    <mergeCell ref="B3:J3"/>
    <mergeCell ref="B44:J44"/>
    <mergeCell ref="E26:F31"/>
    <mergeCell ref="G26:G31"/>
    <mergeCell ref="H26:H31"/>
    <mergeCell ref="I26:I31"/>
    <mergeCell ref="K32:L37"/>
    <mergeCell ref="H32:H37"/>
    <mergeCell ref="I32:I37"/>
    <mergeCell ref="B38:D38"/>
    <mergeCell ref="G46:G60"/>
    <mergeCell ref="I46:I60"/>
    <mergeCell ref="A13:A19"/>
    <mergeCell ref="A49:A51"/>
    <mergeCell ref="A58:A60"/>
    <mergeCell ref="A26:A31"/>
    <mergeCell ref="K45:L45"/>
    <mergeCell ref="K59:L59"/>
    <mergeCell ref="B4:D4"/>
    <mergeCell ref="K4:L4"/>
    <mergeCell ref="B5:D5"/>
    <mergeCell ref="K5:L7"/>
    <mergeCell ref="B6:D6"/>
    <mergeCell ref="B7:D7"/>
    <mergeCell ref="B8:D8"/>
    <mergeCell ref="B9:D9"/>
    <mergeCell ref="K26:L31"/>
    <mergeCell ref="L38:L39"/>
    <mergeCell ref="B39:D39"/>
    <mergeCell ref="B40:D40"/>
    <mergeCell ref="K40:L41"/>
    <mergeCell ref="B41:D41"/>
    <mergeCell ref="K60:L60"/>
    <mergeCell ref="H21:H25"/>
    <mergeCell ref="I21:I25"/>
    <mergeCell ref="B26:D31"/>
    <mergeCell ref="H45:I45"/>
    <mergeCell ref="B32:D37"/>
    <mergeCell ref="E32:F37"/>
    <mergeCell ref="C66:D66"/>
    <mergeCell ref="B13:D13"/>
    <mergeCell ref="B16:D16"/>
    <mergeCell ref="B17:D17"/>
    <mergeCell ref="B18:D18"/>
    <mergeCell ref="B19:D19"/>
    <mergeCell ref="E21:F25"/>
    <mergeCell ref="C62:D62"/>
    <mergeCell ref="C61:D61"/>
    <mergeCell ref="B21:D25"/>
    <mergeCell ref="G21:G25"/>
    <mergeCell ref="E38:F38"/>
    <mergeCell ref="E39:F39"/>
    <mergeCell ref="E40:F40"/>
    <mergeCell ref="E41:F41"/>
    <mergeCell ref="E42:F42"/>
    <mergeCell ref="E45:G45"/>
    <mergeCell ref="G32:G37"/>
    <mergeCell ref="E43:F43"/>
    <mergeCell ref="B20:D20"/>
    <mergeCell ref="M9:O9"/>
    <mergeCell ref="B11:D11"/>
    <mergeCell ref="E11:F11"/>
    <mergeCell ref="B10:D10"/>
    <mergeCell ref="E10:F10"/>
    <mergeCell ref="B12:D12"/>
    <mergeCell ref="K12:L12"/>
    <mergeCell ref="K13:L19"/>
    <mergeCell ref="B14:D14"/>
    <mergeCell ref="E13:F14"/>
    <mergeCell ref="B15:D15"/>
    <mergeCell ref="K9:L9"/>
    <mergeCell ref="K10:L11"/>
    <mergeCell ref="J15:J19"/>
    <mergeCell ref="K21:K22"/>
    <mergeCell ref="L22:L23"/>
    <mergeCell ref="K23:K24"/>
    <mergeCell ref="K25:L25"/>
    <mergeCell ref="E15:F19"/>
    <mergeCell ref="G15:G19"/>
    <mergeCell ref="G13:G14"/>
    <mergeCell ref="H15:H19"/>
    <mergeCell ref="I15:I19"/>
    <mergeCell ref="H13:H14"/>
    <mergeCell ref="I13:I14"/>
    <mergeCell ref="J13:J14"/>
    <mergeCell ref="B67:B68"/>
    <mergeCell ref="C67:D67"/>
    <mergeCell ref="C68:D68"/>
    <mergeCell ref="B69:B70"/>
    <mergeCell ref="C69:D69"/>
    <mergeCell ref="C70:D70"/>
    <mergeCell ref="B55:B62"/>
    <mergeCell ref="B42:D42"/>
    <mergeCell ref="B46:B54"/>
    <mergeCell ref="C46:C48"/>
    <mergeCell ref="C65:D65"/>
    <mergeCell ref="C49:C51"/>
    <mergeCell ref="C52:C54"/>
    <mergeCell ref="C55:C57"/>
    <mergeCell ref="C58:C60"/>
    <mergeCell ref="C45:D45"/>
    <mergeCell ref="C63:D63"/>
    <mergeCell ref="C64:D64"/>
    <mergeCell ref="B63:B66"/>
    <mergeCell ref="B43:D43"/>
  </mergeCells>
  <conditionalFormatting sqref="B11:D11">
    <cfRule type="expression" dxfId="913" priority="133">
      <formula>$E$10="Yes"</formula>
    </cfRule>
    <cfRule type="expression" dxfId="912" priority="132">
      <formula>$H$10="Yes"</formula>
    </cfRule>
  </conditionalFormatting>
  <conditionalFormatting sqref="B40:D41">
    <cfRule type="expression" dxfId="908" priority="89">
      <formula>OR($E$39="Yes",$H$39="Yes")</formula>
    </cfRule>
  </conditionalFormatting>
  <conditionalFormatting sqref="C61">
    <cfRule type="expression" dxfId="894" priority="135">
      <formula>$D$39="No"</formula>
    </cfRule>
    <cfRule type="expression" dxfId="893" priority="134">
      <formula>$F$39="Yes"</formula>
    </cfRule>
    <cfRule type="expression" dxfId="892" priority="98">
      <formula>OR($E$39="Yes",$H$39="Yes")</formula>
    </cfRule>
  </conditionalFormatting>
  <conditionalFormatting sqref="C61:D61">
    <cfRule type="expression" dxfId="890" priority="32">
      <formula>OR($E$39="Yes",$H$39="Yes")</formula>
    </cfRule>
  </conditionalFormatting>
  <conditionalFormatting sqref="E61:E62">
    <cfRule type="expression" dxfId="881" priority="90">
      <formula>$E$39="Yes"</formula>
    </cfRule>
  </conditionalFormatting>
  <conditionalFormatting sqref="E40:F40">
    <cfRule type="expression" dxfId="878" priority="116">
      <formula>$D$40="Yes"</formula>
    </cfRule>
  </conditionalFormatting>
  <conditionalFormatting sqref="E40:F41">
    <cfRule type="expression" dxfId="877" priority="114">
      <formula>$E$39="Yes"</formula>
    </cfRule>
  </conditionalFormatting>
  <conditionalFormatting sqref="E11:G11">
    <cfRule type="expression" dxfId="876" priority="130">
      <formula>$E$10="Yes"</formula>
    </cfRule>
  </conditionalFormatting>
  <conditionalFormatting sqref="F20:G20">
    <cfRule type="expression" dxfId="872" priority="11">
      <formula>$E$20="No"</formula>
    </cfRule>
  </conditionalFormatting>
  <conditionalFormatting sqref="G38">
    <cfRule type="expression" dxfId="870" priority="122">
      <formula>$E$38="Yes"</formula>
    </cfRule>
  </conditionalFormatting>
  <conditionalFormatting sqref="G39">
    <cfRule type="expression" dxfId="869" priority="113">
      <formula>$E$39="Yes"</formula>
    </cfRule>
  </conditionalFormatting>
  <conditionalFormatting sqref="G61:G62">
    <cfRule type="expression" dxfId="868" priority="99">
      <formula>$E$39="Yes"</formula>
    </cfRule>
  </conditionalFormatting>
  <conditionalFormatting sqref="H11:I11">
    <cfRule type="expression" dxfId="863" priority="131">
      <formula>$H$10="Yes"</formula>
    </cfRule>
  </conditionalFormatting>
  <conditionalFormatting sqref="H61:I62">
    <cfRule type="expression" dxfId="859" priority="97">
      <formula>$H$39="Yes"</formula>
    </cfRule>
  </conditionalFormatting>
  <conditionalFormatting sqref="I20">
    <cfRule type="expression" dxfId="857" priority="10">
      <formula>$H$20="No"</formula>
    </cfRule>
    <cfRule type="expression" dxfId="856" priority="5">
      <formula>$H$20="Yes"</formula>
    </cfRule>
  </conditionalFormatting>
  <conditionalFormatting sqref="I38">
    <cfRule type="expression" dxfId="855" priority="123">
      <formula>$H$38="Yes"</formula>
    </cfRule>
  </conditionalFormatting>
  <conditionalFormatting sqref="I39:I40 G40:H40">
    <cfRule type="expression" dxfId="854" priority="115">
      <formula>$D$40="Yes"</formula>
    </cfRule>
  </conditionalFormatting>
  <conditionalFormatting sqref="I39:I40 H40 G40:G41 H41:I41">
    <cfRule type="expression" dxfId="853" priority="112">
      <formula>$H$39="Yes"</formula>
    </cfRule>
  </conditionalFormatting>
  <conditionalFormatting sqref="J46">
    <cfRule type="expression" dxfId="852" priority="95">
      <formula>$G$44</formula>
    </cfRule>
  </conditionalFormatting>
  <conditionalFormatting sqref="J61:J62">
    <cfRule type="expression" dxfId="850" priority="96">
      <formula>AND($E$39="Yes",$H$39="Yes")</formula>
    </cfRule>
  </conditionalFormatting>
  <conditionalFormatting sqref="K38">
    <cfRule type="expression" dxfId="847" priority="121">
      <formula>OR($H$38="Yes",$E$38="Yes")</formula>
    </cfRule>
  </conditionalFormatting>
  <conditionalFormatting sqref="K39">
    <cfRule type="expression" dxfId="846" priority="118">
      <formula>OR($E$39="Yes",$H$39="Yes")</formula>
    </cfRule>
  </conditionalFormatting>
  <conditionalFormatting sqref="K40:L41">
    <cfRule type="expression" dxfId="839" priority="111">
      <formula>OR($E$39="Yes",$H$39="Yes")</formula>
    </cfRule>
  </conditionalFormatting>
  <conditionalFormatting sqref="M9:O9">
    <cfRule type="expression" dxfId="833" priority="56">
      <formula>AND($E$9&gt;0,$E$9&lt;5)</formula>
    </cfRule>
  </conditionalFormatting>
  <hyperlinks>
    <hyperlink ref="L38" r:id="rId2" display="RACC-FSC_v3.0" xr:uid="{D23E77D3-53A4-4B06-A3EB-40B274109055}"/>
    <hyperlink ref="L24" r:id="rId3" display="https://file.ac/41slG_rLPjs/" xr:uid="{DC62A87A-E3DE-465A-A344-5DDB8D1E6ACD}"/>
    <hyperlink ref="L21" r:id="rId4" display="Reference: Resolution E-4818 Table 1.1" xr:uid="{E112F6FC-4441-470B-9BE1-0ED18A9E06EC}"/>
    <hyperlink ref="L8" r:id="rId5" display="Reference: Resolution E-4818 Table 1.1" xr:uid="{32877617-2B41-4D6B-997E-0712B13F9AD0}"/>
    <hyperlink ref="L42" r:id="rId6" xr:uid="{DB25E9B3-5A87-4C37-BC82-D1BFF3F4A552}"/>
    <hyperlink ref="B74" location="'EEM 2'!A1" display="'EEM 2'!A1" xr:uid="{90AF0203-ABB9-467F-9DF1-39DC078EF90E}"/>
    <hyperlink ref="B76" location="PI_POE!A1" display="PI_POE!A1" xr:uid="{B806E797-5D30-4BC6-9C40-759035246018}"/>
    <hyperlink ref="B1" location="'READ ME'!A1" display="Back to READ ME" xr:uid="{B078C6BA-937C-45EA-B0D1-0895EAEB1D79}"/>
    <hyperlink ref="L22" r:id="rId7" display="https://docs.cpuc.ca.gov/publisheddocs/published/g000/m232/k460/232460214.pdf" xr:uid="{677F4707-6FF6-4AA5-8474-7A68CB9C5C0A}"/>
    <hyperlink ref="K60" r:id="rId8" display="Total System Benefit Technical Guidance (v1.2)" xr:uid="{3B2B8E51-27FD-4F20-95AF-B2702BC3B426}"/>
    <hyperlink ref="K60:L60" r:id="rId9" display="RACC-FSC_v3.0 / Technical Guidance Document(s)" xr:uid="{F4A82D39-FC7D-40D2-93ED-C76C99C818D4}"/>
    <hyperlink ref="K63" r:id="rId10" xr:uid="{8B084CCE-BFE6-4393-8F65-008CAFEA7973}"/>
    <hyperlink ref="L43" r:id="rId11" display="Custom Measure Guidance Library" xr:uid="{B96B302E-BB9D-4239-BBFD-D5481280BEC3}"/>
    <hyperlink ref="L20" r:id="rId12" display="https://file.ac/41slG_rLPjs/" xr:uid="{77668677-223B-42B0-9DAE-C65D98BC728D}"/>
  </hyperlinks>
  <pageMargins left="0.5" right="0.5" top="0.75" bottom="0.75" header="0.3" footer="0.3"/>
  <pageSetup scale="61" fitToHeight="5" orientation="portrait" r:id="rId13"/>
  <headerFooter>
    <oddHeader>&amp;L&amp;G&amp;CCustomer Project Review (CPR) - &amp;A&amp;R&amp;D</oddHeader>
    <oddFooter>&amp;CPage &amp;P of &amp;N</oddFooter>
  </headerFooter>
  <rowBreaks count="2" manualBreakCount="2">
    <brk id="25" min="1" max="6" man="1"/>
    <brk id="43" min="1" max="6" man="1"/>
  </rowBreaks>
  <legacyDrawingHF r:id="rId14"/>
  <extLst>
    <ext xmlns:x14="http://schemas.microsoft.com/office/spreadsheetml/2009/9/main" uri="{78C0D931-6437-407d-A8EE-F0AAD7539E65}">
      <x14:conditionalFormattings>
        <x14:conditionalFormatting xmlns:xm="http://schemas.microsoft.com/office/excel/2006/main">
          <x14:cfRule type="expression" priority="40" id="{09CEF0F8-613D-4201-AB1C-BBD106D59A31}">
            <xm:f>AND('Customer Information'!$E$37='Data Validation'!$T$1,'Customer Information'!$E$31="No")</xm:f>
            <x14:dxf>
              <font>
                <color rgb="FFFF0000"/>
              </font>
              <fill>
                <patternFill>
                  <bgColor theme="0"/>
                </patternFill>
              </fill>
            </x14:dxf>
          </x14:cfRule>
          <xm:sqref>A1:A1048576</xm:sqref>
        </x14:conditionalFormatting>
        <x14:conditionalFormatting xmlns:xm="http://schemas.microsoft.com/office/excel/2006/main">
          <x14:cfRule type="expression" priority="44" id="{055BE3AA-A44A-4ABC-958F-17956EBC3C66}">
            <xm:f>'Customer Information'!$E$37='Data Validation'!$T$1</xm:f>
            <x14:dxf>
              <font>
                <color rgb="FF0070C0"/>
              </font>
            </x14:dxf>
          </x14:cfRule>
          <xm:sqref>B1</xm:sqref>
        </x14:conditionalFormatting>
        <x14:conditionalFormatting xmlns:xm="http://schemas.microsoft.com/office/excel/2006/main">
          <x14:cfRule type="expression" priority="75" id="{3BC0E831-FF98-47B5-B5BA-EB2D74123B25}">
            <xm:f>$E$8='Data Validation'!$C$2</xm:f>
            <x14:dxf>
              <font>
                <color theme="1"/>
              </font>
              <fill>
                <patternFill>
                  <bgColor theme="0"/>
                </patternFill>
              </fill>
            </x14:dxf>
          </x14:cfRule>
          <xm:sqref>B12:D12</xm:sqref>
        </x14:conditionalFormatting>
        <x14:conditionalFormatting xmlns:xm="http://schemas.microsoft.com/office/excel/2006/main">
          <x14:cfRule type="expression" priority="63" id="{9ABC52B7-3379-4068-8372-71E79FABE50A}">
            <xm:f>AND(OR($E$8='Data Validation'!$C$2,$H$8='Data Validation'!$C$2),'Customer Information'!$D$46&gt;'POE_PI Inputs'!$G$4)</xm:f>
            <x14:dxf>
              <font>
                <color theme="1"/>
              </font>
              <fill>
                <patternFill patternType="none">
                  <bgColor auto="1"/>
                </patternFill>
              </fill>
            </x14:dxf>
          </x14:cfRule>
          <xm:sqref>B13:D14</xm:sqref>
        </x14:conditionalFormatting>
        <x14:conditionalFormatting xmlns:xm="http://schemas.microsoft.com/office/excel/2006/main">
          <x14:cfRule type="expression" priority="65" id="{25224D66-4425-49D2-A3EA-9BC4984F278F}">
            <xm:f>AND(OR($E$8='Data Validation'!$C$2,$H$8='Data Validation'!$C$2),'Customer Information'!$D$46&gt;'POE_PI Inputs'!$G$6)</xm:f>
            <x14:dxf>
              <font>
                <color theme="1"/>
              </font>
              <fill>
                <patternFill patternType="none">
                  <bgColor auto="1"/>
                </patternFill>
              </fill>
            </x14:dxf>
          </x14:cfRule>
          <xm:sqref>B15:D19</xm:sqref>
        </x14:conditionalFormatting>
        <x14:conditionalFormatting xmlns:xm="http://schemas.microsoft.com/office/excel/2006/main">
          <x14:cfRule type="expression" priority="47" id="{C91B0F6E-CC17-44AB-849B-D7D8F56B3CC3}">
            <xm:f>'Customer Information'!$E$37='Data Validation'!$T$1</xm:f>
            <x14:dxf>
              <font>
                <b val="0"/>
                <i val="0"/>
                <color theme="1"/>
              </font>
              <fill>
                <patternFill>
                  <bgColor theme="0"/>
                </patternFill>
              </fill>
            </x14:dxf>
          </x14:cfRule>
          <xm:sqref>B1:E1 G1:J1 B2:J3</xm:sqref>
        </x14:conditionalFormatting>
        <x14:conditionalFormatting xmlns:xm="http://schemas.microsoft.com/office/excel/2006/main">
          <x14:cfRule type="expression" priority="2" id="{845A184B-34D9-4998-9089-38264B65B2E2}">
            <xm:f>'Customer Information'!$F$14="Yes"</xm:f>
            <x14:dxf>
              <font>
                <color theme="0" tint="-4.9989318521683403E-2"/>
              </font>
              <fill>
                <patternFill>
                  <bgColor theme="0" tint="-4.9989318521683403E-2"/>
                </patternFill>
              </fill>
            </x14:dxf>
          </x14:cfRule>
          <x14:cfRule type="expression" priority="1" id="{4F4960C9-FB9A-447A-A694-6D6D8A62AEC6}">
            <xm:f>'Customer Information'!$F$15="Yes"</xm:f>
            <x14:dxf>
              <font>
                <color theme="0" tint="-4.9989318521683403E-2"/>
              </font>
              <fill>
                <patternFill>
                  <bgColor theme="0" tint="-4.9989318521683403E-2"/>
                </patternFill>
              </fill>
            </x14:dxf>
          </x14:cfRule>
          <xm:sqref>B13:I19</xm:sqref>
        </x14:conditionalFormatting>
        <x14:conditionalFormatting xmlns:xm="http://schemas.microsoft.com/office/excel/2006/main">
          <x14:cfRule type="expression" priority="37" id="{6BAAFB0F-972C-4778-A5E1-3C04F5EA1B67}">
            <xm:f>AND('Customer Information'!$E$31="Yes",'Customer Information'!$E$37='Data Validation'!$T$1)</xm:f>
            <x14:dxf>
              <border>
                <top/>
                <vertical/>
                <horizontal/>
              </border>
            </x14:dxf>
          </x14:cfRule>
          <xm:sqref>B3:J3</xm:sqref>
        </x14:conditionalFormatting>
        <x14:conditionalFormatting xmlns:xm="http://schemas.microsoft.com/office/excel/2006/main">
          <x14:cfRule type="expression" priority="38" id="{8097C185-7141-45B7-AE0A-3A52F457E71E}">
            <xm:f>AND('Customer Information'!$E$37='Data Validation'!$T$1,'Customer Information'!$E$31="Yes")</xm:f>
            <x14:dxf>
              <font>
                <color theme="0" tint="-4.9989318521683403E-2"/>
              </font>
              <fill>
                <patternFill>
                  <bgColor theme="0" tint="-4.9989318521683403E-2"/>
                </patternFill>
              </fill>
              <border>
                <left/>
                <right/>
                <top/>
                <bottom/>
                <vertical/>
                <horizontal/>
              </border>
            </x14:dxf>
          </x14:cfRule>
          <xm:sqref>B44:J68 B4:J42 H1:BJ8 H9:K10 M9:BJ11 H12:BJ19 L20:BJ20 H21:BJ45 B43 E43 G43:J43 H46:K46 M46:BJ70 K58 K59:L60 K63:L66 K67 B69:D69 F69:J69 B70:J275 H71:BJ1048576</xm:sqref>
        </x14:conditionalFormatting>
        <x14:conditionalFormatting xmlns:xm="http://schemas.microsoft.com/office/excel/2006/main">
          <x14:cfRule type="expression" priority="437" id="{757985A8-CEF8-4406-B70F-A82044D1B947}">
            <xm:f>OR('Customer Information'!$F$14="Yes",'Customer Information'!$F$15="Yes")</xm:f>
            <x14:dxf>
              <font>
                <color theme="0" tint="-4.9989318521683403E-2"/>
              </font>
              <fill>
                <patternFill>
                  <bgColor theme="0" tint="-4.9989318521683403E-2"/>
                </patternFill>
              </fill>
            </x14:dxf>
          </x14:cfRule>
          <x14:cfRule type="expression" priority="438" id="{0D9FC81A-99AE-4A1E-9390-7239D7ED6168}">
            <xm:f>'Customer Information'!$E$37='Data Validation'!$T$2</xm:f>
            <x14:dxf>
              <font>
                <color theme="0" tint="-4.9989318521683403E-2"/>
              </font>
              <fill>
                <patternFill>
                  <bgColor theme="0" tint="-4.9989318521683403E-2"/>
                </patternFill>
              </fill>
            </x14:dxf>
          </x14:cfRule>
          <xm:sqref>B13:L19 E20:J20</xm:sqref>
        </x14:conditionalFormatting>
        <x14:conditionalFormatting xmlns:xm="http://schemas.microsoft.com/office/excel/2006/main">
          <x14:cfRule type="expression" priority="124" id="{917FEF75-9708-46EB-9424-9B24FAC7C8E6}">
            <xm:f>OR($E$8='Data Validation'!$C$5,$H$8='Data Validation'!$C$5)</xm:f>
            <x14:dxf>
              <font>
                <color theme="0" tint="-4.9989318521683403E-2"/>
              </font>
              <fill>
                <patternFill patternType="solid">
                  <fgColor theme="0" tint="-4.9989318521683403E-2"/>
                  <bgColor theme="0" tint="-4.9989318521683403E-2"/>
                </patternFill>
              </fill>
            </x14:dxf>
          </x14:cfRule>
          <xm:sqref>B26:L31</xm:sqref>
        </x14:conditionalFormatting>
        <x14:conditionalFormatting xmlns:xm="http://schemas.microsoft.com/office/excel/2006/main">
          <x14:cfRule type="expression" priority="109" id="{E92C6FDF-FEBB-4808-AB77-93D7ABF59D9B}">
            <xm:f>'Customer Information'!$F$68="No"</xm:f>
            <x14:dxf>
              <font>
                <color theme="0" tint="-4.9989318521683403E-2"/>
              </font>
              <fill>
                <patternFill patternType="solid">
                  <fgColor theme="0" tint="-4.9989318521683403E-2"/>
                  <bgColor theme="0" tint="-4.9989318521683403E-2"/>
                </patternFill>
              </fill>
            </x14:dxf>
          </x14:cfRule>
          <xm:sqref>B42:L42 G43:L43 B43 E43</xm:sqref>
        </x14:conditionalFormatting>
        <x14:conditionalFormatting xmlns:xm="http://schemas.microsoft.com/office/excel/2006/main">
          <x14:cfRule type="expression" priority="28" id="{AFB8D0E0-B8FF-4202-AFA4-7542B21D5CBE}">
            <xm:f>$E$8='Data Validation'!$C$2</xm:f>
            <x14:dxf>
              <font>
                <color theme="1"/>
              </font>
              <fill>
                <patternFill>
                  <bgColor theme="3" tint="0.89996032593768116"/>
                </patternFill>
              </fill>
            </x14:dxf>
          </x14:cfRule>
          <x14:cfRule type="expression" priority="22" id="{9F13F1EE-393A-4009-9672-DF0FD93DD308}">
            <xm:f>$H$8='Data Validation'!$C$2</xm:f>
            <x14:dxf>
              <font>
                <color theme="1"/>
              </font>
              <fill>
                <patternFill>
                  <bgColor theme="3" tint="0.89996032593768116"/>
                </patternFill>
              </fill>
            </x14:dxf>
          </x14:cfRule>
          <xm:sqref>C49:C51</xm:sqref>
        </x14:conditionalFormatting>
        <x14:conditionalFormatting xmlns:xm="http://schemas.microsoft.com/office/excel/2006/main">
          <x14:cfRule type="expression" priority="20" id="{9CAF048F-A2AD-4926-90B7-6EE63DC86FE6}">
            <xm:f>$H$8='Data Validation'!$C$2</xm:f>
            <x14:dxf>
              <font>
                <color theme="1"/>
              </font>
              <fill>
                <patternFill>
                  <bgColor theme="3" tint="0.89996032593768116"/>
                </patternFill>
              </fill>
            </x14:dxf>
          </x14:cfRule>
          <x14:cfRule type="expression" priority="27" id="{65734215-DA12-4260-9683-ACF3E415239F}">
            <xm:f>$E$8='Data Validation'!$C$2</xm:f>
            <x14:dxf>
              <font>
                <color theme="1"/>
              </font>
              <fill>
                <patternFill>
                  <bgColor theme="3" tint="0.89996032593768116"/>
                </patternFill>
              </fill>
            </x14:dxf>
          </x14:cfRule>
          <xm:sqref>C58:C60</xm:sqref>
        </x14:conditionalFormatting>
        <x14:conditionalFormatting xmlns:xm="http://schemas.microsoft.com/office/excel/2006/main">
          <x14:cfRule type="expression" priority="91" id="{A14F059E-275B-4F0E-B2A5-B35D37C9E46C}">
            <xm:f>OR($E$8='Data Validation'!$C$2,$H$8='Data Validation'!$C$2)</xm:f>
            <x14:dxf>
              <font>
                <color theme="1"/>
              </font>
              <fill>
                <patternFill>
                  <bgColor theme="3" tint="0.89996032593768116"/>
                </patternFill>
              </fill>
            </x14:dxf>
          </x14:cfRule>
          <xm:sqref>C66</xm:sqref>
        </x14:conditionalFormatting>
        <x14:conditionalFormatting xmlns:xm="http://schemas.microsoft.com/office/excel/2006/main">
          <x14:cfRule type="expression" priority="49" id="{BEE28B2A-4967-4CC5-ACD8-CCC737CC8659}">
            <xm:f>AND('Customer Information'!$E$37='Data Validation'!$T$1,'Customer Information'!E$31="Yes")</xm:f>
            <x14:dxf>
              <font>
                <color theme="0" tint="-4.9989318521683403E-2"/>
              </font>
              <fill>
                <patternFill>
                  <bgColor theme="0" tint="-4.9989318521683403E-2"/>
                </patternFill>
              </fill>
              <border>
                <left/>
                <right/>
                <top/>
                <bottom/>
                <vertical/>
                <horizontal/>
              </border>
            </x14:dxf>
          </x14:cfRule>
          <xm:sqref>C1:E1 G1:J1 A1:B19 G2:XFD8 C2:F19 A20:J20 A21:B1048576 C44:F68 G47:J70 V1:XFD1 G9:K10 M9:XFD11 G11:J11 G12:XFD19 L20:XFD20 C21:F42 G21:XFD45 E43 G46:K46 M46:XFD70 K58 K59:L60 K63:L66 K67 C69:D69 F69 C70:F1048576 G71:XFD1048576</xm:sqref>
        </x14:conditionalFormatting>
        <x14:conditionalFormatting xmlns:xm="http://schemas.microsoft.com/office/excel/2006/main">
          <x14:cfRule type="expression" priority="18" id="{EF4EA437-4DB4-4414-9F4C-2C2DE85755E1}">
            <xm:f>'Customer Information'!$E$37='Data Validation'!$T$1</xm:f>
            <x14:dxf>
              <font>
                <color theme="0" tint="-4.9989318521683403E-2"/>
              </font>
              <fill>
                <patternFill>
                  <bgColor theme="0" tint="-4.9989318521683403E-2"/>
                </patternFill>
              </fill>
            </x14:dxf>
          </x14:cfRule>
          <xm:sqref>C46:H60</xm:sqref>
        </x14:conditionalFormatting>
        <x14:conditionalFormatting xmlns:xm="http://schemas.microsoft.com/office/excel/2006/main">
          <x14:cfRule type="expression" priority="13" id="{84870D4C-4669-41F0-BFD5-481882ACEFE6}">
            <xm:f>$E$8='Data Validation'!$C$2</xm:f>
            <x14:dxf>
              <font>
                <color theme="1"/>
              </font>
            </x14:dxf>
          </x14:cfRule>
          <x14:cfRule type="expression" priority="21" id="{A4713D38-FD0E-4D91-8564-D7CD35A8052A}">
            <xm:f>$H$8='Data Validation'!$C$2</xm:f>
            <x14:dxf>
              <font>
                <color theme="1"/>
              </font>
            </x14:dxf>
          </x14:cfRule>
          <xm:sqref>D49:D51</xm:sqref>
        </x14:conditionalFormatting>
        <x14:conditionalFormatting xmlns:xm="http://schemas.microsoft.com/office/excel/2006/main">
          <x14:cfRule type="expression" priority="19" id="{7B35B8FD-200F-4818-BAB9-BA44FB34D9C9}">
            <xm:f>$H$8='Data Validation'!$C$2</xm:f>
            <x14:dxf>
              <font>
                <color theme="1"/>
              </font>
            </x14:dxf>
          </x14:cfRule>
          <x14:cfRule type="expression" priority="26" id="{AD6D3A60-8762-4C90-9EB0-E1DB94DF6EF8}">
            <xm:f>$E$8='Data Validation'!$C$2</xm:f>
            <x14:dxf>
              <font>
                <color theme="1"/>
              </font>
            </x14:dxf>
          </x14:cfRule>
          <xm:sqref>D58:D60</xm:sqref>
        </x14:conditionalFormatting>
        <x14:conditionalFormatting xmlns:xm="http://schemas.microsoft.com/office/excel/2006/main">
          <x14:cfRule type="expression" priority="103" id="{C4394D88-0DB3-4AEC-B0FC-3F550064F88C}">
            <xm:f>$E$8='Data Validation'!$C$2</xm:f>
            <x14:dxf>
              <font>
                <color theme="1"/>
              </font>
              <fill>
                <patternFill>
                  <bgColor rgb="FFFFF377"/>
                </patternFill>
              </fill>
            </x14:dxf>
          </x14:cfRule>
          <xm:sqref>E49:E51</xm:sqref>
        </x14:conditionalFormatting>
        <x14:conditionalFormatting xmlns:xm="http://schemas.microsoft.com/office/excel/2006/main">
          <x14:cfRule type="expression" priority="25" id="{964A0761-A93C-44FF-94F9-9FDB99918B39}">
            <xm:f>$E$8='Data Validation'!$C$2</xm:f>
            <x14:dxf>
              <fill>
                <patternFill>
                  <bgColor rgb="FFFFF377"/>
                </patternFill>
              </fill>
            </x14:dxf>
          </x14:cfRule>
          <xm:sqref>E58:E60</xm:sqref>
        </x14:conditionalFormatting>
        <x14:conditionalFormatting xmlns:xm="http://schemas.microsoft.com/office/excel/2006/main">
          <x14:cfRule type="expression" priority="94" id="{FEC16FAB-A403-4382-80AA-0A6402F4A11D}">
            <xm:f>$E$8='Data Validation'!$C$2</xm:f>
            <x14:dxf>
              <font>
                <color theme="1"/>
              </font>
              <fill>
                <patternFill>
                  <bgColor rgb="FFFFF377"/>
                </patternFill>
              </fill>
            </x14:dxf>
          </x14:cfRule>
          <xm:sqref>E66</xm:sqref>
        </x14:conditionalFormatting>
        <x14:conditionalFormatting xmlns:xm="http://schemas.microsoft.com/office/excel/2006/main">
          <x14:cfRule type="expression" priority="17" id="{8397F881-9B86-493C-8280-22B8A41EB043}">
            <xm:f>'Customer Information'!$E$37='Data Validation'!$T$1</xm:f>
            <x14:dxf>
              <fill>
                <patternFill>
                  <bgColor theme="0" tint="-4.9989318521683403E-2"/>
                </patternFill>
              </fill>
            </x14:dxf>
          </x14:cfRule>
          <xm:sqref>E69</xm:sqref>
        </x14:conditionalFormatting>
        <x14:conditionalFormatting xmlns:xm="http://schemas.microsoft.com/office/excel/2006/main">
          <x14:cfRule type="expression" priority="126" id="{AE34B28D-DE51-49CF-BAF8-D6E7BFF07139}">
            <xm:f>$E$8='Data Validation'!$C$2</xm:f>
            <x14:dxf>
              <fill>
                <patternFill>
                  <bgColor rgb="FFFFF377"/>
                </patternFill>
              </fill>
            </x14:dxf>
          </x14:cfRule>
          <xm:sqref>E12:G12</xm:sqref>
        </x14:conditionalFormatting>
        <x14:conditionalFormatting xmlns:xm="http://schemas.microsoft.com/office/excel/2006/main">
          <x14:cfRule type="expression" priority="62" id="{3FC7CA81-EE48-4888-B618-2893404494E9}">
            <xm:f>AND($E$8='Data Validation'!$C$2,'Customer Information'!$D$46&gt;'POE_PI Inputs'!$G$4)</xm:f>
            <x14:dxf>
              <font>
                <color theme="1"/>
              </font>
              <fill>
                <patternFill>
                  <bgColor rgb="FFFFF377"/>
                </patternFill>
              </fill>
            </x14:dxf>
          </x14:cfRule>
          <xm:sqref>E13:G14</xm:sqref>
        </x14:conditionalFormatting>
        <x14:conditionalFormatting xmlns:xm="http://schemas.microsoft.com/office/excel/2006/main">
          <x14:cfRule type="expression" priority="67" id="{8F287DD4-D5EB-4814-95E4-78B61BDE72F2}">
            <xm:f>AND($E$8='Data Validation'!$C$2,'Customer Information'!$D$46&gt;'POE_PI Inputs'!$G$6)</xm:f>
            <x14:dxf>
              <font>
                <color theme="1"/>
              </font>
              <fill>
                <patternFill>
                  <bgColor rgb="FFFFF377"/>
                </patternFill>
              </fill>
            </x14:dxf>
          </x14:cfRule>
          <xm:sqref>E15:G20</xm:sqref>
        </x14:conditionalFormatting>
        <x14:conditionalFormatting xmlns:xm="http://schemas.microsoft.com/office/excel/2006/main">
          <x14:cfRule type="expression" priority="33" id="{FF2BBC65-A7C8-4F0A-B4E1-A288649586DB}">
            <xm:f>'Customer Information'!$E$31&lt;&gt;"Yes"</xm:f>
            <x14:dxf>
              <font>
                <color theme="0"/>
              </font>
              <fill>
                <patternFill>
                  <fgColor theme="0"/>
                </patternFill>
              </fill>
            </x14:dxf>
          </x14:cfRule>
          <xm:sqref>G1</xm:sqref>
        </x14:conditionalFormatting>
        <x14:conditionalFormatting xmlns:xm="http://schemas.microsoft.com/office/excel/2006/main">
          <x14:cfRule type="expression" priority="12" id="{CCBBEDDB-816F-4174-A317-5469A65482F3}">
            <xm:f>AND($E$8='Data Validation'!$C$2,'Customer Information'!$D$46&gt;'POE_PI Inputs'!$G$6)</xm:f>
            <x14:dxf>
              <font>
                <color theme="1"/>
              </font>
              <fill>
                <patternFill>
                  <bgColor rgb="FFFFF377"/>
                </patternFill>
              </fill>
            </x14:dxf>
          </x14:cfRule>
          <xm:sqref>H20</xm:sqref>
        </x14:conditionalFormatting>
        <x14:conditionalFormatting xmlns:xm="http://schemas.microsoft.com/office/excel/2006/main">
          <x14:cfRule type="expression" priority="24" id="{850F12A6-E24A-45A1-BCEF-9D5C9204F971}">
            <xm:f>$H$8='Data Validation'!$C$2</xm:f>
            <x14:dxf>
              <font>
                <color theme="1"/>
              </font>
              <fill>
                <patternFill>
                  <bgColor rgb="FFFFF377"/>
                </patternFill>
              </fill>
            </x14:dxf>
          </x14:cfRule>
          <xm:sqref>H49:H51</xm:sqref>
        </x14:conditionalFormatting>
        <x14:conditionalFormatting xmlns:xm="http://schemas.microsoft.com/office/excel/2006/main">
          <x14:cfRule type="expression" priority="23" id="{D1D6274A-E1B9-4782-B052-B77E0C29EB20}">
            <xm:f>$H$8='Data Validation'!$C$2</xm:f>
            <x14:dxf>
              <font>
                <color theme="1"/>
              </font>
              <fill>
                <patternFill>
                  <bgColor rgb="FFFFF377"/>
                </patternFill>
              </fill>
            </x14:dxf>
          </x14:cfRule>
          <xm:sqref>H58:H60</xm:sqref>
        </x14:conditionalFormatting>
        <x14:conditionalFormatting xmlns:xm="http://schemas.microsoft.com/office/excel/2006/main">
          <x14:cfRule type="expression" priority="93" id="{A9FB9C48-42B6-49DE-B677-847B148B39DD}">
            <xm:f>$H$8='Data Validation'!$C$2</xm:f>
            <x14:dxf>
              <font>
                <color theme="1"/>
              </font>
              <fill>
                <patternFill>
                  <bgColor rgb="FFFFF377"/>
                </patternFill>
              </fill>
            </x14:dxf>
          </x14:cfRule>
          <xm:sqref>H66</xm:sqref>
        </x14:conditionalFormatting>
        <x14:conditionalFormatting xmlns:xm="http://schemas.microsoft.com/office/excel/2006/main">
          <x14:cfRule type="expression" priority="125" id="{719E1A22-E8B3-450B-8F1F-D0AB225368DF}">
            <xm:f>$H$8='Data Validation'!$C$2</xm:f>
            <x14:dxf>
              <font>
                <color theme="1"/>
              </font>
              <fill>
                <patternFill>
                  <bgColor rgb="FFFFF377"/>
                </patternFill>
              </fill>
            </x14:dxf>
          </x14:cfRule>
          <xm:sqref>H12:I12</xm:sqref>
        </x14:conditionalFormatting>
        <x14:conditionalFormatting xmlns:xm="http://schemas.microsoft.com/office/excel/2006/main">
          <x14:cfRule type="expression" priority="61" id="{EFD77473-3207-44BB-B1FE-3F1D5ABDDC06}">
            <xm:f>AND($H$8='Data Validation'!$C$2,'Customer Information'!$D$46&gt;'POE_PI Inputs'!$G$4)</xm:f>
            <x14:dxf>
              <fill>
                <patternFill>
                  <bgColor rgb="FFFFF377"/>
                </patternFill>
              </fill>
            </x14:dxf>
          </x14:cfRule>
          <xm:sqref>H13:I14</xm:sqref>
        </x14:conditionalFormatting>
        <x14:conditionalFormatting xmlns:xm="http://schemas.microsoft.com/office/excel/2006/main">
          <x14:cfRule type="expression" priority="66" id="{C398A878-6CF2-4872-AC0B-A81F6D7A81C4}">
            <xm:f>AND($H$8='Data Validation'!$C$2,'Customer Information'!$D$46&gt;'POE_PI Inputs'!$G$6)</xm:f>
            <x14:dxf>
              <fill>
                <patternFill>
                  <bgColor rgb="FFFFF377"/>
                </patternFill>
              </fill>
            </x14:dxf>
          </x14:cfRule>
          <xm:sqref>H15:I20</xm:sqref>
        </x14:conditionalFormatting>
        <x14:conditionalFormatting xmlns:xm="http://schemas.microsoft.com/office/excel/2006/main">
          <x14:cfRule type="expression" priority="39" id="{AB7C2B51-C21C-47D3-B103-CC4FC18B5B18}">
            <xm:f>AND('Customer Information'!$E$37='Data Validation'!$T$1,'Customer Information'!$E$31="Yes")</xm:f>
            <x14:dxf>
              <font>
                <color theme="0" tint="-4.9989318521683403E-2"/>
              </font>
              <fill>
                <patternFill>
                  <bgColor theme="0" tint="-4.9989318521683403E-2"/>
                </patternFill>
              </fill>
              <border>
                <left/>
                <right/>
                <top/>
                <bottom/>
                <vertical/>
                <horizontal/>
              </border>
            </x14:dxf>
          </x14:cfRule>
          <xm:sqref>H47:J59</xm:sqref>
        </x14:conditionalFormatting>
        <x14:conditionalFormatting xmlns:xm="http://schemas.microsoft.com/office/excel/2006/main">
          <x14:cfRule type="expression" priority="100" id="{192D5EC6-A035-46C6-828C-2271A5F990B1}">
            <xm:f>AND($E$8='Data Validation'!$C$2,$H$8='Data Validation'!$C$2)</xm:f>
            <x14:dxf>
              <font>
                <color theme="1"/>
              </font>
              <fill>
                <patternFill>
                  <bgColor theme="0"/>
                </patternFill>
              </fill>
            </x14:dxf>
          </x14:cfRule>
          <xm:sqref>J49:J51 J58:J62</xm:sqref>
        </x14:conditionalFormatting>
        <x14:conditionalFormatting xmlns:xm="http://schemas.microsoft.com/office/excel/2006/main">
          <x14:cfRule type="expression" priority="92" id="{A7EB7311-0563-42C5-875F-7B3585C72BCD}">
            <xm:f>AND($E$8='Data Validation'!$C$2,$H$8='Data Validation'!$C$2)</xm:f>
            <x14:dxf>
              <font>
                <color theme="1"/>
              </font>
              <fill>
                <patternFill>
                  <bgColor theme="0"/>
                </patternFill>
              </fill>
            </x14:dxf>
          </x14:cfRule>
          <xm:sqref>J66</xm:sqref>
        </x14:conditionalFormatting>
        <x14:conditionalFormatting xmlns:xm="http://schemas.microsoft.com/office/excel/2006/main">
          <x14:cfRule type="expression" priority="9" id="{D3F3C7A0-2445-40F8-B416-D9A232EF5E63}">
            <xm:f>'Customer Information'!$E$37='Data Validation'!$T$1</xm:f>
            <x14:dxf>
              <font>
                <color theme="0" tint="-4.9989318521683403E-2"/>
              </font>
              <fill>
                <patternFill>
                  <bgColor theme="0" tint="-4.9989318521683403E-2"/>
                </patternFill>
              </fill>
            </x14:dxf>
          </x14:cfRule>
          <xm:sqref>K20</xm:sqref>
        </x14:conditionalFormatting>
        <x14:conditionalFormatting xmlns:xm="http://schemas.microsoft.com/office/excel/2006/main">
          <x14:cfRule type="expression" priority="30" id="{1A8C93DB-84D0-49BE-A17B-DF511ABD86F6}">
            <xm:f>AND('Customer Information'!$E$37='Data Validation'!$T$1,'Customer Information'!O$31="Yes")</xm:f>
            <x14:dxf>
              <font>
                <color theme="0" tint="-4.9989318521683403E-2"/>
              </font>
              <fill>
                <patternFill>
                  <bgColor theme="0" tint="-4.9989318521683403E-2"/>
                </patternFill>
              </fill>
              <border>
                <left/>
                <right/>
                <top/>
                <bottom/>
                <vertical/>
                <horizontal/>
              </border>
            </x14:dxf>
          </x14:cfRule>
          <x14:cfRule type="expression" priority="29" id="{61834D32-0AB0-45BC-890C-58D6FBDC0CF9}">
            <xm:f>AND('Customer Information'!$E$37='Data Validation'!$T$1,'Customer Information'!$E$31="Yes")</xm:f>
            <x14:dxf>
              <font>
                <color theme="0" tint="-4.9989318521683403E-2"/>
              </font>
              <fill>
                <patternFill>
                  <bgColor theme="0" tint="-4.9989318521683403E-2"/>
                </patternFill>
              </fill>
              <border>
                <left/>
                <right/>
                <top/>
                <bottom/>
                <vertical/>
                <horizontal/>
              </border>
            </x14:dxf>
          </x14:cfRule>
          <xm:sqref>K61:K62</xm:sqref>
        </x14:conditionalFormatting>
        <x14:conditionalFormatting xmlns:xm="http://schemas.microsoft.com/office/excel/2006/main">
          <x14:cfRule type="expression" priority="6" id="{CD1B3F9A-F518-49B5-96C4-D9D55533518D}">
            <xm:f>'Customer Information'!$E$37='Data Validation'!$T$1</xm:f>
            <x14:dxf>
              <border>
                <vertical/>
                <horizontal/>
              </border>
            </x14:dxf>
          </x14:cfRule>
          <xm:sqref>K10:L11</xm:sqref>
        </x14:conditionalFormatting>
        <x14:conditionalFormatting xmlns:xm="http://schemas.microsoft.com/office/excel/2006/main">
          <x14:cfRule type="expression" priority="76" id="{848481E2-16B5-4B17-A0E7-083B193C68A4}">
            <xm:f>$E$8='Data Validation'!$C$2</xm:f>
            <x14:dxf>
              <font>
                <color theme="1"/>
              </font>
              <fill>
                <patternFill>
                  <bgColor theme="0"/>
                </patternFill>
              </fill>
            </x14:dxf>
          </x14:cfRule>
          <xm:sqref>K12:L12</xm:sqref>
        </x14:conditionalFormatting>
        <x14:conditionalFormatting xmlns:xm="http://schemas.microsoft.com/office/excel/2006/main">
          <x14:cfRule type="expression" priority="439" id="{D194BB72-9AEA-47A1-B4B9-D4EDCD5FF13E}">
            <xm:f>'Customer Information'!$E$37='Data Validation'!$T$1</xm:f>
            <x14:dxf>
              <font>
                <color theme="0" tint="-4.9989318521683403E-2"/>
              </font>
              <fill>
                <patternFill>
                  <bgColor theme="0" tint="-4.9989318521683403E-2"/>
                </patternFill>
              </fill>
            </x14:dxf>
          </x14:cfRule>
          <x14:cfRule type="expression" priority="441" id="{B7CF7A58-7C21-48A2-92F9-A5437C155332}">
            <xm:f>AND(OR($E$8='Data Validation'!$C$2,$H$8='Data Validation'!$C$2),'Customer Information'!$D$46&gt;'POE_PI Inputs'!$G$4)</xm:f>
            <x14:dxf>
              <font>
                <color theme="1"/>
              </font>
              <fill>
                <patternFill>
                  <bgColor theme="0"/>
                </patternFill>
              </fill>
            </x14:dxf>
          </x14:cfRule>
          <xm:sqref>K13:L19</xm:sqref>
        </x14:conditionalFormatting>
        <x14:conditionalFormatting xmlns:xm="http://schemas.microsoft.com/office/excel/2006/main">
          <x14:cfRule type="expression" priority="45" id="{5BE35229-BEF9-45B9-9AB9-A236D4A33084}">
            <xm:f>AND('Customer Information'!$E$37='Data Validation'!$T$1, 'Customer Information'!$E$31=”Yes”)</xm:f>
            <x14:dxf>
              <font>
                <color theme="0" tint="-4.9989318521683403E-2"/>
              </font>
              <fill>
                <patternFill patternType="solid">
                  <fgColor theme="0" tint="-4.9989318521683403E-2"/>
                  <bgColor theme="0" tint="-4.9989318521683403E-2"/>
                </patternFill>
              </fill>
            </x14:dxf>
          </x14:cfRule>
          <xm:sqref>K1:U1</xm:sqref>
        </x14:conditionalFormatting>
        <x14:conditionalFormatting xmlns:xm="http://schemas.microsoft.com/office/excel/2006/main">
          <x14:cfRule type="expression" priority="8" id="{941E9291-08F5-4CA5-AA79-20ED8CDB1661}">
            <xm:f>'Customer Information'!$E$37='Data Validation'!$T$1</xm:f>
            <x14:dxf>
              <font>
                <color theme="0" tint="-4.9989318521683403E-2"/>
              </font>
              <fill>
                <patternFill>
                  <bgColor theme="0" tint="-4.9989318521683403E-2"/>
                </patternFill>
              </fill>
            </x14:dxf>
          </x14:cfRule>
          <xm:sqref>L24</xm:sqref>
        </x14:conditionalFormatting>
        <x14:conditionalFormatting xmlns:xm="http://schemas.microsoft.com/office/excel/2006/main">
          <x14:cfRule type="expression" priority="108" id="{1BBF5AB8-285D-4935-B3AF-D53F96AE2AF2}">
            <xm:f>'Customer Information'!$F$68="No"</xm:f>
            <x14:dxf>
              <font>
                <color theme="1"/>
              </font>
            </x14:dxf>
          </x14:cfRule>
          <xm:sqref>L42:L43</xm:sqref>
        </x14:conditionalFormatting>
        <x14:conditionalFormatting xmlns:xm="http://schemas.microsoft.com/office/excel/2006/main">
          <x14:cfRule type="expression" priority="7" id="{73BA400D-78DC-4578-8DDD-6904C13CD307}">
            <xm:f>'Customer Information'!$E$37='Data Validation'!$T$1</xm:f>
            <x14:dxf>
              <font>
                <color theme="0" tint="-4.9989318521683403E-2"/>
              </font>
              <fill>
                <patternFill>
                  <bgColor theme="0" tint="-4.9989318521683403E-2"/>
                </patternFill>
              </fill>
            </x14:dxf>
          </x14:cfRule>
          <xm:sqref>L43</xm:sqref>
        </x14:conditionalFormatting>
        <x14:conditionalFormatting xmlns:xm="http://schemas.microsoft.com/office/excel/2006/main">
          <x14:cfRule type="expression" priority="88" id="{21902352-EF04-4D6F-ADD6-D287EDDDA591}">
            <xm:f>OR($E$8='Data Validation'!$C$2,$H$8='Data Validation'!$C$2)</xm:f>
            <x14:dxf>
              <fill>
                <patternFill>
                  <bgColor rgb="FFFFFF00"/>
                </patternFill>
              </fill>
            </x14:dxf>
          </x14:cfRule>
          <xm:sqref>M8</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936CF141-7EED-4A74-A543-D7DA8238663F}">
          <x14:formula1>
            <xm:f>'Data Validation'!$A$1:$A$2</xm:f>
          </x14:formula1>
          <xm:sqref>E10 H10 E38:E39 H38:H39 E43 H43 E20 H20</xm:sqref>
        </x14:dataValidation>
        <x14:dataValidation type="list" allowBlank="1" showInputMessage="1" showErrorMessage="1" xr:uid="{24567B31-AD7B-4E4A-9858-4741FCE56140}">
          <x14:formula1>
            <xm:f>'Data Validation'!$C$2:$C$9</xm:f>
          </x14:formula1>
          <xm:sqref>E8 H8</xm:sqref>
        </x14:dataValidation>
        <x14:dataValidation type="list" allowBlank="1" showInputMessage="1" showErrorMessage="1" xr:uid="{27FCC748-D7FE-40C2-A1FB-FDC76CD6302A}">
          <x14:formula1>
            <xm:f>'Data Validation'!$R$2:$R$158</xm:f>
          </x14:formula1>
          <xm:sqref>E41:F41 H41</xm:sqref>
        </x14:dataValidation>
        <x14:dataValidation type="list" allowBlank="1" showInputMessage="1" showErrorMessage="1" xr:uid="{F14025CE-D4EB-4F1D-B54A-2D88AB9BDBEF}">
          <x14:formula1>
            <xm:f>'Data Validation'!$R$1:$R$158</xm:f>
          </x14:formula1>
          <xm:sqref>E40:F40 H40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AC4FE-BCDB-49C4-BA58-7CEEA4945774}">
  <sheetPr>
    <pageSetUpPr autoPageBreaks="0"/>
  </sheetPr>
  <dimension ref="A1:U77"/>
  <sheetViews>
    <sheetView showGridLines="0" zoomScaleNormal="100" zoomScaleSheetLayoutView="55" workbookViewId="0">
      <pane xSplit="1" ySplit="4" topLeftCell="B5" activePane="bottomRight" state="frozen"/>
      <selection pane="topRight"/>
      <selection pane="bottomLeft"/>
      <selection pane="bottomRight" activeCell="F79" sqref="F79"/>
    </sheetView>
  </sheetViews>
  <sheetFormatPr defaultColWidth="9.33203125" defaultRowHeight="14.4" outlineLevelCol="1" x14ac:dyDescent="0.3"/>
  <cols>
    <col min="1" max="1" width="17.6640625" style="210" customWidth="1"/>
    <col min="2" max="2" width="21.6640625" style="5" customWidth="1"/>
    <col min="3" max="3" width="15.33203125" style="5" customWidth="1"/>
    <col min="4" max="4" width="13.6640625" style="5" customWidth="1"/>
    <col min="5" max="5" width="37.6640625" style="5" customWidth="1"/>
    <col min="6" max="6" width="37.33203125" style="5" customWidth="1"/>
    <col min="7" max="7" width="28.33203125" style="5" customWidth="1"/>
    <col min="8" max="8" width="32.44140625" style="5" hidden="1" customWidth="1" outlineLevel="1"/>
    <col min="9" max="9" width="23.44140625" style="5" hidden="1" customWidth="1" outlineLevel="1"/>
    <col min="10" max="10" width="19" style="5" hidden="1" customWidth="1" outlineLevel="1"/>
    <col min="11" max="11" width="74.33203125" style="5" customWidth="1" collapsed="1"/>
    <col min="12" max="12" width="23.33203125" style="5" customWidth="1"/>
    <col min="13" max="13" width="9.33203125" style="5"/>
    <col min="14" max="14" width="10.33203125" style="5" customWidth="1"/>
    <col min="15" max="16384" width="9.33203125" style="5"/>
  </cols>
  <sheetData>
    <row r="1" spans="1:21" ht="15.6" x14ac:dyDescent="0.3">
      <c r="B1" s="93" t="s">
        <v>35</v>
      </c>
      <c r="G1" s="93"/>
      <c r="K1" s="749" t="s">
        <v>180</v>
      </c>
      <c r="L1" s="749"/>
      <c r="M1" s="749"/>
      <c r="N1" s="749"/>
      <c r="O1" s="749"/>
      <c r="P1" s="749"/>
      <c r="Q1" s="749"/>
      <c r="R1" s="749"/>
      <c r="S1" s="749"/>
      <c r="T1" s="749"/>
      <c r="U1" s="749"/>
    </row>
    <row r="2" spans="1:21" ht="9" customHeight="1" thickBot="1" x14ac:dyDescent="0.35"/>
    <row r="3" spans="1:21" ht="18.600000000000001" thickBot="1" x14ac:dyDescent="0.35">
      <c r="B3" s="973" t="str">
        <f>IF(AND('Customer Information'!E37='Data Validation'!T1,'Customer Information'!E31="Yes",'Customer Information'!E35="Yes"),"This worksheet is not applicable to your project.  Please continue to the 'Supporting Files' tab next.","EEM 2")</f>
        <v>EEM 2</v>
      </c>
      <c r="C3" s="974"/>
      <c r="D3" s="974"/>
      <c r="E3" s="974"/>
      <c r="F3" s="974"/>
      <c r="G3" s="974"/>
      <c r="H3" s="974"/>
      <c r="I3" s="974"/>
      <c r="J3" s="975"/>
      <c r="K3" s="137"/>
      <c r="L3" s="138"/>
    </row>
    <row r="4" spans="1:21" ht="41.25" customHeight="1" thickBot="1" x14ac:dyDescent="0.35">
      <c r="B4" s="570" t="s">
        <v>181</v>
      </c>
      <c r="C4" s="571"/>
      <c r="D4" s="572"/>
      <c r="E4" s="441" t="s">
        <v>182</v>
      </c>
      <c r="F4" s="458" t="s">
        <v>183</v>
      </c>
      <c r="G4" s="441" t="s">
        <v>150</v>
      </c>
      <c r="H4" s="458" t="s">
        <v>184</v>
      </c>
      <c r="I4" s="458" t="s">
        <v>185</v>
      </c>
      <c r="J4" s="458" t="s">
        <v>186</v>
      </c>
      <c r="K4" s="571" t="s">
        <v>37</v>
      </c>
      <c r="L4" s="572"/>
    </row>
    <row r="5" spans="1:21" ht="42" customHeight="1" x14ac:dyDescent="0.3">
      <c r="B5" s="947" t="s">
        <v>187</v>
      </c>
      <c r="C5" s="948"/>
      <c r="D5" s="949"/>
      <c r="E5" s="268"/>
      <c r="F5" s="143"/>
      <c r="G5" s="144"/>
      <c r="H5" s="278"/>
      <c r="I5" s="148"/>
      <c r="J5" s="200"/>
      <c r="K5" s="950" t="s">
        <v>263</v>
      </c>
      <c r="L5" s="951"/>
    </row>
    <row r="6" spans="1:21" ht="42" customHeight="1" x14ac:dyDescent="0.3">
      <c r="B6" s="891" t="s">
        <v>189</v>
      </c>
      <c r="C6" s="892"/>
      <c r="D6" s="893"/>
      <c r="E6" s="269"/>
      <c r="F6" s="143"/>
      <c r="G6" s="144"/>
      <c r="H6" s="277"/>
      <c r="I6" s="148"/>
      <c r="J6" s="200"/>
      <c r="K6" s="950"/>
      <c r="L6" s="951"/>
    </row>
    <row r="7" spans="1:21" ht="57.75" customHeight="1" x14ac:dyDescent="0.3">
      <c r="B7" s="891" t="s">
        <v>190</v>
      </c>
      <c r="C7" s="892"/>
      <c r="D7" s="893"/>
      <c r="E7" s="269"/>
      <c r="F7" s="145"/>
      <c r="G7" s="146"/>
      <c r="H7" s="277"/>
      <c r="I7" s="147"/>
      <c r="J7" s="200"/>
      <c r="K7" s="909"/>
      <c r="L7" s="910"/>
    </row>
    <row r="8" spans="1:21" ht="57" customHeight="1" x14ac:dyDescent="0.3">
      <c r="B8" s="891" t="s">
        <v>191</v>
      </c>
      <c r="C8" s="892"/>
      <c r="D8" s="893"/>
      <c r="E8" s="270"/>
      <c r="F8" s="272"/>
      <c r="G8" s="273"/>
      <c r="H8" s="276"/>
      <c r="I8" s="275"/>
      <c r="J8" s="201"/>
      <c r="K8" s="97" t="s">
        <v>192</v>
      </c>
      <c r="L8" s="35" t="s">
        <v>193</v>
      </c>
      <c r="M8" s="963" t="str">
        <f>IF(OR(E8='Data Validation'!C2,H8='Data Validation'!C2),"*Please include an affidavit in the supporting file tab verifying this as true.","")</f>
        <v/>
      </c>
      <c r="N8" s="963"/>
      <c r="O8" s="963"/>
      <c r="P8" s="8"/>
    </row>
    <row r="9" spans="1:21" ht="42" customHeight="1" x14ac:dyDescent="0.3">
      <c r="B9" s="891" t="s">
        <v>194</v>
      </c>
      <c r="C9" s="892"/>
      <c r="D9" s="893"/>
      <c r="E9" s="271"/>
      <c r="F9" s="422"/>
      <c r="G9" s="248"/>
      <c r="H9" s="274"/>
      <c r="I9" s="269"/>
      <c r="J9" s="200"/>
      <c r="K9" s="869" t="s">
        <v>195</v>
      </c>
      <c r="L9" s="870"/>
      <c r="M9" s="563" t="s">
        <v>196</v>
      </c>
      <c r="N9" s="563"/>
      <c r="O9" s="563"/>
    </row>
    <row r="10" spans="1:21" ht="36.75" customHeight="1" x14ac:dyDescent="0.3">
      <c r="A10" s="186" t="s">
        <v>197</v>
      </c>
      <c r="B10" s="891" t="s">
        <v>198</v>
      </c>
      <c r="C10" s="892"/>
      <c r="D10" s="893"/>
      <c r="E10" s="894"/>
      <c r="F10" s="894"/>
      <c r="G10" s="279"/>
      <c r="H10" s="280"/>
      <c r="I10" s="281"/>
      <c r="J10" s="202"/>
      <c r="K10" s="907" t="s">
        <v>802</v>
      </c>
      <c r="L10" s="908"/>
      <c r="M10" s="115"/>
      <c r="N10" s="115"/>
      <c r="O10" s="115"/>
    </row>
    <row r="11" spans="1:21" ht="54.75" customHeight="1" x14ac:dyDescent="0.3">
      <c r="B11" s="886" t="s">
        <v>199</v>
      </c>
      <c r="C11" s="887"/>
      <c r="D11" s="888"/>
      <c r="E11" s="889"/>
      <c r="F11" s="890"/>
      <c r="G11" s="284"/>
      <c r="H11" s="283"/>
      <c r="I11" s="282"/>
      <c r="J11" s="203"/>
      <c r="K11" s="909"/>
      <c r="L11" s="910"/>
    </row>
    <row r="12" spans="1:21" ht="37.5" customHeight="1" x14ac:dyDescent="0.3">
      <c r="A12" s="186" t="s">
        <v>200</v>
      </c>
      <c r="B12" s="895" t="s">
        <v>201</v>
      </c>
      <c r="C12" s="896"/>
      <c r="D12" s="897"/>
      <c r="E12" s="478"/>
      <c r="F12" s="285"/>
      <c r="G12" s="285"/>
      <c r="H12" s="286"/>
      <c r="I12" s="287"/>
      <c r="J12" s="204"/>
      <c r="K12" s="896" t="s">
        <v>202</v>
      </c>
      <c r="L12" s="898"/>
    </row>
    <row r="13" spans="1:21" ht="35.1" customHeight="1" x14ac:dyDescent="0.3">
      <c r="A13" s="941" t="s">
        <v>203</v>
      </c>
      <c r="B13" s="922" t="s">
        <v>204</v>
      </c>
      <c r="C13" s="887"/>
      <c r="D13" s="888"/>
      <c r="E13" s="902"/>
      <c r="F13" s="872"/>
      <c r="G13" s="875"/>
      <c r="H13" s="878"/>
      <c r="I13" s="880"/>
      <c r="J13" s="884"/>
      <c r="K13" s="887" t="s">
        <v>205</v>
      </c>
      <c r="L13" s="899"/>
    </row>
    <row r="14" spans="1:21" ht="26.1" customHeight="1" x14ac:dyDescent="0.3">
      <c r="A14" s="941"/>
      <c r="B14" s="614" t="s">
        <v>206</v>
      </c>
      <c r="C14" s="900"/>
      <c r="D14" s="901"/>
      <c r="E14" s="903"/>
      <c r="F14" s="904"/>
      <c r="G14" s="877"/>
      <c r="H14" s="882"/>
      <c r="I14" s="883"/>
      <c r="J14" s="885"/>
      <c r="K14" s="900"/>
      <c r="L14" s="615"/>
    </row>
    <row r="15" spans="1:21" ht="33.6" customHeight="1" x14ac:dyDescent="0.3">
      <c r="A15" s="941"/>
      <c r="B15" s="905" t="s">
        <v>207</v>
      </c>
      <c r="C15" s="906"/>
      <c r="D15" s="906"/>
      <c r="E15" s="871"/>
      <c r="F15" s="872"/>
      <c r="G15" s="875"/>
      <c r="H15" s="878"/>
      <c r="I15" s="880"/>
      <c r="J15" s="884"/>
      <c r="K15" s="900"/>
      <c r="L15" s="615"/>
    </row>
    <row r="16" spans="1:21" ht="17.100000000000001" customHeight="1" x14ac:dyDescent="0.3">
      <c r="A16" s="941"/>
      <c r="B16" s="923" t="s">
        <v>208</v>
      </c>
      <c r="C16" s="924"/>
      <c r="D16" s="924"/>
      <c r="E16" s="873"/>
      <c r="F16" s="874"/>
      <c r="G16" s="876"/>
      <c r="H16" s="879"/>
      <c r="I16" s="881"/>
      <c r="J16" s="911"/>
      <c r="K16" s="900"/>
      <c r="L16" s="615"/>
    </row>
    <row r="17" spans="1:12" ht="14.7" customHeight="1" x14ac:dyDescent="0.3">
      <c r="A17" s="941"/>
      <c r="B17" s="923" t="s">
        <v>209</v>
      </c>
      <c r="C17" s="924"/>
      <c r="D17" s="924"/>
      <c r="E17" s="873"/>
      <c r="F17" s="874"/>
      <c r="G17" s="876"/>
      <c r="H17" s="879"/>
      <c r="I17" s="881"/>
      <c r="J17" s="911"/>
      <c r="K17" s="900"/>
      <c r="L17" s="615"/>
    </row>
    <row r="18" spans="1:12" ht="36" customHeight="1" x14ac:dyDescent="0.3">
      <c r="A18" s="941"/>
      <c r="B18" s="923" t="s">
        <v>210</v>
      </c>
      <c r="C18" s="924"/>
      <c r="D18" s="924"/>
      <c r="E18" s="873"/>
      <c r="F18" s="874"/>
      <c r="G18" s="876"/>
      <c r="H18" s="879"/>
      <c r="I18" s="881"/>
      <c r="J18" s="911"/>
      <c r="K18" s="900"/>
      <c r="L18" s="615"/>
    </row>
    <row r="19" spans="1:12" ht="29.7" customHeight="1" x14ac:dyDescent="0.3">
      <c r="A19" s="941"/>
      <c r="B19" s="923" t="s">
        <v>211</v>
      </c>
      <c r="C19" s="924"/>
      <c r="D19" s="924"/>
      <c r="E19" s="873"/>
      <c r="F19" s="874"/>
      <c r="G19" s="876"/>
      <c r="H19" s="879"/>
      <c r="I19" s="881"/>
      <c r="J19" s="911"/>
      <c r="K19" s="900"/>
      <c r="L19" s="615"/>
    </row>
    <row r="20" spans="1:12" ht="114.75" customHeight="1" x14ac:dyDescent="0.3">
      <c r="A20" s="186"/>
      <c r="B20" s="891" t="s">
        <v>863</v>
      </c>
      <c r="C20" s="892"/>
      <c r="D20" s="893"/>
      <c r="E20" s="470"/>
      <c r="F20" s="471"/>
      <c r="G20" s="471"/>
      <c r="H20" s="470"/>
      <c r="I20" s="472"/>
      <c r="J20" s="469"/>
      <c r="K20" s="467" t="s">
        <v>865</v>
      </c>
      <c r="L20" s="69" t="s">
        <v>864</v>
      </c>
    </row>
    <row r="21" spans="1:12" ht="52.35" customHeight="1" x14ac:dyDescent="0.3">
      <c r="B21" s="847" t="s">
        <v>212</v>
      </c>
      <c r="C21" s="848"/>
      <c r="D21" s="928"/>
      <c r="E21" s="925"/>
      <c r="F21" s="917"/>
      <c r="G21" s="930"/>
      <c r="H21" s="917"/>
      <c r="I21" s="916"/>
      <c r="J21" s="205"/>
      <c r="K21" s="863" t="s">
        <v>213</v>
      </c>
      <c r="L21" s="69" t="s">
        <v>214</v>
      </c>
    </row>
    <row r="22" spans="1:12" ht="29.25" customHeight="1" x14ac:dyDescent="0.3">
      <c r="B22" s="913"/>
      <c r="C22" s="914"/>
      <c r="D22" s="929"/>
      <c r="E22" s="926"/>
      <c r="F22" s="919"/>
      <c r="G22" s="931"/>
      <c r="H22" s="919"/>
      <c r="I22" s="918"/>
      <c r="J22" s="194"/>
      <c r="K22" s="864"/>
      <c r="L22" s="865" t="s">
        <v>215</v>
      </c>
    </row>
    <row r="23" spans="1:12" ht="32.25" customHeight="1" x14ac:dyDescent="0.3">
      <c r="B23" s="913"/>
      <c r="C23" s="914"/>
      <c r="D23" s="929"/>
      <c r="E23" s="926"/>
      <c r="F23" s="919"/>
      <c r="G23" s="931"/>
      <c r="H23" s="919"/>
      <c r="I23" s="918"/>
      <c r="J23" s="194"/>
      <c r="K23" s="867" t="s">
        <v>216</v>
      </c>
      <c r="L23" s="866"/>
    </row>
    <row r="24" spans="1:12" ht="47.25" customHeight="1" x14ac:dyDescent="0.3">
      <c r="B24" s="913"/>
      <c r="C24" s="914"/>
      <c r="D24" s="929"/>
      <c r="E24" s="926"/>
      <c r="F24" s="919"/>
      <c r="G24" s="931"/>
      <c r="H24" s="919"/>
      <c r="I24" s="918"/>
      <c r="J24" s="194"/>
      <c r="K24" s="868"/>
      <c r="L24" s="69" t="s">
        <v>217</v>
      </c>
    </row>
    <row r="25" spans="1:12" ht="76.5" customHeight="1" x14ac:dyDescent="0.3">
      <c r="B25" s="913"/>
      <c r="C25" s="914"/>
      <c r="D25" s="929"/>
      <c r="E25" s="926"/>
      <c r="F25" s="919"/>
      <c r="G25" s="931"/>
      <c r="H25" s="919"/>
      <c r="I25" s="918"/>
      <c r="J25" s="194"/>
      <c r="K25" s="869" t="s">
        <v>852</v>
      </c>
      <c r="L25" s="870"/>
    </row>
    <row r="26" spans="1:12" ht="35.25" customHeight="1" x14ac:dyDescent="0.3">
      <c r="A26" s="941" t="s">
        <v>218</v>
      </c>
      <c r="B26" s="847" t="s">
        <v>219</v>
      </c>
      <c r="C26" s="848"/>
      <c r="D26" s="849"/>
      <c r="E26" s="916"/>
      <c r="F26" s="917"/>
      <c r="G26" s="930"/>
      <c r="H26" s="917"/>
      <c r="I26" s="916"/>
      <c r="J26" s="205"/>
      <c r="K26" s="907" t="s">
        <v>220</v>
      </c>
      <c r="L26" s="908"/>
    </row>
    <row r="27" spans="1:12" ht="35.25" customHeight="1" x14ac:dyDescent="0.3">
      <c r="A27" s="941"/>
      <c r="B27" s="913"/>
      <c r="C27" s="914"/>
      <c r="D27" s="915"/>
      <c r="E27" s="918"/>
      <c r="F27" s="919"/>
      <c r="G27" s="931"/>
      <c r="H27" s="919"/>
      <c r="I27" s="918"/>
      <c r="J27" s="194"/>
      <c r="K27" s="950"/>
      <c r="L27" s="951"/>
    </row>
    <row r="28" spans="1:12" ht="35.25" customHeight="1" x14ac:dyDescent="0.3">
      <c r="A28" s="941"/>
      <c r="B28" s="913"/>
      <c r="C28" s="914"/>
      <c r="D28" s="915"/>
      <c r="E28" s="918"/>
      <c r="F28" s="919"/>
      <c r="G28" s="931"/>
      <c r="H28" s="919"/>
      <c r="I28" s="918"/>
      <c r="J28" s="194"/>
      <c r="K28" s="950"/>
      <c r="L28" s="951"/>
    </row>
    <row r="29" spans="1:12" ht="35.25" customHeight="1" x14ac:dyDescent="0.3">
      <c r="A29" s="941"/>
      <c r="B29" s="913"/>
      <c r="C29" s="914"/>
      <c r="D29" s="915"/>
      <c r="E29" s="918"/>
      <c r="F29" s="919"/>
      <c r="G29" s="931"/>
      <c r="H29" s="919"/>
      <c r="I29" s="918"/>
      <c r="J29" s="194"/>
      <c r="K29" s="950"/>
      <c r="L29" s="951"/>
    </row>
    <row r="30" spans="1:12" ht="35.25" customHeight="1" x14ac:dyDescent="0.3">
      <c r="A30" s="941"/>
      <c r="B30" s="913"/>
      <c r="C30" s="914"/>
      <c r="D30" s="915"/>
      <c r="E30" s="918"/>
      <c r="F30" s="919"/>
      <c r="G30" s="931"/>
      <c r="H30" s="919"/>
      <c r="I30" s="918"/>
      <c r="J30" s="194"/>
      <c r="K30" s="950"/>
      <c r="L30" s="951"/>
    </row>
    <row r="31" spans="1:12" ht="10.5" customHeight="1" x14ac:dyDescent="0.3">
      <c r="A31" s="941"/>
      <c r="B31" s="913"/>
      <c r="C31" s="914"/>
      <c r="D31" s="915"/>
      <c r="E31" s="918"/>
      <c r="F31" s="919"/>
      <c r="G31" s="931"/>
      <c r="H31" s="919"/>
      <c r="I31" s="918"/>
      <c r="J31" s="194"/>
      <c r="K31" s="950"/>
      <c r="L31" s="951"/>
    </row>
    <row r="32" spans="1:12" ht="36.75" customHeight="1" x14ac:dyDescent="0.3">
      <c r="B32" s="847" t="s">
        <v>221</v>
      </c>
      <c r="C32" s="848"/>
      <c r="D32" s="849"/>
      <c r="E32" s="916"/>
      <c r="F32" s="917"/>
      <c r="G32" s="930"/>
      <c r="H32" s="917"/>
      <c r="I32" s="916"/>
      <c r="J32" s="194"/>
      <c r="K32" s="907" t="s">
        <v>222</v>
      </c>
      <c r="L32" s="908"/>
    </row>
    <row r="33" spans="1:14" ht="36.75" customHeight="1" x14ac:dyDescent="0.3">
      <c r="B33" s="913"/>
      <c r="C33" s="914"/>
      <c r="D33" s="915"/>
      <c r="E33" s="918"/>
      <c r="F33" s="919"/>
      <c r="G33" s="931"/>
      <c r="H33" s="919"/>
      <c r="I33" s="918"/>
      <c r="J33" s="194"/>
      <c r="K33" s="950"/>
      <c r="L33" s="951"/>
    </row>
    <row r="34" spans="1:14" ht="36.75" customHeight="1" x14ac:dyDescent="0.3">
      <c r="B34" s="913"/>
      <c r="C34" s="914"/>
      <c r="D34" s="915"/>
      <c r="E34" s="918"/>
      <c r="F34" s="919"/>
      <c r="G34" s="931"/>
      <c r="H34" s="919"/>
      <c r="I34" s="918"/>
      <c r="J34" s="194"/>
      <c r="K34" s="950"/>
      <c r="L34" s="951"/>
    </row>
    <row r="35" spans="1:14" ht="36.75" customHeight="1" x14ac:dyDescent="0.3">
      <c r="B35" s="913"/>
      <c r="C35" s="914"/>
      <c r="D35" s="915"/>
      <c r="E35" s="918"/>
      <c r="F35" s="919"/>
      <c r="G35" s="931"/>
      <c r="H35" s="919"/>
      <c r="I35" s="918"/>
      <c r="J35" s="194"/>
      <c r="K35" s="950"/>
      <c r="L35" s="951"/>
    </row>
    <row r="36" spans="1:14" ht="9.75" customHeight="1" x14ac:dyDescent="0.3">
      <c r="B36" s="913"/>
      <c r="C36" s="914"/>
      <c r="D36" s="915"/>
      <c r="E36" s="918"/>
      <c r="F36" s="919"/>
      <c r="G36" s="931"/>
      <c r="H36" s="919"/>
      <c r="I36" s="918"/>
      <c r="J36" s="194"/>
      <c r="K36" s="950"/>
      <c r="L36" s="951"/>
    </row>
    <row r="37" spans="1:14" ht="36.75" customHeight="1" x14ac:dyDescent="0.3">
      <c r="B37" s="913"/>
      <c r="C37" s="914"/>
      <c r="D37" s="915"/>
      <c r="E37" s="918"/>
      <c r="F37" s="919"/>
      <c r="G37" s="931"/>
      <c r="H37" s="919"/>
      <c r="I37" s="918"/>
      <c r="J37" s="194"/>
      <c r="K37" s="950"/>
      <c r="L37" s="951"/>
    </row>
    <row r="38" spans="1:14" ht="221.4" customHeight="1" x14ac:dyDescent="0.3">
      <c r="B38" s="891" t="s">
        <v>223</v>
      </c>
      <c r="C38" s="892"/>
      <c r="D38" s="893"/>
      <c r="E38" s="932"/>
      <c r="F38" s="933"/>
      <c r="G38" s="289"/>
      <c r="H38" s="288"/>
      <c r="I38" s="290"/>
      <c r="J38" s="206"/>
      <c r="K38" s="193" t="s">
        <v>866</v>
      </c>
      <c r="L38" s="952" t="s">
        <v>224</v>
      </c>
    </row>
    <row r="39" spans="1:14" ht="54" customHeight="1" x14ac:dyDescent="0.3">
      <c r="B39" s="891" t="s">
        <v>225</v>
      </c>
      <c r="C39" s="892"/>
      <c r="D39" s="893"/>
      <c r="E39" s="932"/>
      <c r="F39" s="933"/>
      <c r="G39" s="290"/>
      <c r="H39" s="274"/>
      <c r="I39" s="291"/>
      <c r="J39" s="206"/>
      <c r="K39" s="142" t="s">
        <v>226</v>
      </c>
      <c r="L39" s="953"/>
    </row>
    <row r="40" spans="1:14" ht="39.75" customHeight="1" x14ac:dyDescent="0.3">
      <c r="B40" s="895" t="s">
        <v>227</v>
      </c>
      <c r="C40" s="896"/>
      <c r="D40" s="897"/>
      <c r="E40" s="934"/>
      <c r="F40" s="935"/>
      <c r="G40" s="290"/>
      <c r="H40" s="292"/>
      <c r="I40" s="291"/>
      <c r="J40" s="206"/>
      <c r="K40" s="897" t="s">
        <v>228</v>
      </c>
      <c r="L40" s="954"/>
    </row>
    <row r="41" spans="1:14" ht="39.75" customHeight="1" x14ac:dyDescent="0.3">
      <c r="B41" s="895" t="s">
        <v>229</v>
      </c>
      <c r="C41" s="896"/>
      <c r="D41" s="897"/>
      <c r="E41" s="934"/>
      <c r="F41" s="935"/>
      <c r="G41" s="290"/>
      <c r="H41" s="292"/>
      <c r="I41" s="291"/>
      <c r="J41" s="206"/>
      <c r="K41" s="897"/>
      <c r="L41" s="954"/>
    </row>
    <row r="42" spans="1:14" ht="85.5" customHeight="1" x14ac:dyDescent="0.3">
      <c r="A42" s="186" t="s">
        <v>230</v>
      </c>
      <c r="B42" s="847" t="s">
        <v>231</v>
      </c>
      <c r="C42" s="848"/>
      <c r="D42" s="849"/>
      <c r="E42" s="916"/>
      <c r="F42" s="917"/>
      <c r="G42" s="444"/>
      <c r="H42" s="443"/>
      <c r="I42" s="442"/>
      <c r="J42" s="207"/>
      <c r="K42" s="461" t="s">
        <v>232</v>
      </c>
      <c r="L42" s="456" t="s">
        <v>233</v>
      </c>
    </row>
    <row r="43" spans="1:14" ht="40.5" customHeight="1" thickBot="1" x14ac:dyDescent="0.35">
      <c r="A43" s="186"/>
      <c r="B43" s="861" t="s">
        <v>869</v>
      </c>
      <c r="C43" s="862"/>
      <c r="D43" s="862"/>
      <c r="E43" s="939"/>
      <c r="F43" s="940"/>
      <c r="G43" s="459"/>
      <c r="H43" s="479"/>
      <c r="I43" s="459"/>
      <c r="J43" s="460"/>
      <c r="K43" s="468" t="s">
        <v>859</v>
      </c>
      <c r="L43" s="91" t="s">
        <v>858</v>
      </c>
    </row>
    <row r="44" spans="1:14" ht="19.5" customHeight="1" thickBot="1" x14ac:dyDescent="0.35">
      <c r="B44" s="976" t="s">
        <v>234</v>
      </c>
      <c r="C44" s="977"/>
      <c r="D44" s="977"/>
      <c r="E44" s="977"/>
      <c r="F44" s="977"/>
      <c r="G44" s="977"/>
      <c r="H44" s="977"/>
      <c r="I44" s="977"/>
      <c r="J44" s="978"/>
      <c r="K44" s="462"/>
      <c r="L44" s="457"/>
    </row>
    <row r="45" spans="1:14" ht="32.25" customHeight="1" thickBot="1" x14ac:dyDescent="0.35">
      <c r="B45" s="98" t="s">
        <v>235</v>
      </c>
      <c r="C45" s="858" t="s">
        <v>139</v>
      </c>
      <c r="D45" s="859"/>
      <c r="E45" s="936"/>
      <c r="F45" s="937"/>
      <c r="G45" s="938"/>
      <c r="H45" s="912"/>
      <c r="I45" s="912"/>
      <c r="J45" s="192"/>
      <c r="K45" s="943" t="s">
        <v>235</v>
      </c>
      <c r="L45" s="944"/>
    </row>
    <row r="46" spans="1:14" ht="29.1" customHeight="1" x14ac:dyDescent="0.3">
      <c r="B46" s="844" t="s">
        <v>236</v>
      </c>
      <c r="C46" s="850" t="s">
        <v>237</v>
      </c>
      <c r="D46" s="262" t="s">
        <v>801</v>
      </c>
      <c r="E46" s="330"/>
      <c r="F46" s="427"/>
      <c r="G46" s="979" t="s">
        <v>876</v>
      </c>
      <c r="H46" s="293"/>
      <c r="I46" s="982" t="s">
        <v>877</v>
      </c>
      <c r="J46" s="191" t="str">
        <f>IF(ISBLANK(H46),"",(H46-E46)/E46)</f>
        <v/>
      </c>
      <c r="K46" s="945" t="s">
        <v>871</v>
      </c>
      <c r="L46" s="946"/>
      <c r="N46" s="107"/>
    </row>
    <row r="47" spans="1:14" ht="29.1" customHeight="1" x14ac:dyDescent="0.3">
      <c r="B47" s="845"/>
      <c r="C47" s="834"/>
      <c r="D47" s="263" t="s">
        <v>238</v>
      </c>
      <c r="E47" s="331"/>
      <c r="F47" s="428"/>
      <c r="G47" s="980"/>
      <c r="H47" s="294"/>
      <c r="I47" s="983"/>
      <c r="J47" s="103" t="str">
        <f t="shared" ref="J47:J68" si="0">IF(ISBLANK(H47),"",(H47-E47)/E47)</f>
        <v/>
      </c>
      <c r="K47" s="945"/>
      <c r="L47" s="946"/>
    </row>
    <row r="48" spans="1:14" ht="29.1" customHeight="1" thickBot="1" x14ac:dyDescent="0.35">
      <c r="B48" s="845"/>
      <c r="C48" s="851"/>
      <c r="D48" s="264" t="s">
        <v>239</v>
      </c>
      <c r="E48" s="332"/>
      <c r="F48" s="428"/>
      <c r="G48" s="980"/>
      <c r="H48" s="295"/>
      <c r="I48" s="983"/>
      <c r="J48" s="104" t="str">
        <f t="shared" si="0"/>
        <v/>
      </c>
      <c r="K48" s="945"/>
      <c r="L48" s="946"/>
    </row>
    <row r="49" spans="1:12" ht="29.1" customHeight="1" x14ac:dyDescent="0.3">
      <c r="A49" s="942" t="s">
        <v>240</v>
      </c>
      <c r="B49" s="845"/>
      <c r="C49" s="854" t="s">
        <v>241</v>
      </c>
      <c r="D49" s="265" t="s">
        <v>801</v>
      </c>
      <c r="E49" s="333"/>
      <c r="F49" s="428"/>
      <c r="G49" s="980"/>
      <c r="H49" s="299"/>
      <c r="I49" s="983"/>
      <c r="J49" s="187" t="str">
        <f t="shared" si="0"/>
        <v/>
      </c>
      <c r="K49" s="945"/>
      <c r="L49" s="946"/>
    </row>
    <row r="50" spans="1:12" ht="29.1" customHeight="1" x14ac:dyDescent="0.3">
      <c r="A50" s="942"/>
      <c r="B50" s="845"/>
      <c r="C50" s="855"/>
      <c r="D50" s="266" t="s">
        <v>238</v>
      </c>
      <c r="E50" s="334"/>
      <c r="F50" s="428"/>
      <c r="G50" s="980"/>
      <c r="H50" s="300"/>
      <c r="I50" s="983"/>
      <c r="J50" s="188" t="str">
        <f t="shared" si="0"/>
        <v/>
      </c>
      <c r="K50" s="945"/>
      <c r="L50" s="946"/>
    </row>
    <row r="51" spans="1:12" ht="29.1" customHeight="1" thickBot="1" x14ac:dyDescent="0.35">
      <c r="A51" s="942"/>
      <c r="B51" s="845"/>
      <c r="C51" s="856"/>
      <c r="D51" s="267" t="s">
        <v>239</v>
      </c>
      <c r="E51" s="335"/>
      <c r="F51" s="428"/>
      <c r="G51" s="980"/>
      <c r="H51" s="301"/>
      <c r="I51" s="983"/>
      <c r="J51" s="208" t="str">
        <f t="shared" si="0"/>
        <v/>
      </c>
      <c r="K51" s="945"/>
      <c r="L51" s="946"/>
    </row>
    <row r="52" spans="1:12" ht="29.1" customHeight="1" x14ac:dyDescent="0.3">
      <c r="B52" s="845"/>
      <c r="C52" s="850" t="s">
        <v>242</v>
      </c>
      <c r="D52" s="156" t="s">
        <v>801</v>
      </c>
      <c r="E52" s="330"/>
      <c r="F52" s="970"/>
      <c r="G52" s="980"/>
      <c r="H52" s="293"/>
      <c r="I52" s="983"/>
      <c r="J52" s="105" t="str">
        <f t="shared" si="0"/>
        <v/>
      </c>
      <c r="K52" s="945"/>
      <c r="L52" s="946"/>
    </row>
    <row r="53" spans="1:12" ht="29.1" customHeight="1" x14ac:dyDescent="0.3">
      <c r="B53" s="845"/>
      <c r="C53" s="834"/>
      <c r="D53" s="157" t="s">
        <v>238</v>
      </c>
      <c r="E53" s="331"/>
      <c r="F53" s="971"/>
      <c r="G53" s="980"/>
      <c r="H53" s="294"/>
      <c r="I53" s="983"/>
      <c r="J53" s="103" t="str">
        <f t="shared" si="0"/>
        <v/>
      </c>
      <c r="K53" s="945"/>
      <c r="L53" s="946"/>
    </row>
    <row r="54" spans="1:12" ht="29.1" customHeight="1" thickBot="1" x14ac:dyDescent="0.35">
      <c r="B54" s="845"/>
      <c r="C54" s="851"/>
      <c r="D54" s="158" t="s">
        <v>239</v>
      </c>
      <c r="E54" s="332"/>
      <c r="F54" s="972"/>
      <c r="G54" s="980"/>
      <c r="H54" s="295"/>
      <c r="I54" s="983"/>
      <c r="J54" s="104" t="str">
        <f t="shared" si="0"/>
        <v/>
      </c>
      <c r="K54" s="945"/>
      <c r="L54" s="946"/>
    </row>
    <row r="55" spans="1:12" ht="29.1" customHeight="1" thickBot="1" x14ac:dyDescent="0.35">
      <c r="B55" s="844" t="s">
        <v>243</v>
      </c>
      <c r="C55" s="840" t="s">
        <v>244</v>
      </c>
      <c r="D55" s="156" t="s">
        <v>801</v>
      </c>
      <c r="E55" s="302"/>
      <c r="F55" s="967"/>
      <c r="G55" s="980"/>
      <c r="H55" s="296"/>
      <c r="I55" s="983"/>
      <c r="J55" s="105" t="str">
        <f t="shared" si="0"/>
        <v/>
      </c>
      <c r="K55" s="945"/>
      <c r="L55" s="946"/>
    </row>
    <row r="56" spans="1:12" ht="29.1" customHeight="1" thickBot="1" x14ac:dyDescent="0.35">
      <c r="B56" s="845"/>
      <c r="C56" s="840"/>
      <c r="D56" s="157" t="s">
        <v>238</v>
      </c>
      <c r="E56" s="303"/>
      <c r="F56" s="968"/>
      <c r="G56" s="980"/>
      <c r="H56" s="297"/>
      <c r="I56" s="983"/>
      <c r="J56" s="103" t="str">
        <f t="shared" si="0"/>
        <v/>
      </c>
      <c r="K56" s="945"/>
      <c r="L56" s="946"/>
    </row>
    <row r="57" spans="1:12" ht="29.1" customHeight="1" thickBot="1" x14ac:dyDescent="0.35">
      <c r="B57" s="845"/>
      <c r="C57" s="850"/>
      <c r="D57" s="159" t="s">
        <v>239</v>
      </c>
      <c r="E57" s="304"/>
      <c r="F57" s="969"/>
      <c r="G57" s="980"/>
      <c r="H57" s="298"/>
      <c r="I57" s="983"/>
      <c r="J57" s="106" t="str">
        <f t="shared" si="0"/>
        <v/>
      </c>
      <c r="K57" s="945"/>
      <c r="L57" s="946"/>
    </row>
    <row r="58" spans="1:12" ht="27.75" customHeight="1" thickBot="1" x14ac:dyDescent="0.35">
      <c r="A58" s="942" t="s">
        <v>240</v>
      </c>
      <c r="B58" s="845"/>
      <c r="C58" s="857" t="s">
        <v>245</v>
      </c>
      <c r="D58" s="181" t="s">
        <v>801</v>
      </c>
      <c r="E58" s="305"/>
      <c r="F58" s="967"/>
      <c r="G58" s="980"/>
      <c r="H58" s="310"/>
      <c r="I58" s="983"/>
      <c r="J58" s="187" t="str">
        <f t="shared" si="0"/>
        <v/>
      </c>
      <c r="K58" s="957" t="s">
        <v>867</v>
      </c>
      <c r="L58" s="958"/>
    </row>
    <row r="59" spans="1:12" ht="30" customHeight="1" thickBot="1" x14ac:dyDescent="0.35">
      <c r="A59" s="942"/>
      <c r="B59" s="845"/>
      <c r="C59" s="857"/>
      <c r="D59" s="182" t="s">
        <v>238</v>
      </c>
      <c r="E59" s="306"/>
      <c r="F59" s="968"/>
      <c r="G59" s="980"/>
      <c r="H59" s="309"/>
      <c r="I59" s="983"/>
      <c r="J59" s="188" t="str">
        <f t="shared" si="0"/>
        <v/>
      </c>
      <c r="K59" s="945" t="s">
        <v>246</v>
      </c>
      <c r="L59" s="946"/>
    </row>
    <row r="60" spans="1:12" ht="27.75" customHeight="1" thickBot="1" x14ac:dyDescent="0.35">
      <c r="A60" s="942"/>
      <c r="B60" s="845"/>
      <c r="C60" s="854"/>
      <c r="D60" s="183" t="s">
        <v>239</v>
      </c>
      <c r="E60" s="307"/>
      <c r="F60" s="968"/>
      <c r="G60" s="981"/>
      <c r="H60" s="308"/>
      <c r="I60" s="984"/>
      <c r="J60" s="189" t="str">
        <f t="shared" si="0"/>
        <v/>
      </c>
      <c r="K60" s="955" t="s">
        <v>224</v>
      </c>
      <c r="L60" s="956"/>
    </row>
    <row r="61" spans="1:12" ht="57" customHeight="1" thickBot="1" x14ac:dyDescent="0.35">
      <c r="A61" s="186" t="s">
        <v>247</v>
      </c>
      <c r="B61" s="846"/>
      <c r="C61" s="920" t="s">
        <v>248</v>
      </c>
      <c r="D61" s="921"/>
      <c r="E61" s="311"/>
      <c r="F61" s="429"/>
      <c r="G61" s="476"/>
      <c r="H61" s="312"/>
      <c r="I61" s="474"/>
      <c r="J61" s="190" t="str">
        <f>IF(ISBLANK(H61),"",(H61-E61)/E61)</f>
        <v/>
      </c>
      <c r="K61" s="957" t="s">
        <v>249</v>
      </c>
      <c r="L61" s="958"/>
    </row>
    <row r="62" spans="1:12" ht="56.1" customHeight="1" thickBot="1" x14ac:dyDescent="0.35">
      <c r="B62" s="845"/>
      <c r="C62" s="852" t="s">
        <v>250</v>
      </c>
      <c r="D62" s="927"/>
      <c r="E62" s="313"/>
      <c r="F62" s="429"/>
      <c r="G62" s="314"/>
      <c r="H62" s="473"/>
      <c r="I62" s="475"/>
      <c r="J62" s="102" t="str">
        <f>IF(ISBLANK(H62),"",(H62-E62)/E62)</f>
        <v/>
      </c>
      <c r="K62" s="945" t="s">
        <v>878</v>
      </c>
      <c r="L62" s="946"/>
    </row>
    <row r="63" spans="1:12" ht="57" customHeight="1" thickBot="1" x14ac:dyDescent="0.35">
      <c r="B63" s="844" t="s">
        <v>251</v>
      </c>
      <c r="C63" s="852" t="s">
        <v>252</v>
      </c>
      <c r="D63" s="853"/>
      <c r="E63" s="317"/>
      <c r="F63" s="964"/>
      <c r="G63" s="316"/>
      <c r="H63" s="315"/>
      <c r="I63" s="316"/>
      <c r="J63" s="209" t="str">
        <f t="shared" si="0"/>
        <v/>
      </c>
      <c r="K63" s="955" t="s">
        <v>253</v>
      </c>
      <c r="L63" s="956"/>
    </row>
    <row r="64" spans="1:12" ht="57" customHeight="1" thickBot="1" x14ac:dyDescent="0.35">
      <c r="B64" s="845"/>
      <c r="C64" s="852" t="s">
        <v>254</v>
      </c>
      <c r="D64" s="853"/>
      <c r="E64" s="317"/>
      <c r="F64" s="965"/>
      <c r="G64" s="316"/>
      <c r="H64" s="315"/>
      <c r="I64" s="316"/>
      <c r="J64" s="209" t="str">
        <f t="shared" si="0"/>
        <v/>
      </c>
      <c r="K64" s="198"/>
      <c r="L64" s="180"/>
    </row>
    <row r="65" spans="1:12" ht="57" customHeight="1" thickBot="1" x14ac:dyDescent="0.35">
      <c r="B65" s="845"/>
      <c r="C65" s="852" t="s">
        <v>255</v>
      </c>
      <c r="D65" s="853"/>
      <c r="E65" s="160">
        <f>E63-E64</f>
        <v>0</v>
      </c>
      <c r="F65" s="965"/>
      <c r="G65" s="474"/>
      <c r="H65" s="318"/>
      <c r="I65" s="474"/>
      <c r="J65" s="209" t="str">
        <f t="shared" si="0"/>
        <v/>
      </c>
      <c r="K65" s="198"/>
      <c r="L65" s="180"/>
    </row>
    <row r="66" spans="1:12" ht="63" customHeight="1" thickBot="1" x14ac:dyDescent="0.35">
      <c r="A66" s="197" t="s">
        <v>240</v>
      </c>
      <c r="B66" s="860"/>
      <c r="C66" s="920" t="s">
        <v>256</v>
      </c>
      <c r="D66" s="921"/>
      <c r="E66" s="421"/>
      <c r="F66" s="966"/>
      <c r="G66" s="474"/>
      <c r="H66" s="319"/>
      <c r="I66" s="474"/>
      <c r="J66" s="190" t="str">
        <f t="shared" si="0"/>
        <v/>
      </c>
      <c r="K66" s="198"/>
      <c r="L66" s="180"/>
    </row>
    <row r="67" spans="1:12" ht="52.5" customHeight="1" thickBot="1" x14ac:dyDescent="0.35">
      <c r="A67" s="197"/>
      <c r="B67" s="832" t="s">
        <v>257</v>
      </c>
      <c r="C67" s="834" t="s">
        <v>258</v>
      </c>
      <c r="D67" s="835"/>
      <c r="E67" s="320"/>
      <c r="F67" s="423"/>
      <c r="G67" s="322"/>
      <c r="H67" s="321"/>
      <c r="I67" s="322"/>
      <c r="J67" s="99" t="str">
        <f t="shared" si="0"/>
        <v/>
      </c>
      <c r="K67" s="959"/>
      <c r="L67" s="960"/>
    </row>
    <row r="68" spans="1:12" ht="45.75" customHeight="1" thickBot="1" x14ac:dyDescent="0.35">
      <c r="A68" s="197"/>
      <c r="B68" s="833"/>
      <c r="C68" s="836" t="s">
        <v>259</v>
      </c>
      <c r="D68" s="837"/>
      <c r="E68" s="325"/>
      <c r="F68" s="424"/>
      <c r="G68" s="323"/>
      <c r="H68" s="324"/>
      <c r="I68" s="323"/>
      <c r="J68" s="100" t="str">
        <f t="shared" si="0"/>
        <v/>
      </c>
      <c r="K68" s="959"/>
      <c r="L68" s="960"/>
    </row>
    <row r="69" spans="1:12" ht="36" customHeight="1" x14ac:dyDescent="0.3">
      <c r="B69" s="838" t="s">
        <v>260</v>
      </c>
      <c r="C69" s="840" t="s">
        <v>261</v>
      </c>
      <c r="D69" s="841"/>
      <c r="E69" s="477"/>
      <c r="F69" s="425"/>
      <c r="G69" s="326"/>
      <c r="H69" s="328"/>
      <c r="I69" s="326"/>
      <c r="J69" s="101" t="str">
        <f>IF(ISBLANK(H69),"",(H69-E70)/E70)</f>
        <v/>
      </c>
      <c r="K69" s="959"/>
      <c r="L69" s="960"/>
    </row>
    <row r="70" spans="1:12" ht="36" customHeight="1" thickBot="1" x14ac:dyDescent="0.35">
      <c r="B70" s="839"/>
      <c r="C70" s="842" t="s">
        <v>262</v>
      </c>
      <c r="D70" s="843"/>
      <c r="E70" s="336"/>
      <c r="F70" s="426"/>
      <c r="G70" s="327"/>
      <c r="H70" s="329"/>
      <c r="I70" s="327"/>
      <c r="J70" s="100" t="str">
        <f>IF(ISBLANK(H70),"",(H70-#REF!)/#REF!)</f>
        <v/>
      </c>
      <c r="K70" s="961"/>
      <c r="L70" s="962"/>
    </row>
    <row r="73" spans="1:12" ht="15.6" x14ac:dyDescent="0.3">
      <c r="B73" s="2"/>
    </row>
    <row r="74" spans="1:12" x14ac:dyDescent="0.3">
      <c r="B74" s="94" t="str">
        <f>"'EEM 3' tab"</f>
        <v>'EEM 3' tab</v>
      </c>
    </row>
    <row r="75" spans="1:12" ht="15.6" x14ac:dyDescent="0.3">
      <c r="B75" s="2"/>
    </row>
    <row r="76" spans="1:12" ht="15.6" x14ac:dyDescent="0.3">
      <c r="B76" s="37" t="str">
        <f>"'PI_POE' tab, if no more EEMs"</f>
        <v>'PI_POE' tab, if no more EEMs</v>
      </c>
    </row>
    <row r="77" spans="1:12" ht="15.6" x14ac:dyDescent="0.3">
      <c r="B77" s="2"/>
    </row>
  </sheetData>
  <sheetProtection algorithmName="SHA-512" hashValue="lU2wWOBLsUu/J63FRZ/Zuty+5wGuYF5C5pSbDqYhpu2S2lNNWaX5dJIRTTd08/7IMZlUo8H21lz1Kmh2teGJaA==" saltValue="pBnUQoEHNbDLZVRLkxgqcg==" spinCount="100000" sheet="1" formatColumns="0" formatRows="0"/>
  <mergeCells count="117">
    <mergeCell ref="C66:D66"/>
    <mergeCell ref="B67:B68"/>
    <mergeCell ref="C67:D67"/>
    <mergeCell ref="K67:L70"/>
    <mergeCell ref="C68:D68"/>
    <mergeCell ref="B69:B70"/>
    <mergeCell ref="C69:D69"/>
    <mergeCell ref="C70:D70"/>
    <mergeCell ref="C61:D61"/>
    <mergeCell ref="K61:L61"/>
    <mergeCell ref="C62:D62"/>
    <mergeCell ref="K62:L62"/>
    <mergeCell ref="B63:B66"/>
    <mergeCell ref="C63:D63"/>
    <mergeCell ref="F63:F66"/>
    <mergeCell ref="K63:L63"/>
    <mergeCell ref="C64:D64"/>
    <mergeCell ref="C65:D65"/>
    <mergeCell ref="A49:A51"/>
    <mergeCell ref="C49:C51"/>
    <mergeCell ref="C52:C54"/>
    <mergeCell ref="F52:F54"/>
    <mergeCell ref="B55:B62"/>
    <mergeCell ref="C55:C57"/>
    <mergeCell ref="F55:F57"/>
    <mergeCell ref="A58:A60"/>
    <mergeCell ref="C58:C60"/>
    <mergeCell ref="F58:F60"/>
    <mergeCell ref="K45:L45"/>
    <mergeCell ref="B46:B54"/>
    <mergeCell ref="C46:C48"/>
    <mergeCell ref="G46:G60"/>
    <mergeCell ref="I46:I60"/>
    <mergeCell ref="K46:L57"/>
    <mergeCell ref="K58:L58"/>
    <mergeCell ref="K59:L59"/>
    <mergeCell ref="K60:L60"/>
    <mergeCell ref="B42:D42"/>
    <mergeCell ref="E42:F42"/>
    <mergeCell ref="B43:D43"/>
    <mergeCell ref="E43:F43"/>
    <mergeCell ref="B44:J44"/>
    <mergeCell ref="C45:D45"/>
    <mergeCell ref="E45:G45"/>
    <mergeCell ref="H45:I45"/>
    <mergeCell ref="B38:D38"/>
    <mergeCell ref="E38:F38"/>
    <mergeCell ref="L38:L39"/>
    <mergeCell ref="B39:D39"/>
    <mergeCell ref="E39:F39"/>
    <mergeCell ref="B40:D40"/>
    <mergeCell ref="E40:F40"/>
    <mergeCell ref="K40:L41"/>
    <mergeCell ref="B41:D41"/>
    <mergeCell ref="E41:F41"/>
    <mergeCell ref="B32:D37"/>
    <mergeCell ref="E32:F37"/>
    <mergeCell ref="G32:G37"/>
    <mergeCell ref="H32:H37"/>
    <mergeCell ref="I32:I37"/>
    <mergeCell ref="K32:L37"/>
    <mergeCell ref="K25:L25"/>
    <mergeCell ref="A26:A31"/>
    <mergeCell ref="B26:D31"/>
    <mergeCell ref="E26:F31"/>
    <mergeCell ref="G26:G31"/>
    <mergeCell ref="H26:H31"/>
    <mergeCell ref="I26:I31"/>
    <mergeCell ref="K26:L31"/>
    <mergeCell ref="B21:D25"/>
    <mergeCell ref="E21:F25"/>
    <mergeCell ref="G21:G25"/>
    <mergeCell ref="H21:H25"/>
    <mergeCell ref="I21:I25"/>
    <mergeCell ref="K21:K22"/>
    <mergeCell ref="B20:D20"/>
    <mergeCell ref="B14:D14"/>
    <mergeCell ref="B15:D15"/>
    <mergeCell ref="E15:F19"/>
    <mergeCell ref="G15:G19"/>
    <mergeCell ref="H15:H19"/>
    <mergeCell ref="I15:I19"/>
    <mergeCell ref="L22:L23"/>
    <mergeCell ref="K23:K24"/>
    <mergeCell ref="A13:A19"/>
    <mergeCell ref="B13:D13"/>
    <mergeCell ref="E13:F14"/>
    <mergeCell ref="G13:G14"/>
    <mergeCell ref="H13:H14"/>
    <mergeCell ref="I13:I14"/>
    <mergeCell ref="J13:J14"/>
    <mergeCell ref="K13:L19"/>
    <mergeCell ref="J15:J19"/>
    <mergeCell ref="B16:D16"/>
    <mergeCell ref="B17:D17"/>
    <mergeCell ref="B18:D18"/>
    <mergeCell ref="B19:D19"/>
    <mergeCell ref="B9:D9"/>
    <mergeCell ref="K9:L9"/>
    <mergeCell ref="M9:O9"/>
    <mergeCell ref="B10:D10"/>
    <mergeCell ref="E10:F10"/>
    <mergeCell ref="K10:L11"/>
    <mergeCell ref="B11:D11"/>
    <mergeCell ref="E11:F11"/>
    <mergeCell ref="B12:D12"/>
    <mergeCell ref="K12:L12"/>
    <mergeCell ref="K1:U1"/>
    <mergeCell ref="B3:J3"/>
    <mergeCell ref="B4:D4"/>
    <mergeCell ref="K4:L4"/>
    <mergeCell ref="B5:D5"/>
    <mergeCell ref="K5:L7"/>
    <mergeCell ref="B6:D6"/>
    <mergeCell ref="B7:D7"/>
    <mergeCell ref="B8:D8"/>
    <mergeCell ref="M8:O8"/>
  </mergeCells>
  <conditionalFormatting sqref="B11:D11">
    <cfRule type="expression" dxfId="830" priority="77">
      <formula>$E$10="Yes"</formula>
    </cfRule>
    <cfRule type="expression" dxfId="829" priority="76">
      <formula>$H$10="Yes"</formula>
    </cfRule>
  </conditionalFormatting>
  <conditionalFormatting sqref="B40:D41">
    <cfRule type="expression" dxfId="825" priority="46">
      <formula>OR($E$39="Yes",$H$39="Yes")</formula>
    </cfRule>
  </conditionalFormatting>
  <conditionalFormatting sqref="C61">
    <cfRule type="expression" dxfId="811" priority="79">
      <formula>$D$39="No"</formula>
    </cfRule>
    <cfRule type="expression" dxfId="810" priority="78">
      <formula>$F$39="Yes"</formula>
    </cfRule>
    <cfRule type="expression" dxfId="809" priority="55">
      <formula>OR($E$39="Yes",$H$39="Yes")</formula>
    </cfRule>
  </conditionalFormatting>
  <conditionalFormatting sqref="C61:D61">
    <cfRule type="expression" dxfId="807" priority="26">
      <formula>OR($E$39="Yes",$H$39="Yes")</formula>
    </cfRule>
  </conditionalFormatting>
  <conditionalFormatting sqref="E61:E62">
    <cfRule type="expression" dxfId="798" priority="47">
      <formula>$E$39="Yes"</formula>
    </cfRule>
  </conditionalFormatting>
  <conditionalFormatting sqref="E40:F40">
    <cfRule type="expression" dxfId="795" priority="66">
      <formula>$D$40="Yes"</formula>
    </cfRule>
  </conditionalFormatting>
  <conditionalFormatting sqref="E40:F41">
    <cfRule type="expression" dxfId="794" priority="64">
      <formula>$E$39="Yes"</formula>
    </cfRule>
  </conditionalFormatting>
  <conditionalFormatting sqref="E11:G11">
    <cfRule type="expression" dxfId="793" priority="74">
      <formula>$E$10="Yes"</formula>
    </cfRule>
  </conditionalFormatting>
  <conditionalFormatting sqref="F20:G20">
    <cfRule type="expression" dxfId="789" priority="9">
      <formula>$E$20="No"</formula>
    </cfRule>
  </conditionalFormatting>
  <conditionalFormatting sqref="G38">
    <cfRule type="expression" dxfId="787" priority="69">
      <formula>$E$38="Yes"</formula>
    </cfRule>
  </conditionalFormatting>
  <conditionalFormatting sqref="G39">
    <cfRule type="expression" dxfId="786" priority="63">
      <formula>$E$39="Yes"</formula>
    </cfRule>
  </conditionalFormatting>
  <conditionalFormatting sqref="G61:G62">
    <cfRule type="expression" dxfId="785" priority="56">
      <formula>$E$39="Yes"</formula>
    </cfRule>
  </conditionalFormatting>
  <conditionalFormatting sqref="H11:I11">
    <cfRule type="expression" dxfId="780" priority="75">
      <formula>$H$10="Yes"</formula>
    </cfRule>
  </conditionalFormatting>
  <conditionalFormatting sqref="H61:I62">
    <cfRule type="expression" dxfId="776" priority="54">
      <formula>$H$39="Yes"</formula>
    </cfRule>
  </conditionalFormatting>
  <conditionalFormatting sqref="I20">
    <cfRule type="expression" dxfId="774" priority="8">
      <formula>$H$20="No"</formula>
    </cfRule>
    <cfRule type="expression" dxfId="773" priority="3">
      <formula>$H$20="Yes"</formula>
    </cfRule>
  </conditionalFormatting>
  <conditionalFormatting sqref="I38">
    <cfRule type="expression" dxfId="772" priority="70">
      <formula>$H$38="Yes"</formula>
    </cfRule>
  </conditionalFormatting>
  <conditionalFormatting sqref="I39:I40 G40:H40">
    <cfRule type="expression" dxfId="771" priority="65">
      <formula>$D$40="Yes"</formula>
    </cfRule>
  </conditionalFormatting>
  <conditionalFormatting sqref="I39:I40 H40 G40:G41 H41:I41">
    <cfRule type="expression" dxfId="770" priority="62">
      <formula>$H$39="Yes"</formula>
    </cfRule>
  </conditionalFormatting>
  <conditionalFormatting sqref="J46">
    <cfRule type="expression" dxfId="769" priority="52">
      <formula>$G$44</formula>
    </cfRule>
  </conditionalFormatting>
  <conditionalFormatting sqref="J61:J62">
    <cfRule type="expression" dxfId="767" priority="53">
      <formula>AND($E$39="Yes",$H$39="Yes")</formula>
    </cfRule>
  </conditionalFormatting>
  <conditionalFormatting sqref="K38">
    <cfRule type="expression" dxfId="764" priority="68">
      <formula>OR($H$38="Yes",$E$38="Yes")</formula>
    </cfRule>
  </conditionalFormatting>
  <conditionalFormatting sqref="K39">
    <cfRule type="expression" dxfId="763" priority="67">
      <formula>OR($E$39="Yes",$H$39="Yes")</formula>
    </cfRule>
  </conditionalFormatting>
  <conditionalFormatting sqref="K40:L41">
    <cfRule type="expression" dxfId="756" priority="61">
      <formula>OR($E$39="Yes",$H$39="Yes")</formula>
    </cfRule>
  </conditionalFormatting>
  <conditionalFormatting sqref="M9:O9">
    <cfRule type="expression" dxfId="750" priority="36">
      <formula>AND($E$9&gt;0,$E$9&lt;5)</formula>
    </cfRule>
  </conditionalFormatting>
  <hyperlinks>
    <hyperlink ref="L38" r:id="rId1" display="RACC-FSC_v3.0" xr:uid="{EE6C46BD-7B36-40F8-95B9-A4549FD81E8B}"/>
    <hyperlink ref="L24" r:id="rId2" display="https://file.ac/41slG_rLPjs/" xr:uid="{8147449F-B835-4E48-AD33-2B2C55C820E6}"/>
    <hyperlink ref="L21" r:id="rId3" display="Reference: Resolution E-4818 Table 1.1" xr:uid="{C2A618D7-6070-4E80-832F-4F4A057300FD}"/>
    <hyperlink ref="L8" r:id="rId4" display="Reference: Resolution E-4818 Table 1.1" xr:uid="{237FD072-FD10-4399-8A7C-29659339CDD6}"/>
    <hyperlink ref="L42" r:id="rId5" xr:uid="{79B29695-9994-4CAD-BB18-DE2A97A2768A}"/>
    <hyperlink ref="B74" location="'EEM 3'!A1" display="'EEM 3'!A1" xr:uid="{0BCADF99-14A4-49C2-8888-5B36776CE562}"/>
    <hyperlink ref="B76" location="PI_POE!A1" display="PI_POE!A1" xr:uid="{9962506A-9A36-4C47-9FE7-87BB273C56FD}"/>
    <hyperlink ref="B1" location="'READ ME'!A1" display="Back to READ ME" xr:uid="{CFE34A65-1ECB-432C-8E6A-4518AD46F252}"/>
    <hyperlink ref="L22" r:id="rId6" display="https://docs.cpuc.ca.gov/publisheddocs/published/g000/m232/k460/232460214.pdf" xr:uid="{67BAF209-4850-4B41-A7F9-311DCD5F6431}"/>
    <hyperlink ref="K60" r:id="rId7" display="Total System Benefit Technical Guidance (v1.2)" xr:uid="{9E8964AB-22F1-4742-A0B9-84BDEC12B348}"/>
    <hyperlink ref="K60:L60" r:id="rId8" display="RACC-FSC_v3.0 / Technical Guidance Document(s)" xr:uid="{5C9C14F8-D9CD-4434-B9D2-68431D8C90E7}"/>
    <hyperlink ref="K63" r:id="rId9" xr:uid="{11A8A461-EBBA-48DC-A0CD-64C64D2362A7}"/>
    <hyperlink ref="L43" r:id="rId10" display="Custom Measure Guidance Library" xr:uid="{72E96FE6-B274-41FA-9B6C-8351809B2D09}"/>
    <hyperlink ref="L20" r:id="rId11" display="https://file.ac/41slG_rLPjs/" xr:uid="{2A238191-0598-4583-A290-3668CF54E7E2}"/>
  </hyperlinks>
  <pageMargins left="0.5" right="0.5" top="0.75" bottom="0.75" header="0.3" footer="0.3"/>
  <pageSetup scale="61" fitToHeight="5" orientation="portrait" r:id="rId12"/>
  <headerFooter>
    <oddHeader>&amp;L&amp;G&amp;CCustomer Project Review (CPR) - &amp;A&amp;R&amp;D</oddHeader>
    <oddFooter>&amp;CPage &amp;P of &amp;N</oddFooter>
  </headerFooter>
  <rowBreaks count="2" manualBreakCount="2">
    <brk id="25" min="1" max="6" man="1"/>
    <brk id="43" min="1" max="6" man="1"/>
  </rowBreaks>
  <legacyDrawingHF r:id="rId13"/>
  <extLst>
    <ext xmlns:x14="http://schemas.microsoft.com/office/spreadsheetml/2009/9/main" uri="{78C0D931-6437-407d-A8EE-F0AAD7539E65}">
      <x14:conditionalFormattings>
        <x14:conditionalFormatting xmlns:xm="http://schemas.microsoft.com/office/excel/2006/main">
          <x14:cfRule type="expression" priority="31" id="{F132DEED-4B9C-44F0-B4A5-27FE21ACFF29}">
            <xm:f>AND('Customer Information'!$E$37='Data Validation'!$T$1,'Customer Information'!$E$31="No")</xm:f>
            <x14:dxf>
              <font>
                <color rgb="FFFF0000"/>
              </font>
              <fill>
                <patternFill>
                  <bgColor theme="0"/>
                </patternFill>
              </fill>
            </x14:dxf>
          </x14:cfRule>
          <xm:sqref>A1:A1048576</xm:sqref>
        </x14:conditionalFormatting>
        <x14:conditionalFormatting xmlns:xm="http://schemas.microsoft.com/office/excel/2006/main">
          <x14:cfRule type="expression" priority="32" id="{69915C20-9D1C-4028-9455-B2457FDEC6B4}">
            <xm:f>'Customer Information'!$E$37='Data Validation'!$T$1</xm:f>
            <x14:dxf>
              <font>
                <color rgb="FF0070C0"/>
              </font>
            </x14:dxf>
          </x14:cfRule>
          <xm:sqref>B1</xm:sqref>
        </x14:conditionalFormatting>
        <x14:conditionalFormatting xmlns:xm="http://schemas.microsoft.com/office/excel/2006/main">
          <x14:cfRule type="expression" priority="43" id="{39EEEAF5-7721-4B4A-9BBE-213CDAD6D24B}">
            <xm:f>$E$8='Data Validation'!$C$2</xm:f>
            <x14:dxf>
              <font>
                <color theme="1"/>
              </font>
              <fill>
                <patternFill>
                  <bgColor theme="0"/>
                </patternFill>
              </fill>
            </x14:dxf>
          </x14:cfRule>
          <xm:sqref>B12:D12</xm:sqref>
        </x14:conditionalFormatting>
        <x14:conditionalFormatting xmlns:xm="http://schemas.microsoft.com/office/excel/2006/main">
          <x14:cfRule type="expression" priority="39" id="{E0D82FD3-A503-479B-9EEC-CF339E54B3F5}">
            <xm:f>AND(OR($E$8='Data Validation'!$C$2,$H$8='Data Validation'!$C$2),'Customer Information'!$D$46&gt;'POE_PI Inputs'!$G$4)</xm:f>
            <x14:dxf>
              <font>
                <color theme="1"/>
              </font>
              <fill>
                <patternFill patternType="none">
                  <bgColor auto="1"/>
                </patternFill>
              </fill>
            </x14:dxf>
          </x14:cfRule>
          <xm:sqref>B13:D14</xm:sqref>
        </x14:conditionalFormatting>
        <x14:conditionalFormatting xmlns:xm="http://schemas.microsoft.com/office/excel/2006/main">
          <x14:cfRule type="expression" priority="40" id="{C06A6103-D617-4D2C-83EE-6F378B25319A}">
            <xm:f>AND(OR($E$8='Data Validation'!$C$2,$H$8='Data Validation'!$C$2),'Customer Information'!$D$46&gt;'POE_PI Inputs'!$G$6)</xm:f>
            <x14:dxf>
              <font>
                <color theme="1"/>
              </font>
              <fill>
                <patternFill patternType="none">
                  <bgColor auto="1"/>
                </patternFill>
              </fill>
            </x14:dxf>
          </x14:cfRule>
          <xm:sqref>B15:D19</xm:sqref>
        </x14:conditionalFormatting>
        <x14:conditionalFormatting xmlns:xm="http://schemas.microsoft.com/office/excel/2006/main">
          <x14:cfRule type="expression" priority="34" id="{20512D95-AE84-40DF-A232-7C2DB74512EB}">
            <xm:f>'Customer Information'!$E$37='Data Validation'!$T$1</xm:f>
            <x14:dxf>
              <font>
                <b val="0"/>
                <i val="0"/>
                <color theme="1"/>
              </font>
              <fill>
                <patternFill>
                  <bgColor theme="0"/>
                </patternFill>
              </fill>
            </x14:dxf>
          </x14:cfRule>
          <xm:sqref>B1:E1 G1:J1 B2:J3</xm:sqref>
        </x14:conditionalFormatting>
        <x14:conditionalFormatting xmlns:xm="http://schemas.microsoft.com/office/excel/2006/main">
          <x14:cfRule type="expression" priority="2" id="{AD2C8A95-A8A8-4252-8D44-145D5BAC8D9C}">
            <xm:f>'Customer Information'!$F$14="Yes"</xm:f>
            <x14:dxf>
              <font>
                <color theme="0" tint="-4.9989318521683403E-2"/>
              </font>
              <fill>
                <patternFill>
                  <bgColor theme="0" tint="-4.9989318521683403E-2"/>
                </patternFill>
              </fill>
            </x14:dxf>
          </x14:cfRule>
          <x14:cfRule type="expression" priority="1" id="{35D1C99B-D423-4B48-84B1-A9052199CAB1}">
            <xm:f>'Customer Information'!$F$15="Yes"</xm:f>
            <x14:dxf>
              <font>
                <color theme="0" tint="-4.9989318521683403E-2"/>
              </font>
              <fill>
                <patternFill>
                  <bgColor theme="0" tint="-4.9989318521683403E-2"/>
                </patternFill>
              </fill>
            </x14:dxf>
          </x14:cfRule>
          <xm:sqref>B13:I19</xm:sqref>
        </x14:conditionalFormatting>
        <x14:conditionalFormatting xmlns:xm="http://schemas.microsoft.com/office/excel/2006/main">
          <x14:cfRule type="expression" priority="28" id="{D04A31E1-FEFF-4CD8-A856-7145E5FC59EA}">
            <xm:f>AND('Customer Information'!$E$31="Yes",'Customer Information'!$E$37='Data Validation'!$T$1)</xm:f>
            <x14:dxf>
              <border>
                <top/>
                <vertical/>
                <horizontal/>
              </border>
            </x14:dxf>
          </x14:cfRule>
          <xm:sqref>B3:J3</xm:sqref>
        </x14:conditionalFormatting>
        <x14:conditionalFormatting xmlns:xm="http://schemas.microsoft.com/office/excel/2006/main">
          <x14:cfRule type="expression" priority="29" id="{A354323A-F0D1-4617-A666-16BF491004C7}">
            <xm:f>AND('Customer Information'!$E$37='Data Validation'!$T$1,'Customer Information'!$E$31="Yes")</xm:f>
            <x14:dxf>
              <font>
                <color theme="0" tint="-4.9989318521683403E-2"/>
              </font>
              <fill>
                <patternFill>
                  <bgColor theme="0" tint="-4.9989318521683403E-2"/>
                </patternFill>
              </fill>
              <border>
                <left/>
                <right/>
                <top/>
                <bottom/>
                <vertical/>
                <horizontal/>
              </border>
            </x14:dxf>
          </x14:cfRule>
          <xm:sqref>B44:J68 B4:J42 H1:J3 K1:BJ8 K9:K10 M9:BJ11 K12:BJ19 L20:BJ20 K21:BJ45 B43 E43 G43:J43 K46 M46:BJ70 K58 K59:L60 K63:L66 K67 B69:D69 F69:J69 B70:J275 K71:BJ1048576 H276:J1048576</xm:sqref>
        </x14:conditionalFormatting>
        <x14:conditionalFormatting xmlns:xm="http://schemas.microsoft.com/office/excel/2006/main">
          <x14:cfRule type="expression" priority="80" id="{8351A1C4-CD10-4154-BA95-3CF4B50D21F5}">
            <xm:f>OR('Customer Information'!$F$14="Yes",'Customer Information'!$F$15="Yes")</xm:f>
            <x14:dxf>
              <font>
                <color theme="0" tint="-4.9989318521683403E-2"/>
              </font>
              <fill>
                <patternFill>
                  <bgColor theme="0" tint="-4.9989318521683403E-2"/>
                </patternFill>
              </fill>
            </x14:dxf>
          </x14:cfRule>
          <x14:cfRule type="expression" priority="81" id="{E74B41E9-DB91-4CE2-83D5-2AA8E7570260}">
            <xm:f>'Customer Information'!$E$37='Data Validation'!$T$2</xm:f>
            <x14:dxf>
              <font>
                <color theme="0" tint="-4.9989318521683403E-2"/>
              </font>
              <fill>
                <patternFill>
                  <bgColor theme="0" tint="-4.9989318521683403E-2"/>
                </patternFill>
              </fill>
            </x14:dxf>
          </x14:cfRule>
          <xm:sqref>B13:L19 E20:J20</xm:sqref>
        </x14:conditionalFormatting>
        <x14:conditionalFormatting xmlns:xm="http://schemas.microsoft.com/office/excel/2006/main">
          <x14:cfRule type="expression" priority="71" id="{7461078A-A0B9-4962-A596-1C6B5280F852}">
            <xm:f>OR($E$8='Data Validation'!$C$5,$H$8='Data Validation'!$C$5)</xm:f>
            <x14:dxf>
              <font>
                <color theme="0" tint="-4.9989318521683403E-2"/>
              </font>
              <fill>
                <patternFill patternType="solid">
                  <fgColor theme="0" tint="-4.9989318521683403E-2"/>
                  <bgColor theme="0" tint="-4.9989318521683403E-2"/>
                </patternFill>
              </fill>
            </x14:dxf>
          </x14:cfRule>
          <xm:sqref>B26:L31</xm:sqref>
        </x14:conditionalFormatting>
        <x14:conditionalFormatting xmlns:xm="http://schemas.microsoft.com/office/excel/2006/main">
          <x14:cfRule type="expression" priority="60" id="{0B00A56A-9E84-40A7-B5DE-AC9C746ACBAD}">
            <xm:f>'Customer Information'!$F$68="No"</xm:f>
            <x14:dxf>
              <font>
                <color theme="0" tint="-4.9989318521683403E-2"/>
              </font>
              <fill>
                <patternFill patternType="solid">
                  <fgColor theme="0" tint="-4.9989318521683403E-2"/>
                  <bgColor theme="0" tint="-4.9989318521683403E-2"/>
                </patternFill>
              </fill>
            </x14:dxf>
          </x14:cfRule>
          <xm:sqref>B42:L42 G43:L43 B43 E43</xm:sqref>
        </x14:conditionalFormatting>
        <x14:conditionalFormatting xmlns:xm="http://schemas.microsoft.com/office/excel/2006/main">
          <x14:cfRule type="expression" priority="23" id="{BDFC0188-958E-4120-A8C9-033752AD0690}">
            <xm:f>$E$8='Data Validation'!$C$2</xm:f>
            <x14:dxf>
              <font>
                <color theme="1"/>
              </font>
              <fill>
                <patternFill>
                  <bgColor theme="3" tint="0.89996032593768116"/>
                </patternFill>
              </fill>
            </x14:dxf>
          </x14:cfRule>
          <x14:cfRule type="expression" priority="17" id="{3B37828E-699C-4D72-B99A-C75D533FF4E7}">
            <xm:f>$H$8='Data Validation'!$C$2</xm:f>
            <x14:dxf>
              <font>
                <color theme="1"/>
              </font>
              <fill>
                <patternFill>
                  <bgColor theme="3" tint="0.89996032593768116"/>
                </patternFill>
              </fill>
            </x14:dxf>
          </x14:cfRule>
          <xm:sqref>C49:C51</xm:sqref>
        </x14:conditionalFormatting>
        <x14:conditionalFormatting xmlns:xm="http://schemas.microsoft.com/office/excel/2006/main">
          <x14:cfRule type="expression" priority="15" id="{E587DB2E-72E4-4398-A795-5BD2E3BD170F}">
            <xm:f>$H$8='Data Validation'!$C$2</xm:f>
            <x14:dxf>
              <font>
                <color theme="1"/>
              </font>
              <fill>
                <patternFill>
                  <bgColor theme="3" tint="0.89996032593768116"/>
                </patternFill>
              </fill>
            </x14:dxf>
          </x14:cfRule>
          <x14:cfRule type="expression" priority="22" id="{F849C5F7-5A86-45A3-9702-965C74877650}">
            <xm:f>$E$8='Data Validation'!$C$2</xm:f>
            <x14:dxf>
              <font>
                <color theme="1"/>
              </font>
              <fill>
                <patternFill>
                  <bgColor theme="3" tint="0.89996032593768116"/>
                </patternFill>
              </fill>
            </x14:dxf>
          </x14:cfRule>
          <xm:sqref>C58:C60</xm:sqref>
        </x14:conditionalFormatting>
        <x14:conditionalFormatting xmlns:xm="http://schemas.microsoft.com/office/excel/2006/main">
          <x14:cfRule type="expression" priority="48" id="{6F86E958-21D5-444C-A8E0-428B8ED4CCCB}">
            <xm:f>OR($E$8='Data Validation'!$C$2,$H$8='Data Validation'!$C$2)</xm:f>
            <x14:dxf>
              <font>
                <color theme="1"/>
              </font>
              <fill>
                <patternFill>
                  <bgColor theme="3" tint="0.89996032593768116"/>
                </patternFill>
              </fill>
            </x14:dxf>
          </x14:cfRule>
          <xm:sqref>C66</xm:sqref>
        </x14:conditionalFormatting>
        <x14:conditionalFormatting xmlns:xm="http://schemas.microsoft.com/office/excel/2006/main">
          <x14:cfRule type="expression" priority="35" id="{A1155A0A-E557-45D2-ABA8-568542CB92C6}">
            <xm:f>AND('Customer Information'!$E$37='Data Validation'!$T$1,'Customer Information'!E$31="Yes")</xm:f>
            <x14:dxf>
              <font>
                <color theme="0" tint="-4.9989318521683403E-2"/>
              </font>
              <fill>
                <patternFill>
                  <bgColor theme="0" tint="-4.9989318521683403E-2"/>
                </patternFill>
              </fill>
              <border>
                <left/>
                <right/>
                <top/>
                <bottom/>
                <vertical/>
                <horizontal/>
              </border>
            </x14:dxf>
          </x14:cfRule>
          <xm:sqref>C1:E1 G1:J1 A1:B19 G2:XFD8 C2:F19 A20:J20 A21:B1048576 C44:F68 G47:J70 V1:XFD1 G9:K10 M9:XFD11 G11:J11 G12:XFD19 L20:XFD20 C21:F42 G21:XFD45 E43 G46:K46 M46:XFD70 K58 K59:L60 K63:L66 K67 C69:D69 F69 C70:F1048576 G71:XFD1048576</xm:sqref>
        </x14:conditionalFormatting>
        <x14:conditionalFormatting xmlns:xm="http://schemas.microsoft.com/office/excel/2006/main">
          <x14:cfRule type="expression" priority="13" id="{ACFCF735-E5A0-4FB0-8B74-0B9211B7A73A}">
            <xm:f>'Customer Information'!$E$37='Data Validation'!$T$1</xm:f>
            <x14:dxf>
              <font>
                <color theme="0" tint="-4.9989318521683403E-2"/>
              </font>
              <fill>
                <patternFill>
                  <bgColor theme="0" tint="-4.9989318521683403E-2"/>
                </patternFill>
              </fill>
            </x14:dxf>
          </x14:cfRule>
          <xm:sqref>C46:H60</xm:sqref>
        </x14:conditionalFormatting>
        <x14:conditionalFormatting xmlns:xm="http://schemas.microsoft.com/office/excel/2006/main">
          <x14:cfRule type="expression" priority="11" id="{4DD0B237-16C6-48DB-BC7A-40523E8D1966}">
            <xm:f>$E$8='Data Validation'!$C$2</xm:f>
            <x14:dxf>
              <font>
                <color theme="1"/>
              </font>
            </x14:dxf>
          </x14:cfRule>
          <x14:cfRule type="expression" priority="16" id="{FA596D46-3222-48FF-B72E-E18B64803B46}">
            <xm:f>$H$8='Data Validation'!$C$2</xm:f>
            <x14:dxf>
              <font>
                <color theme="1"/>
              </font>
            </x14:dxf>
          </x14:cfRule>
          <xm:sqref>D49:D51</xm:sqref>
        </x14:conditionalFormatting>
        <x14:conditionalFormatting xmlns:xm="http://schemas.microsoft.com/office/excel/2006/main">
          <x14:cfRule type="expression" priority="14" id="{1A9B5C57-A6FA-4EFD-8823-70A5374CD53F}">
            <xm:f>$H$8='Data Validation'!$C$2</xm:f>
            <x14:dxf>
              <font>
                <color theme="1"/>
              </font>
            </x14:dxf>
          </x14:cfRule>
          <x14:cfRule type="expression" priority="21" id="{24BF34DD-4290-4614-A0E3-8895D6701566}">
            <xm:f>$E$8='Data Validation'!$C$2</xm:f>
            <x14:dxf>
              <font>
                <color theme="1"/>
              </font>
            </x14:dxf>
          </x14:cfRule>
          <xm:sqref>D58:D60</xm:sqref>
        </x14:conditionalFormatting>
        <x14:conditionalFormatting xmlns:xm="http://schemas.microsoft.com/office/excel/2006/main">
          <x14:cfRule type="expression" priority="58" id="{6E653BAC-F8B3-4957-BEEE-D976ABA53731}">
            <xm:f>$E$8='Data Validation'!$C$2</xm:f>
            <x14:dxf>
              <font>
                <color theme="1"/>
              </font>
              <fill>
                <patternFill>
                  <bgColor rgb="FFFFF377"/>
                </patternFill>
              </fill>
            </x14:dxf>
          </x14:cfRule>
          <xm:sqref>E49:E51</xm:sqref>
        </x14:conditionalFormatting>
        <x14:conditionalFormatting xmlns:xm="http://schemas.microsoft.com/office/excel/2006/main">
          <x14:cfRule type="expression" priority="20" id="{E8998375-CA0A-4687-93DA-08CD3F27DA07}">
            <xm:f>$E$8='Data Validation'!$C$2</xm:f>
            <x14:dxf>
              <fill>
                <patternFill>
                  <bgColor rgb="FFFFF377"/>
                </patternFill>
              </fill>
            </x14:dxf>
          </x14:cfRule>
          <xm:sqref>E58:E60</xm:sqref>
        </x14:conditionalFormatting>
        <x14:conditionalFormatting xmlns:xm="http://schemas.microsoft.com/office/excel/2006/main">
          <x14:cfRule type="expression" priority="51" id="{B5984BC4-98CF-4034-8338-8AFE26FDDBAA}">
            <xm:f>$E$8='Data Validation'!$C$2</xm:f>
            <x14:dxf>
              <font>
                <color theme="1"/>
              </font>
              <fill>
                <patternFill>
                  <bgColor rgb="FFFFF377"/>
                </patternFill>
              </fill>
            </x14:dxf>
          </x14:cfRule>
          <xm:sqref>E66</xm:sqref>
        </x14:conditionalFormatting>
        <x14:conditionalFormatting xmlns:xm="http://schemas.microsoft.com/office/excel/2006/main">
          <x14:cfRule type="expression" priority="12" id="{098E01E2-7E87-4450-8A0A-AEF0139742C6}">
            <xm:f>'Customer Information'!$E$37='Data Validation'!$T$1</xm:f>
            <x14:dxf>
              <fill>
                <patternFill>
                  <bgColor theme="0" tint="-4.9989318521683403E-2"/>
                </patternFill>
              </fill>
            </x14:dxf>
          </x14:cfRule>
          <xm:sqref>E69</xm:sqref>
        </x14:conditionalFormatting>
        <x14:conditionalFormatting xmlns:xm="http://schemas.microsoft.com/office/excel/2006/main">
          <x14:cfRule type="expression" priority="73" id="{08CD3F3F-3F1F-42AD-87F3-4DC9367B3D06}">
            <xm:f>$E$8='Data Validation'!$C$2</xm:f>
            <x14:dxf>
              <fill>
                <patternFill>
                  <bgColor rgb="FFFFF377"/>
                </patternFill>
              </fill>
            </x14:dxf>
          </x14:cfRule>
          <xm:sqref>E12:G12</xm:sqref>
        </x14:conditionalFormatting>
        <x14:conditionalFormatting xmlns:xm="http://schemas.microsoft.com/office/excel/2006/main">
          <x14:cfRule type="expression" priority="38" id="{FA5C4715-6F93-49E6-84B4-81FA76594A7A}">
            <xm:f>AND($E$8='Data Validation'!$C$2,'Customer Information'!$D$46&gt;'POE_PI Inputs'!$G$4)</xm:f>
            <x14:dxf>
              <font>
                <color theme="1"/>
              </font>
              <fill>
                <patternFill>
                  <bgColor rgb="FFFFF377"/>
                </patternFill>
              </fill>
            </x14:dxf>
          </x14:cfRule>
          <xm:sqref>E13:G14</xm:sqref>
        </x14:conditionalFormatting>
        <x14:conditionalFormatting xmlns:xm="http://schemas.microsoft.com/office/excel/2006/main">
          <x14:cfRule type="expression" priority="42" id="{B03C9D48-3D2D-49AF-9203-2C8B2B4BAAA2}">
            <xm:f>AND($E$8='Data Validation'!$C$2,'Customer Information'!$D$46&gt;'POE_PI Inputs'!$G$6)</xm:f>
            <x14:dxf>
              <font>
                <color theme="1"/>
              </font>
              <fill>
                <patternFill>
                  <bgColor rgb="FFFFF377"/>
                </patternFill>
              </fill>
            </x14:dxf>
          </x14:cfRule>
          <xm:sqref>E15:G20</xm:sqref>
        </x14:conditionalFormatting>
        <x14:conditionalFormatting xmlns:xm="http://schemas.microsoft.com/office/excel/2006/main">
          <x14:cfRule type="expression" priority="27" id="{1B881D0B-3DA1-4916-9634-1F95749D7670}">
            <xm:f>'Customer Information'!$E$31&lt;&gt;"Yes"</xm:f>
            <x14:dxf>
              <font>
                <color theme="0"/>
              </font>
              <fill>
                <patternFill>
                  <fgColor theme="0"/>
                </patternFill>
              </fill>
            </x14:dxf>
          </x14:cfRule>
          <xm:sqref>G1</xm:sqref>
        </x14:conditionalFormatting>
        <x14:conditionalFormatting xmlns:xm="http://schemas.microsoft.com/office/excel/2006/main">
          <x14:cfRule type="expression" priority="10" id="{B0CFA4A0-8233-4DD6-8192-0E11470F61BF}">
            <xm:f>AND($E$8='Data Validation'!$C$2,'Customer Information'!$D$46&gt;'POE_PI Inputs'!$G$6)</xm:f>
            <x14:dxf>
              <font>
                <color theme="1"/>
              </font>
              <fill>
                <patternFill>
                  <bgColor rgb="FFFFF377"/>
                </patternFill>
              </fill>
            </x14:dxf>
          </x14:cfRule>
          <xm:sqref>H20</xm:sqref>
        </x14:conditionalFormatting>
        <x14:conditionalFormatting xmlns:xm="http://schemas.microsoft.com/office/excel/2006/main">
          <x14:cfRule type="expression" priority="19" id="{6F7EDA11-23E6-4C34-BCC8-0818E91834B8}">
            <xm:f>$H$8='Data Validation'!$C$2</xm:f>
            <x14:dxf>
              <font>
                <color theme="1"/>
              </font>
              <fill>
                <patternFill>
                  <bgColor rgb="FFFFF377"/>
                </patternFill>
              </fill>
            </x14:dxf>
          </x14:cfRule>
          <xm:sqref>H49:H51</xm:sqref>
        </x14:conditionalFormatting>
        <x14:conditionalFormatting xmlns:xm="http://schemas.microsoft.com/office/excel/2006/main">
          <x14:cfRule type="expression" priority="18" id="{DB3F21EF-7946-433D-B006-7DA69027B9FF}">
            <xm:f>$H$8='Data Validation'!$C$2</xm:f>
            <x14:dxf>
              <font>
                <color theme="1"/>
              </font>
              <fill>
                <patternFill>
                  <bgColor rgb="FFFFF377"/>
                </patternFill>
              </fill>
            </x14:dxf>
          </x14:cfRule>
          <xm:sqref>H58:H60</xm:sqref>
        </x14:conditionalFormatting>
        <x14:conditionalFormatting xmlns:xm="http://schemas.microsoft.com/office/excel/2006/main">
          <x14:cfRule type="expression" priority="50" id="{0CC3F9C9-1010-442E-9A4A-329E906851C3}">
            <xm:f>$H$8='Data Validation'!$C$2</xm:f>
            <x14:dxf>
              <font>
                <color theme="1"/>
              </font>
              <fill>
                <patternFill>
                  <bgColor rgb="FFFFF377"/>
                </patternFill>
              </fill>
            </x14:dxf>
          </x14:cfRule>
          <xm:sqref>H66</xm:sqref>
        </x14:conditionalFormatting>
        <x14:conditionalFormatting xmlns:xm="http://schemas.microsoft.com/office/excel/2006/main">
          <x14:cfRule type="expression" priority="72" id="{7FD9B24D-7926-4BE1-B6F6-6406DE4EEAF0}">
            <xm:f>$H$8='Data Validation'!$C$2</xm:f>
            <x14:dxf>
              <font>
                <color theme="1"/>
              </font>
              <fill>
                <patternFill>
                  <bgColor rgb="FFFFF377"/>
                </patternFill>
              </fill>
            </x14:dxf>
          </x14:cfRule>
          <xm:sqref>H12:I12</xm:sqref>
        </x14:conditionalFormatting>
        <x14:conditionalFormatting xmlns:xm="http://schemas.microsoft.com/office/excel/2006/main">
          <x14:cfRule type="expression" priority="37" id="{F1100EFE-B9AF-4A5D-B17F-A23F500D044F}">
            <xm:f>AND($H$8='Data Validation'!$C$2,'Customer Information'!$D$46&gt;'POE_PI Inputs'!$G$4)</xm:f>
            <x14:dxf>
              <fill>
                <patternFill>
                  <bgColor rgb="FFFFF377"/>
                </patternFill>
              </fill>
            </x14:dxf>
          </x14:cfRule>
          <xm:sqref>H13:I14</xm:sqref>
        </x14:conditionalFormatting>
        <x14:conditionalFormatting xmlns:xm="http://schemas.microsoft.com/office/excel/2006/main">
          <x14:cfRule type="expression" priority="41" id="{A52B5E37-505D-48B4-92CE-E16D5ED406A4}">
            <xm:f>AND($H$8='Data Validation'!$C$2,'Customer Information'!$D$46&gt;'POE_PI Inputs'!$G$6)</xm:f>
            <x14:dxf>
              <fill>
                <patternFill>
                  <bgColor rgb="FFFFF377"/>
                </patternFill>
              </fill>
            </x14:dxf>
          </x14:cfRule>
          <xm:sqref>H15:I20</xm:sqref>
        </x14:conditionalFormatting>
        <x14:conditionalFormatting xmlns:xm="http://schemas.microsoft.com/office/excel/2006/main">
          <x14:cfRule type="expression" priority="30" id="{28450745-9FB3-46CC-AA38-5EF2984370DF}">
            <xm:f>AND('Customer Information'!$E$37='Data Validation'!$T$1,'Customer Information'!$E$31="Yes")</xm:f>
            <x14:dxf>
              <font>
                <color theme="0" tint="-4.9989318521683403E-2"/>
              </font>
              <fill>
                <patternFill>
                  <bgColor theme="0" tint="-4.9989318521683403E-2"/>
                </patternFill>
              </fill>
              <border>
                <left/>
                <right/>
                <top/>
                <bottom/>
                <vertical/>
                <horizontal/>
              </border>
            </x14:dxf>
          </x14:cfRule>
          <xm:sqref>H47:J59</xm:sqref>
        </x14:conditionalFormatting>
        <x14:conditionalFormatting xmlns:xm="http://schemas.microsoft.com/office/excel/2006/main">
          <x14:cfRule type="expression" priority="57" id="{B4EF8FAE-CD4A-4D1B-A5B1-FEC2BD890A15}">
            <xm:f>AND($E$8='Data Validation'!$C$2,$H$8='Data Validation'!$C$2)</xm:f>
            <x14:dxf>
              <font>
                <color theme="1"/>
              </font>
              <fill>
                <patternFill>
                  <bgColor theme="0"/>
                </patternFill>
              </fill>
            </x14:dxf>
          </x14:cfRule>
          <xm:sqref>J49:J51 J58:J62</xm:sqref>
        </x14:conditionalFormatting>
        <x14:conditionalFormatting xmlns:xm="http://schemas.microsoft.com/office/excel/2006/main">
          <x14:cfRule type="expression" priority="49" id="{89E0BA91-B7EC-4DA3-8D30-112A785C9708}">
            <xm:f>AND($E$8='Data Validation'!$C$2,$H$8='Data Validation'!$C$2)</xm:f>
            <x14:dxf>
              <font>
                <color theme="1"/>
              </font>
              <fill>
                <patternFill>
                  <bgColor theme="0"/>
                </patternFill>
              </fill>
            </x14:dxf>
          </x14:cfRule>
          <xm:sqref>J66</xm:sqref>
        </x14:conditionalFormatting>
        <x14:conditionalFormatting xmlns:xm="http://schemas.microsoft.com/office/excel/2006/main">
          <x14:cfRule type="expression" priority="7" id="{4332DBB7-34A5-4F46-9876-FBE9AC26DEEA}">
            <xm:f>'Customer Information'!$E$37='Data Validation'!$T$1</xm:f>
            <x14:dxf>
              <font>
                <color theme="0" tint="-4.9989318521683403E-2"/>
              </font>
              <fill>
                <patternFill>
                  <bgColor theme="0" tint="-4.9989318521683403E-2"/>
                </patternFill>
              </fill>
            </x14:dxf>
          </x14:cfRule>
          <xm:sqref>K20</xm:sqref>
        </x14:conditionalFormatting>
        <x14:conditionalFormatting xmlns:xm="http://schemas.microsoft.com/office/excel/2006/main">
          <x14:cfRule type="expression" priority="25" id="{9E1D75B9-950C-4202-8146-F3C81C2EF752}">
            <xm:f>AND('Customer Information'!$E$37='Data Validation'!$T$1,'Customer Information'!O$31="Yes")</xm:f>
            <x14:dxf>
              <font>
                <color theme="0" tint="-4.9989318521683403E-2"/>
              </font>
              <fill>
                <patternFill>
                  <bgColor theme="0" tint="-4.9989318521683403E-2"/>
                </patternFill>
              </fill>
              <border>
                <left/>
                <right/>
                <top/>
                <bottom/>
                <vertical/>
                <horizontal/>
              </border>
            </x14:dxf>
          </x14:cfRule>
          <x14:cfRule type="expression" priority="24" id="{A1D6AA7A-889D-4318-AAF1-3B21E9CD4041}">
            <xm:f>AND('Customer Information'!$E$37='Data Validation'!$T$1,'Customer Information'!$E$31="Yes")</xm:f>
            <x14:dxf>
              <font>
                <color theme="0" tint="-4.9989318521683403E-2"/>
              </font>
              <fill>
                <patternFill>
                  <bgColor theme="0" tint="-4.9989318521683403E-2"/>
                </patternFill>
              </fill>
              <border>
                <left/>
                <right/>
                <top/>
                <bottom/>
                <vertical/>
                <horizontal/>
              </border>
            </x14:dxf>
          </x14:cfRule>
          <xm:sqref>K61:K62</xm:sqref>
        </x14:conditionalFormatting>
        <x14:conditionalFormatting xmlns:xm="http://schemas.microsoft.com/office/excel/2006/main">
          <x14:cfRule type="expression" priority="4" id="{1FF36A06-395B-42BA-ACDC-CAB5DBD74FB0}">
            <xm:f>'Customer Information'!$E$37='Data Validation'!$T$1</xm:f>
            <x14:dxf>
              <border>
                <vertical/>
                <horizontal/>
              </border>
            </x14:dxf>
          </x14:cfRule>
          <xm:sqref>K10:L11</xm:sqref>
        </x14:conditionalFormatting>
        <x14:conditionalFormatting xmlns:xm="http://schemas.microsoft.com/office/excel/2006/main">
          <x14:cfRule type="expression" priority="44" id="{58BF63A6-891B-4CA2-AB56-B250C852A781}">
            <xm:f>$E$8='Data Validation'!$C$2</xm:f>
            <x14:dxf>
              <font>
                <color theme="1"/>
              </font>
              <fill>
                <patternFill>
                  <bgColor theme="0"/>
                </patternFill>
              </fill>
            </x14:dxf>
          </x14:cfRule>
          <xm:sqref>K12:L12</xm:sqref>
        </x14:conditionalFormatting>
        <x14:conditionalFormatting xmlns:xm="http://schemas.microsoft.com/office/excel/2006/main">
          <x14:cfRule type="expression" priority="82" id="{191F9FE4-A89F-4BB9-9817-6B28A3B9E507}">
            <xm:f>'Customer Information'!$E$37='Data Validation'!$T$1</xm:f>
            <x14:dxf>
              <font>
                <color theme="0" tint="-4.9989318521683403E-2"/>
              </font>
              <fill>
                <patternFill>
                  <bgColor theme="0" tint="-4.9989318521683403E-2"/>
                </patternFill>
              </fill>
            </x14:dxf>
          </x14:cfRule>
          <x14:cfRule type="expression" priority="83" id="{97943D16-DEFB-4C09-8FED-2B9740313C6B}">
            <xm:f>AND(OR($E$8='Data Validation'!$C$2,$H$8='Data Validation'!$C$2),'Customer Information'!$D$46&gt;'POE_PI Inputs'!$G$4)</xm:f>
            <x14:dxf>
              <font>
                <color theme="1"/>
              </font>
              <fill>
                <patternFill>
                  <bgColor theme="0"/>
                </patternFill>
              </fill>
            </x14:dxf>
          </x14:cfRule>
          <xm:sqref>K13:L19</xm:sqref>
        </x14:conditionalFormatting>
        <x14:conditionalFormatting xmlns:xm="http://schemas.microsoft.com/office/excel/2006/main">
          <x14:cfRule type="expression" priority="33" id="{90EC3178-30C6-4622-8638-D9C8E7C0EF0B}">
            <xm:f>AND('Customer Information'!$E$37='Data Validation'!$T$1, 'Customer Information'!$E$31=”Yes”)</xm:f>
            <x14:dxf>
              <font>
                <color theme="0" tint="-4.9989318521683403E-2"/>
              </font>
              <fill>
                <patternFill patternType="solid">
                  <fgColor theme="0" tint="-4.9989318521683403E-2"/>
                  <bgColor theme="0" tint="-4.9989318521683403E-2"/>
                </patternFill>
              </fill>
            </x14:dxf>
          </x14:cfRule>
          <xm:sqref>K1:U1</xm:sqref>
        </x14:conditionalFormatting>
        <x14:conditionalFormatting xmlns:xm="http://schemas.microsoft.com/office/excel/2006/main">
          <x14:cfRule type="expression" priority="6" id="{00CBB8E2-FF17-4FA3-BEB2-88261450ED0A}">
            <xm:f>'Customer Information'!$E$37='Data Validation'!$T$1</xm:f>
            <x14:dxf>
              <font>
                <color theme="0" tint="-4.9989318521683403E-2"/>
              </font>
              <fill>
                <patternFill>
                  <bgColor theme="0" tint="-4.9989318521683403E-2"/>
                </patternFill>
              </fill>
            </x14:dxf>
          </x14:cfRule>
          <xm:sqref>L24</xm:sqref>
        </x14:conditionalFormatting>
        <x14:conditionalFormatting xmlns:xm="http://schemas.microsoft.com/office/excel/2006/main">
          <x14:cfRule type="expression" priority="59" id="{CF8E9213-5281-4543-8696-54251A8DB303}">
            <xm:f>'Customer Information'!$F$68="No"</xm:f>
            <x14:dxf>
              <font>
                <color theme="1"/>
              </font>
            </x14:dxf>
          </x14:cfRule>
          <xm:sqref>L42:L43</xm:sqref>
        </x14:conditionalFormatting>
        <x14:conditionalFormatting xmlns:xm="http://schemas.microsoft.com/office/excel/2006/main">
          <x14:cfRule type="expression" priority="5" id="{AB6F4C2D-78A8-41A9-8904-84D751595579}">
            <xm:f>'Customer Information'!$E$37='Data Validation'!$T$1</xm:f>
            <x14:dxf>
              <font>
                <color theme="0" tint="-4.9989318521683403E-2"/>
              </font>
              <fill>
                <patternFill>
                  <bgColor theme="0" tint="-4.9989318521683403E-2"/>
                </patternFill>
              </fill>
            </x14:dxf>
          </x14:cfRule>
          <xm:sqref>L43</xm:sqref>
        </x14:conditionalFormatting>
        <x14:conditionalFormatting xmlns:xm="http://schemas.microsoft.com/office/excel/2006/main">
          <x14:cfRule type="expression" priority="45" id="{D87D75EC-5013-41E7-B18B-25E6890C8C51}">
            <xm:f>OR($E$8='Data Validation'!$C$2,$H$8='Data Validation'!$C$2)</xm:f>
            <x14:dxf>
              <fill>
                <patternFill>
                  <bgColor rgb="FFFFFF00"/>
                </patternFill>
              </fill>
            </x14:dxf>
          </x14:cfRule>
          <xm:sqref>M8</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83DD10A6-70AA-49CC-97A3-9F9B12031778}">
          <x14:formula1>
            <xm:f>'Data Validation'!$R$1:$R$158</xm:f>
          </x14:formula1>
          <xm:sqref>E40:F40 H40</xm:sqref>
        </x14:dataValidation>
        <x14:dataValidation type="list" allowBlank="1" showInputMessage="1" showErrorMessage="1" xr:uid="{5AE43906-D4E8-4B85-8E63-A215E36F4133}">
          <x14:formula1>
            <xm:f>'Data Validation'!$R$2:$R$158</xm:f>
          </x14:formula1>
          <xm:sqref>E41:F41 H41</xm:sqref>
        </x14:dataValidation>
        <x14:dataValidation type="list" allowBlank="1" showInputMessage="1" showErrorMessage="1" xr:uid="{2CA475E0-1EA5-4F37-B1C0-55FA8B1F83C7}">
          <x14:formula1>
            <xm:f>'Data Validation'!$C$2:$C$9</xm:f>
          </x14:formula1>
          <xm:sqref>E8 H8</xm:sqref>
        </x14:dataValidation>
        <x14:dataValidation type="list" allowBlank="1" showInputMessage="1" showErrorMessage="1" xr:uid="{A084255A-16A9-4FAA-A043-624FCBEAE4E7}">
          <x14:formula1>
            <xm:f>'Data Validation'!$A$1:$A$2</xm:f>
          </x14:formula1>
          <xm:sqref>E10 H10 E38:E39 H38:H39 E43 H43 E20 H20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62F00-250F-4ABD-9F03-B3698E964229}">
  <sheetPr>
    <pageSetUpPr autoPageBreaks="0"/>
  </sheetPr>
  <dimension ref="A1:U77"/>
  <sheetViews>
    <sheetView showGridLines="0" zoomScaleNormal="100" zoomScaleSheetLayoutView="55" workbookViewId="0">
      <pane xSplit="1" ySplit="4" topLeftCell="B5" activePane="bottomRight" state="frozen"/>
      <selection pane="topRight"/>
      <selection pane="bottomLeft"/>
      <selection pane="bottomRight" activeCell="B74" sqref="B74"/>
    </sheetView>
  </sheetViews>
  <sheetFormatPr defaultColWidth="9.33203125" defaultRowHeight="14.4" outlineLevelCol="1" x14ac:dyDescent="0.3"/>
  <cols>
    <col min="1" max="1" width="17.6640625" style="210" customWidth="1"/>
    <col min="2" max="2" width="21.6640625" style="5" customWidth="1"/>
    <col min="3" max="3" width="15.33203125" style="5" customWidth="1"/>
    <col min="4" max="4" width="13.6640625" style="5" customWidth="1"/>
    <col min="5" max="5" width="37.6640625" style="5" customWidth="1"/>
    <col min="6" max="6" width="37.33203125" style="5" customWidth="1"/>
    <col min="7" max="7" width="28.33203125" style="5" customWidth="1"/>
    <col min="8" max="8" width="32.44140625" style="5" hidden="1" customWidth="1" outlineLevel="1"/>
    <col min="9" max="9" width="23.44140625" style="5" hidden="1" customWidth="1" outlineLevel="1"/>
    <col min="10" max="10" width="19" style="5" hidden="1" customWidth="1" outlineLevel="1"/>
    <col min="11" max="11" width="74.33203125" style="5" customWidth="1" collapsed="1"/>
    <col min="12" max="12" width="23.33203125" style="5" customWidth="1"/>
    <col min="13" max="13" width="9.33203125" style="5"/>
    <col min="14" max="14" width="10.33203125" style="5" customWidth="1"/>
    <col min="15" max="16384" width="9.33203125" style="5"/>
  </cols>
  <sheetData>
    <row r="1" spans="1:21" ht="15.6" x14ac:dyDescent="0.3">
      <c r="B1" s="93" t="s">
        <v>35</v>
      </c>
      <c r="G1" s="93"/>
      <c r="K1" s="749" t="s">
        <v>180</v>
      </c>
      <c r="L1" s="749"/>
      <c r="M1" s="749"/>
      <c r="N1" s="749"/>
      <c r="O1" s="749"/>
      <c r="P1" s="749"/>
      <c r="Q1" s="749"/>
      <c r="R1" s="749"/>
      <c r="S1" s="749"/>
      <c r="T1" s="749"/>
      <c r="U1" s="749"/>
    </row>
    <row r="2" spans="1:21" ht="9" customHeight="1" thickBot="1" x14ac:dyDescent="0.35"/>
    <row r="3" spans="1:21" ht="18.600000000000001" thickBot="1" x14ac:dyDescent="0.35">
      <c r="B3" s="973" t="str">
        <f>IF(AND('Customer Information'!E37='Data Validation'!T1,'Customer Information'!E31="Yes",'Customer Information'!E35="Yes"),"This worksheet is not applicable to your project.  Please continue to the 'Supporting Files' tab next.","EEM 3")</f>
        <v>EEM 3</v>
      </c>
      <c r="C3" s="974"/>
      <c r="D3" s="974"/>
      <c r="E3" s="974"/>
      <c r="F3" s="974"/>
      <c r="G3" s="974"/>
      <c r="H3" s="974"/>
      <c r="I3" s="974"/>
      <c r="J3" s="975"/>
      <c r="K3" s="137"/>
      <c r="L3" s="138"/>
    </row>
    <row r="4" spans="1:21" ht="41.25" customHeight="1" thickBot="1" x14ac:dyDescent="0.35">
      <c r="B4" s="570" t="s">
        <v>181</v>
      </c>
      <c r="C4" s="571"/>
      <c r="D4" s="572"/>
      <c r="E4" s="441" t="s">
        <v>182</v>
      </c>
      <c r="F4" s="458" t="s">
        <v>183</v>
      </c>
      <c r="G4" s="441" t="s">
        <v>150</v>
      </c>
      <c r="H4" s="458" t="s">
        <v>184</v>
      </c>
      <c r="I4" s="458" t="s">
        <v>185</v>
      </c>
      <c r="J4" s="458" t="s">
        <v>186</v>
      </c>
      <c r="K4" s="571" t="s">
        <v>37</v>
      </c>
      <c r="L4" s="572"/>
    </row>
    <row r="5" spans="1:21" ht="42" customHeight="1" x14ac:dyDescent="0.3">
      <c r="B5" s="947" t="s">
        <v>187</v>
      </c>
      <c r="C5" s="948"/>
      <c r="D5" s="949"/>
      <c r="E5" s="268"/>
      <c r="F5" s="143"/>
      <c r="G5" s="144"/>
      <c r="H5" s="278"/>
      <c r="I5" s="148"/>
      <c r="J5" s="200"/>
      <c r="K5" s="950" t="s">
        <v>264</v>
      </c>
      <c r="L5" s="951"/>
    </row>
    <row r="6" spans="1:21" ht="42" customHeight="1" x14ac:dyDescent="0.3">
      <c r="B6" s="891" t="s">
        <v>189</v>
      </c>
      <c r="C6" s="892"/>
      <c r="D6" s="893"/>
      <c r="E6" s="269"/>
      <c r="F6" s="143"/>
      <c r="G6" s="144"/>
      <c r="H6" s="277"/>
      <c r="I6" s="148"/>
      <c r="J6" s="200"/>
      <c r="K6" s="950"/>
      <c r="L6" s="951"/>
    </row>
    <row r="7" spans="1:21" ht="57.75" customHeight="1" x14ac:dyDescent="0.3">
      <c r="B7" s="891" t="s">
        <v>190</v>
      </c>
      <c r="C7" s="892"/>
      <c r="D7" s="893"/>
      <c r="E7" s="269"/>
      <c r="F7" s="145"/>
      <c r="G7" s="146"/>
      <c r="H7" s="277"/>
      <c r="I7" s="147"/>
      <c r="J7" s="200"/>
      <c r="K7" s="909"/>
      <c r="L7" s="910"/>
    </row>
    <row r="8" spans="1:21" ht="57" customHeight="1" x14ac:dyDescent="0.3">
      <c r="B8" s="891" t="s">
        <v>191</v>
      </c>
      <c r="C8" s="892"/>
      <c r="D8" s="893"/>
      <c r="E8" s="270"/>
      <c r="F8" s="272"/>
      <c r="G8" s="273"/>
      <c r="H8" s="276"/>
      <c r="I8" s="275"/>
      <c r="J8" s="201"/>
      <c r="K8" s="97" t="s">
        <v>192</v>
      </c>
      <c r="L8" s="35" t="s">
        <v>193</v>
      </c>
      <c r="M8" s="963" t="str">
        <f>IF(OR(E8='Data Validation'!C2,H8='Data Validation'!C2),"*Please include an affidavit in the supporting file tab verifying this as true.","")</f>
        <v/>
      </c>
      <c r="N8" s="963"/>
      <c r="O8" s="963"/>
      <c r="P8" s="8"/>
    </row>
    <row r="9" spans="1:21" ht="42" customHeight="1" x14ac:dyDescent="0.3">
      <c r="B9" s="891" t="s">
        <v>194</v>
      </c>
      <c r="C9" s="892"/>
      <c r="D9" s="893"/>
      <c r="E9" s="271"/>
      <c r="F9" s="422"/>
      <c r="G9" s="248"/>
      <c r="H9" s="274"/>
      <c r="I9" s="269"/>
      <c r="J9" s="200"/>
      <c r="K9" s="869" t="s">
        <v>195</v>
      </c>
      <c r="L9" s="870"/>
      <c r="M9" s="563" t="s">
        <v>196</v>
      </c>
      <c r="N9" s="563"/>
      <c r="O9" s="563"/>
    </row>
    <row r="10" spans="1:21" ht="36.75" customHeight="1" x14ac:dyDescent="0.3">
      <c r="A10" s="186" t="s">
        <v>197</v>
      </c>
      <c r="B10" s="891" t="s">
        <v>198</v>
      </c>
      <c r="C10" s="892"/>
      <c r="D10" s="893"/>
      <c r="E10" s="894"/>
      <c r="F10" s="894"/>
      <c r="G10" s="279"/>
      <c r="H10" s="280"/>
      <c r="I10" s="281"/>
      <c r="J10" s="202"/>
      <c r="K10" s="907" t="s">
        <v>802</v>
      </c>
      <c r="L10" s="908"/>
      <c r="M10" s="115"/>
      <c r="N10" s="115"/>
      <c r="O10" s="115"/>
    </row>
    <row r="11" spans="1:21" ht="54.75" customHeight="1" x14ac:dyDescent="0.3">
      <c r="B11" s="886" t="s">
        <v>199</v>
      </c>
      <c r="C11" s="887"/>
      <c r="D11" s="888"/>
      <c r="E11" s="889"/>
      <c r="F11" s="890"/>
      <c r="G11" s="284"/>
      <c r="H11" s="283"/>
      <c r="I11" s="282"/>
      <c r="J11" s="203"/>
      <c r="K11" s="909"/>
      <c r="L11" s="910"/>
    </row>
    <row r="12" spans="1:21" ht="37.5" customHeight="1" x14ac:dyDescent="0.3">
      <c r="A12" s="186" t="s">
        <v>200</v>
      </c>
      <c r="B12" s="895" t="s">
        <v>201</v>
      </c>
      <c r="C12" s="896"/>
      <c r="D12" s="897"/>
      <c r="E12" s="478"/>
      <c r="F12" s="285"/>
      <c r="G12" s="285"/>
      <c r="H12" s="286"/>
      <c r="I12" s="287"/>
      <c r="J12" s="204"/>
      <c r="K12" s="896" t="s">
        <v>202</v>
      </c>
      <c r="L12" s="898"/>
    </row>
    <row r="13" spans="1:21" ht="35.1" customHeight="1" x14ac:dyDescent="0.3">
      <c r="A13" s="941" t="s">
        <v>203</v>
      </c>
      <c r="B13" s="922" t="s">
        <v>204</v>
      </c>
      <c r="C13" s="887"/>
      <c r="D13" s="888"/>
      <c r="E13" s="902"/>
      <c r="F13" s="872"/>
      <c r="G13" s="875"/>
      <c r="H13" s="878"/>
      <c r="I13" s="880"/>
      <c r="J13" s="884"/>
      <c r="K13" s="887" t="s">
        <v>205</v>
      </c>
      <c r="L13" s="899"/>
    </row>
    <row r="14" spans="1:21" ht="26.1" customHeight="1" x14ac:dyDescent="0.3">
      <c r="A14" s="941"/>
      <c r="B14" s="614" t="s">
        <v>206</v>
      </c>
      <c r="C14" s="900"/>
      <c r="D14" s="901"/>
      <c r="E14" s="903"/>
      <c r="F14" s="904"/>
      <c r="G14" s="877"/>
      <c r="H14" s="882"/>
      <c r="I14" s="883"/>
      <c r="J14" s="885"/>
      <c r="K14" s="900"/>
      <c r="L14" s="615"/>
    </row>
    <row r="15" spans="1:21" ht="33.6" customHeight="1" x14ac:dyDescent="0.3">
      <c r="A15" s="941"/>
      <c r="B15" s="905" t="s">
        <v>207</v>
      </c>
      <c r="C15" s="906"/>
      <c r="D15" s="906"/>
      <c r="E15" s="871"/>
      <c r="F15" s="872"/>
      <c r="G15" s="875"/>
      <c r="H15" s="878"/>
      <c r="I15" s="880"/>
      <c r="J15" s="884"/>
      <c r="K15" s="900"/>
      <c r="L15" s="615"/>
    </row>
    <row r="16" spans="1:21" ht="17.100000000000001" customHeight="1" x14ac:dyDescent="0.3">
      <c r="A16" s="941"/>
      <c r="B16" s="923" t="s">
        <v>208</v>
      </c>
      <c r="C16" s="924"/>
      <c r="D16" s="924"/>
      <c r="E16" s="873"/>
      <c r="F16" s="874"/>
      <c r="G16" s="876"/>
      <c r="H16" s="879"/>
      <c r="I16" s="881"/>
      <c r="J16" s="911"/>
      <c r="K16" s="900"/>
      <c r="L16" s="615"/>
    </row>
    <row r="17" spans="1:12" ht="14.7" customHeight="1" x14ac:dyDescent="0.3">
      <c r="A17" s="941"/>
      <c r="B17" s="923" t="s">
        <v>209</v>
      </c>
      <c r="C17" s="924"/>
      <c r="D17" s="924"/>
      <c r="E17" s="873"/>
      <c r="F17" s="874"/>
      <c r="G17" s="876"/>
      <c r="H17" s="879"/>
      <c r="I17" s="881"/>
      <c r="J17" s="911"/>
      <c r="K17" s="900"/>
      <c r="L17" s="615"/>
    </row>
    <row r="18" spans="1:12" ht="36" customHeight="1" x14ac:dyDescent="0.3">
      <c r="A18" s="941"/>
      <c r="B18" s="923" t="s">
        <v>210</v>
      </c>
      <c r="C18" s="924"/>
      <c r="D18" s="924"/>
      <c r="E18" s="873"/>
      <c r="F18" s="874"/>
      <c r="G18" s="876"/>
      <c r="H18" s="879"/>
      <c r="I18" s="881"/>
      <c r="J18" s="911"/>
      <c r="K18" s="900"/>
      <c r="L18" s="615"/>
    </row>
    <row r="19" spans="1:12" ht="29.7" customHeight="1" x14ac:dyDescent="0.3">
      <c r="A19" s="941"/>
      <c r="B19" s="923" t="s">
        <v>211</v>
      </c>
      <c r="C19" s="924"/>
      <c r="D19" s="924"/>
      <c r="E19" s="873"/>
      <c r="F19" s="874"/>
      <c r="G19" s="876"/>
      <c r="H19" s="879"/>
      <c r="I19" s="881"/>
      <c r="J19" s="911"/>
      <c r="K19" s="900"/>
      <c r="L19" s="615"/>
    </row>
    <row r="20" spans="1:12" ht="114.75" customHeight="1" x14ac:dyDescent="0.3">
      <c r="A20" s="186"/>
      <c r="B20" s="891" t="s">
        <v>863</v>
      </c>
      <c r="C20" s="892"/>
      <c r="D20" s="893"/>
      <c r="E20" s="470"/>
      <c r="F20" s="471"/>
      <c r="G20" s="471"/>
      <c r="H20" s="470"/>
      <c r="I20" s="472"/>
      <c r="J20" s="469"/>
      <c r="K20" s="467" t="s">
        <v>865</v>
      </c>
      <c r="L20" s="69" t="s">
        <v>864</v>
      </c>
    </row>
    <row r="21" spans="1:12" ht="52.35" customHeight="1" x14ac:dyDescent="0.3">
      <c r="B21" s="847" t="s">
        <v>212</v>
      </c>
      <c r="C21" s="848"/>
      <c r="D21" s="928"/>
      <c r="E21" s="925"/>
      <c r="F21" s="917"/>
      <c r="G21" s="930"/>
      <c r="H21" s="917"/>
      <c r="I21" s="916"/>
      <c r="J21" s="205"/>
      <c r="K21" s="863" t="s">
        <v>213</v>
      </c>
      <c r="L21" s="69" t="s">
        <v>214</v>
      </c>
    </row>
    <row r="22" spans="1:12" ht="29.25" customHeight="1" x14ac:dyDescent="0.3">
      <c r="B22" s="913"/>
      <c r="C22" s="914"/>
      <c r="D22" s="929"/>
      <c r="E22" s="926"/>
      <c r="F22" s="919"/>
      <c r="G22" s="931"/>
      <c r="H22" s="919"/>
      <c r="I22" s="918"/>
      <c r="J22" s="194"/>
      <c r="K22" s="864"/>
      <c r="L22" s="865" t="s">
        <v>215</v>
      </c>
    </row>
    <row r="23" spans="1:12" ht="32.25" customHeight="1" x14ac:dyDescent="0.3">
      <c r="B23" s="913"/>
      <c r="C23" s="914"/>
      <c r="D23" s="929"/>
      <c r="E23" s="926"/>
      <c r="F23" s="919"/>
      <c r="G23" s="931"/>
      <c r="H23" s="919"/>
      <c r="I23" s="918"/>
      <c r="J23" s="194"/>
      <c r="K23" s="867" t="s">
        <v>216</v>
      </c>
      <c r="L23" s="866"/>
    </row>
    <row r="24" spans="1:12" ht="47.25" customHeight="1" x14ac:dyDescent="0.3">
      <c r="B24" s="913"/>
      <c r="C24" s="914"/>
      <c r="D24" s="929"/>
      <c r="E24" s="926"/>
      <c r="F24" s="919"/>
      <c r="G24" s="931"/>
      <c r="H24" s="919"/>
      <c r="I24" s="918"/>
      <c r="J24" s="194"/>
      <c r="K24" s="868"/>
      <c r="L24" s="69" t="s">
        <v>217</v>
      </c>
    </row>
    <row r="25" spans="1:12" ht="76.5" customHeight="1" x14ac:dyDescent="0.3">
      <c r="B25" s="913"/>
      <c r="C25" s="914"/>
      <c r="D25" s="929"/>
      <c r="E25" s="926"/>
      <c r="F25" s="919"/>
      <c r="G25" s="931"/>
      <c r="H25" s="919"/>
      <c r="I25" s="918"/>
      <c r="J25" s="194"/>
      <c r="K25" s="869" t="s">
        <v>852</v>
      </c>
      <c r="L25" s="870"/>
    </row>
    <row r="26" spans="1:12" ht="35.25" customHeight="1" x14ac:dyDescent="0.3">
      <c r="A26" s="941" t="s">
        <v>218</v>
      </c>
      <c r="B26" s="847" t="s">
        <v>219</v>
      </c>
      <c r="C26" s="848"/>
      <c r="D26" s="849"/>
      <c r="E26" s="916"/>
      <c r="F26" s="917"/>
      <c r="G26" s="930"/>
      <c r="H26" s="917"/>
      <c r="I26" s="916"/>
      <c r="J26" s="205"/>
      <c r="K26" s="907" t="s">
        <v>220</v>
      </c>
      <c r="L26" s="908"/>
    </row>
    <row r="27" spans="1:12" ht="35.25" customHeight="1" x14ac:dyDescent="0.3">
      <c r="A27" s="941"/>
      <c r="B27" s="913"/>
      <c r="C27" s="914"/>
      <c r="D27" s="915"/>
      <c r="E27" s="918"/>
      <c r="F27" s="919"/>
      <c r="G27" s="931"/>
      <c r="H27" s="919"/>
      <c r="I27" s="918"/>
      <c r="J27" s="194"/>
      <c r="K27" s="950"/>
      <c r="L27" s="951"/>
    </row>
    <row r="28" spans="1:12" ht="35.25" customHeight="1" x14ac:dyDescent="0.3">
      <c r="A28" s="941"/>
      <c r="B28" s="913"/>
      <c r="C28" s="914"/>
      <c r="D28" s="915"/>
      <c r="E28" s="918"/>
      <c r="F28" s="919"/>
      <c r="G28" s="931"/>
      <c r="H28" s="919"/>
      <c r="I28" s="918"/>
      <c r="J28" s="194"/>
      <c r="K28" s="950"/>
      <c r="L28" s="951"/>
    </row>
    <row r="29" spans="1:12" ht="35.25" customHeight="1" x14ac:dyDescent="0.3">
      <c r="A29" s="941"/>
      <c r="B29" s="913"/>
      <c r="C29" s="914"/>
      <c r="D29" s="915"/>
      <c r="E29" s="918"/>
      <c r="F29" s="919"/>
      <c r="G29" s="931"/>
      <c r="H29" s="919"/>
      <c r="I29" s="918"/>
      <c r="J29" s="194"/>
      <c r="K29" s="950"/>
      <c r="L29" s="951"/>
    </row>
    <row r="30" spans="1:12" ht="35.25" customHeight="1" x14ac:dyDescent="0.3">
      <c r="A30" s="941"/>
      <c r="B30" s="913"/>
      <c r="C30" s="914"/>
      <c r="D30" s="915"/>
      <c r="E30" s="918"/>
      <c r="F30" s="919"/>
      <c r="G30" s="931"/>
      <c r="H30" s="919"/>
      <c r="I30" s="918"/>
      <c r="J30" s="194"/>
      <c r="K30" s="950"/>
      <c r="L30" s="951"/>
    </row>
    <row r="31" spans="1:12" ht="10.5" customHeight="1" x14ac:dyDescent="0.3">
      <c r="A31" s="941"/>
      <c r="B31" s="913"/>
      <c r="C31" s="914"/>
      <c r="D31" s="915"/>
      <c r="E31" s="918"/>
      <c r="F31" s="919"/>
      <c r="G31" s="931"/>
      <c r="H31" s="919"/>
      <c r="I31" s="918"/>
      <c r="J31" s="194"/>
      <c r="K31" s="950"/>
      <c r="L31" s="951"/>
    </row>
    <row r="32" spans="1:12" ht="36.75" customHeight="1" x14ac:dyDescent="0.3">
      <c r="B32" s="847" t="s">
        <v>221</v>
      </c>
      <c r="C32" s="848"/>
      <c r="D32" s="849"/>
      <c r="E32" s="916"/>
      <c r="F32" s="917"/>
      <c r="G32" s="930"/>
      <c r="H32" s="917"/>
      <c r="I32" s="916"/>
      <c r="J32" s="194"/>
      <c r="K32" s="907" t="s">
        <v>222</v>
      </c>
      <c r="L32" s="908"/>
    </row>
    <row r="33" spans="1:14" ht="36.75" customHeight="1" x14ac:dyDescent="0.3">
      <c r="B33" s="913"/>
      <c r="C33" s="914"/>
      <c r="D33" s="915"/>
      <c r="E33" s="918"/>
      <c r="F33" s="919"/>
      <c r="G33" s="931"/>
      <c r="H33" s="919"/>
      <c r="I33" s="918"/>
      <c r="J33" s="194"/>
      <c r="K33" s="950"/>
      <c r="L33" s="951"/>
    </row>
    <row r="34" spans="1:14" ht="36.75" customHeight="1" x14ac:dyDescent="0.3">
      <c r="B34" s="913"/>
      <c r="C34" s="914"/>
      <c r="D34" s="915"/>
      <c r="E34" s="918"/>
      <c r="F34" s="919"/>
      <c r="G34" s="931"/>
      <c r="H34" s="919"/>
      <c r="I34" s="918"/>
      <c r="J34" s="194"/>
      <c r="K34" s="950"/>
      <c r="L34" s="951"/>
    </row>
    <row r="35" spans="1:14" ht="36.75" customHeight="1" x14ac:dyDescent="0.3">
      <c r="B35" s="913"/>
      <c r="C35" s="914"/>
      <c r="D35" s="915"/>
      <c r="E35" s="918"/>
      <c r="F35" s="919"/>
      <c r="G35" s="931"/>
      <c r="H35" s="919"/>
      <c r="I35" s="918"/>
      <c r="J35" s="194"/>
      <c r="K35" s="950"/>
      <c r="L35" s="951"/>
    </row>
    <row r="36" spans="1:14" ht="9.75" customHeight="1" x14ac:dyDescent="0.3">
      <c r="B36" s="913"/>
      <c r="C36" s="914"/>
      <c r="D36" s="915"/>
      <c r="E36" s="918"/>
      <c r="F36" s="919"/>
      <c r="G36" s="931"/>
      <c r="H36" s="919"/>
      <c r="I36" s="918"/>
      <c r="J36" s="194"/>
      <c r="K36" s="950"/>
      <c r="L36" s="951"/>
    </row>
    <row r="37" spans="1:14" ht="36.75" customHeight="1" x14ac:dyDescent="0.3">
      <c r="B37" s="913"/>
      <c r="C37" s="914"/>
      <c r="D37" s="915"/>
      <c r="E37" s="918"/>
      <c r="F37" s="919"/>
      <c r="G37" s="931"/>
      <c r="H37" s="919"/>
      <c r="I37" s="918"/>
      <c r="J37" s="194"/>
      <c r="K37" s="950"/>
      <c r="L37" s="951"/>
    </row>
    <row r="38" spans="1:14" ht="221.4" customHeight="1" x14ac:dyDescent="0.3">
      <c r="B38" s="891" t="s">
        <v>223</v>
      </c>
      <c r="C38" s="892"/>
      <c r="D38" s="893"/>
      <c r="E38" s="932"/>
      <c r="F38" s="933"/>
      <c r="G38" s="289"/>
      <c r="H38" s="288"/>
      <c r="I38" s="290"/>
      <c r="J38" s="206"/>
      <c r="K38" s="193" t="s">
        <v>866</v>
      </c>
      <c r="L38" s="952" t="s">
        <v>224</v>
      </c>
    </row>
    <row r="39" spans="1:14" ht="54" customHeight="1" x14ac:dyDescent="0.3">
      <c r="B39" s="891" t="s">
        <v>225</v>
      </c>
      <c r="C39" s="892"/>
      <c r="D39" s="893"/>
      <c r="E39" s="932"/>
      <c r="F39" s="933"/>
      <c r="G39" s="290"/>
      <c r="H39" s="274"/>
      <c r="I39" s="291"/>
      <c r="J39" s="206"/>
      <c r="K39" s="142" t="s">
        <v>226</v>
      </c>
      <c r="L39" s="953"/>
    </row>
    <row r="40" spans="1:14" ht="39.75" customHeight="1" x14ac:dyDescent="0.3">
      <c r="B40" s="895" t="s">
        <v>227</v>
      </c>
      <c r="C40" s="896"/>
      <c r="D40" s="897"/>
      <c r="E40" s="934"/>
      <c r="F40" s="935"/>
      <c r="G40" s="290"/>
      <c r="H40" s="292"/>
      <c r="I40" s="291"/>
      <c r="J40" s="206"/>
      <c r="K40" s="897" t="s">
        <v>228</v>
      </c>
      <c r="L40" s="954"/>
    </row>
    <row r="41" spans="1:14" ht="39.75" customHeight="1" x14ac:dyDescent="0.3">
      <c r="B41" s="895" t="s">
        <v>229</v>
      </c>
      <c r="C41" s="896"/>
      <c r="D41" s="897"/>
      <c r="E41" s="934"/>
      <c r="F41" s="935"/>
      <c r="G41" s="290"/>
      <c r="H41" s="292"/>
      <c r="I41" s="291"/>
      <c r="J41" s="206"/>
      <c r="K41" s="897"/>
      <c r="L41" s="954"/>
    </row>
    <row r="42" spans="1:14" ht="85.5" customHeight="1" x14ac:dyDescent="0.3">
      <c r="A42" s="186" t="s">
        <v>230</v>
      </c>
      <c r="B42" s="847" t="s">
        <v>231</v>
      </c>
      <c r="C42" s="848"/>
      <c r="D42" s="849"/>
      <c r="E42" s="916"/>
      <c r="F42" s="917"/>
      <c r="G42" s="444"/>
      <c r="H42" s="443"/>
      <c r="I42" s="442"/>
      <c r="J42" s="207"/>
      <c r="K42" s="461" t="s">
        <v>232</v>
      </c>
      <c r="L42" s="456" t="s">
        <v>233</v>
      </c>
    </row>
    <row r="43" spans="1:14" ht="40.5" customHeight="1" thickBot="1" x14ac:dyDescent="0.35">
      <c r="A43" s="186"/>
      <c r="B43" s="861" t="s">
        <v>869</v>
      </c>
      <c r="C43" s="862"/>
      <c r="D43" s="862"/>
      <c r="E43" s="939"/>
      <c r="F43" s="940"/>
      <c r="G43" s="459"/>
      <c r="H43" s="479"/>
      <c r="I43" s="459"/>
      <c r="J43" s="460"/>
      <c r="K43" s="468" t="s">
        <v>859</v>
      </c>
      <c r="L43" s="91" t="s">
        <v>858</v>
      </c>
    </row>
    <row r="44" spans="1:14" ht="19.5" customHeight="1" thickBot="1" x14ac:dyDescent="0.35">
      <c r="B44" s="976" t="s">
        <v>234</v>
      </c>
      <c r="C44" s="977"/>
      <c r="D44" s="977"/>
      <c r="E44" s="977"/>
      <c r="F44" s="977"/>
      <c r="G44" s="977"/>
      <c r="H44" s="977"/>
      <c r="I44" s="977"/>
      <c r="J44" s="978"/>
      <c r="K44" s="462"/>
      <c r="L44" s="457"/>
    </row>
    <row r="45" spans="1:14" ht="32.25" customHeight="1" thickBot="1" x14ac:dyDescent="0.35">
      <c r="B45" s="98" t="s">
        <v>235</v>
      </c>
      <c r="C45" s="858" t="s">
        <v>139</v>
      </c>
      <c r="D45" s="859"/>
      <c r="E45" s="936"/>
      <c r="F45" s="937"/>
      <c r="G45" s="938"/>
      <c r="H45" s="912"/>
      <c r="I45" s="912"/>
      <c r="J45" s="192"/>
      <c r="K45" s="943" t="s">
        <v>235</v>
      </c>
      <c r="L45" s="944"/>
    </row>
    <row r="46" spans="1:14" ht="29.1" customHeight="1" x14ac:dyDescent="0.3">
      <c r="B46" s="844" t="s">
        <v>236</v>
      </c>
      <c r="C46" s="850" t="s">
        <v>237</v>
      </c>
      <c r="D46" s="262" t="s">
        <v>801</v>
      </c>
      <c r="E46" s="330"/>
      <c r="F46" s="427"/>
      <c r="G46" s="979" t="s">
        <v>876</v>
      </c>
      <c r="H46" s="293"/>
      <c r="I46" s="982" t="s">
        <v>877</v>
      </c>
      <c r="J46" s="191" t="str">
        <f>IF(ISBLANK(H46),"",(H46-E46)/E46)</f>
        <v/>
      </c>
      <c r="K46" s="945" t="s">
        <v>871</v>
      </c>
      <c r="L46" s="946"/>
      <c r="N46" s="107"/>
    </row>
    <row r="47" spans="1:14" ht="29.1" customHeight="1" x14ac:dyDescent="0.3">
      <c r="B47" s="845"/>
      <c r="C47" s="834"/>
      <c r="D47" s="263" t="s">
        <v>238</v>
      </c>
      <c r="E47" s="331"/>
      <c r="F47" s="428"/>
      <c r="G47" s="980"/>
      <c r="H47" s="294"/>
      <c r="I47" s="983"/>
      <c r="J47" s="103" t="str">
        <f t="shared" ref="J47:J68" si="0">IF(ISBLANK(H47),"",(H47-E47)/E47)</f>
        <v/>
      </c>
      <c r="K47" s="945"/>
      <c r="L47" s="946"/>
    </row>
    <row r="48" spans="1:14" ht="29.1" customHeight="1" thickBot="1" x14ac:dyDescent="0.35">
      <c r="B48" s="845"/>
      <c r="C48" s="851"/>
      <c r="D48" s="264" t="s">
        <v>239</v>
      </c>
      <c r="E48" s="332"/>
      <c r="F48" s="428"/>
      <c r="G48" s="980"/>
      <c r="H48" s="295"/>
      <c r="I48" s="983"/>
      <c r="J48" s="104" t="str">
        <f t="shared" si="0"/>
        <v/>
      </c>
      <c r="K48" s="945"/>
      <c r="L48" s="946"/>
    </row>
    <row r="49" spans="1:12" ht="29.1" customHeight="1" x14ac:dyDescent="0.3">
      <c r="A49" s="942" t="s">
        <v>240</v>
      </c>
      <c r="B49" s="845"/>
      <c r="C49" s="854" t="s">
        <v>241</v>
      </c>
      <c r="D49" s="265" t="s">
        <v>801</v>
      </c>
      <c r="E49" s="333"/>
      <c r="F49" s="428"/>
      <c r="G49" s="980"/>
      <c r="H49" s="299"/>
      <c r="I49" s="983"/>
      <c r="J49" s="187" t="str">
        <f t="shared" si="0"/>
        <v/>
      </c>
      <c r="K49" s="945"/>
      <c r="L49" s="946"/>
    </row>
    <row r="50" spans="1:12" ht="29.1" customHeight="1" x14ac:dyDescent="0.3">
      <c r="A50" s="942"/>
      <c r="B50" s="845"/>
      <c r="C50" s="855"/>
      <c r="D50" s="266" t="s">
        <v>238</v>
      </c>
      <c r="E50" s="334"/>
      <c r="F50" s="428"/>
      <c r="G50" s="980"/>
      <c r="H50" s="300"/>
      <c r="I50" s="983"/>
      <c r="J50" s="188" t="str">
        <f t="shared" si="0"/>
        <v/>
      </c>
      <c r="K50" s="945"/>
      <c r="L50" s="946"/>
    </row>
    <row r="51" spans="1:12" ht="29.1" customHeight="1" thickBot="1" x14ac:dyDescent="0.35">
      <c r="A51" s="942"/>
      <c r="B51" s="845"/>
      <c r="C51" s="856"/>
      <c r="D51" s="267" t="s">
        <v>239</v>
      </c>
      <c r="E51" s="335"/>
      <c r="F51" s="428"/>
      <c r="G51" s="980"/>
      <c r="H51" s="301"/>
      <c r="I51" s="983"/>
      <c r="J51" s="208" t="str">
        <f t="shared" si="0"/>
        <v/>
      </c>
      <c r="K51" s="945"/>
      <c r="L51" s="946"/>
    </row>
    <row r="52" spans="1:12" ht="29.1" customHeight="1" x14ac:dyDescent="0.3">
      <c r="B52" s="845"/>
      <c r="C52" s="850" t="s">
        <v>242</v>
      </c>
      <c r="D52" s="156" t="s">
        <v>801</v>
      </c>
      <c r="E52" s="330"/>
      <c r="F52" s="970"/>
      <c r="G52" s="980"/>
      <c r="H52" s="293"/>
      <c r="I52" s="983"/>
      <c r="J52" s="105" t="str">
        <f t="shared" si="0"/>
        <v/>
      </c>
      <c r="K52" s="945"/>
      <c r="L52" s="946"/>
    </row>
    <row r="53" spans="1:12" ht="29.1" customHeight="1" x14ac:dyDescent="0.3">
      <c r="B53" s="845"/>
      <c r="C53" s="834"/>
      <c r="D53" s="157" t="s">
        <v>238</v>
      </c>
      <c r="E53" s="331"/>
      <c r="F53" s="971"/>
      <c r="G53" s="980"/>
      <c r="H53" s="294"/>
      <c r="I53" s="983"/>
      <c r="J53" s="103" t="str">
        <f t="shared" si="0"/>
        <v/>
      </c>
      <c r="K53" s="945"/>
      <c r="L53" s="946"/>
    </row>
    <row r="54" spans="1:12" ht="29.1" customHeight="1" thickBot="1" x14ac:dyDescent="0.35">
      <c r="B54" s="845"/>
      <c r="C54" s="851"/>
      <c r="D54" s="158" t="s">
        <v>239</v>
      </c>
      <c r="E54" s="332"/>
      <c r="F54" s="972"/>
      <c r="G54" s="980"/>
      <c r="H54" s="295"/>
      <c r="I54" s="983"/>
      <c r="J54" s="104" t="str">
        <f t="shared" si="0"/>
        <v/>
      </c>
      <c r="K54" s="945"/>
      <c r="L54" s="946"/>
    </row>
    <row r="55" spans="1:12" ht="29.1" customHeight="1" thickBot="1" x14ac:dyDescent="0.35">
      <c r="B55" s="844" t="s">
        <v>243</v>
      </c>
      <c r="C55" s="840" t="s">
        <v>244</v>
      </c>
      <c r="D55" s="156" t="s">
        <v>801</v>
      </c>
      <c r="E55" s="302"/>
      <c r="F55" s="967"/>
      <c r="G55" s="980"/>
      <c r="H55" s="296"/>
      <c r="I55" s="983"/>
      <c r="J55" s="105" t="str">
        <f t="shared" si="0"/>
        <v/>
      </c>
      <c r="K55" s="945"/>
      <c r="L55" s="946"/>
    </row>
    <row r="56" spans="1:12" ht="29.1" customHeight="1" thickBot="1" x14ac:dyDescent="0.35">
      <c r="B56" s="845"/>
      <c r="C56" s="840"/>
      <c r="D56" s="157" t="s">
        <v>238</v>
      </c>
      <c r="E56" s="303"/>
      <c r="F56" s="968"/>
      <c r="G56" s="980"/>
      <c r="H56" s="297"/>
      <c r="I56" s="983"/>
      <c r="J56" s="103" t="str">
        <f t="shared" si="0"/>
        <v/>
      </c>
      <c r="K56" s="945"/>
      <c r="L56" s="946"/>
    </row>
    <row r="57" spans="1:12" ht="29.1" customHeight="1" thickBot="1" x14ac:dyDescent="0.35">
      <c r="B57" s="845"/>
      <c r="C57" s="850"/>
      <c r="D57" s="159" t="s">
        <v>239</v>
      </c>
      <c r="E57" s="304"/>
      <c r="F57" s="969"/>
      <c r="G57" s="980"/>
      <c r="H57" s="298"/>
      <c r="I57" s="983"/>
      <c r="J57" s="106" t="str">
        <f t="shared" si="0"/>
        <v/>
      </c>
      <c r="K57" s="945"/>
      <c r="L57" s="946"/>
    </row>
    <row r="58" spans="1:12" ht="27.75" customHeight="1" thickBot="1" x14ac:dyDescent="0.35">
      <c r="A58" s="942" t="s">
        <v>240</v>
      </c>
      <c r="B58" s="845"/>
      <c r="C58" s="857" t="s">
        <v>245</v>
      </c>
      <c r="D58" s="181" t="s">
        <v>801</v>
      </c>
      <c r="E58" s="305"/>
      <c r="F58" s="967"/>
      <c r="G58" s="980"/>
      <c r="H58" s="310"/>
      <c r="I58" s="983"/>
      <c r="J58" s="187" t="str">
        <f t="shared" si="0"/>
        <v/>
      </c>
      <c r="K58" s="957" t="s">
        <v>867</v>
      </c>
      <c r="L58" s="958"/>
    </row>
    <row r="59" spans="1:12" ht="30" customHeight="1" thickBot="1" x14ac:dyDescent="0.35">
      <c r="A59" s="942"/>
      <c r="B59" s="845"/>
      <c r="C59" s="857"/>
      <c r="D59" s="182" t="s">
        <v>238</v>
      </c>
      <c r="E59" s="306"/>
      <c r="F59" s="968"/>
      <c r="G59" s="980"/>
      <c r="H59" s="309"/>
      <c r="I59" s="983"/>
      <c r="J59" s="188" t="str">
        <f t="shared" si="0"/>
        <v/>
      </c>
      <c r="K59" s="945" t="s">
        <v>246</v>
      </c>
      <c r="L59" s="946"/>
    </row>
    <row r="60" spans="1:12" ht="27.75" customHeight="1" thickBot="1" x14ac:dyDescent="0.35">
      <c r="A60" s="942"/>
      <c r="B60" s="845"/>
      <c r="C60" s="854"/>
      <c r="D60" s="183" t="s">
        <v>239</v>
      </c>
      <c r="E60" s="307"/>
      <c r="F60" s="968"/>
      <c r="G60" s="981"/>
      <c r="H60" s="308"/>
      <c r="I60" s="984"/>
      <c r="J60" s="189" t="str">
        <f t="shared" si="0"/>
        <v/>
      </c>
      <c r="K60" s="955" t="s">
        <v>224</v>
      </c>
      <c r="L60" s="956"/>
    </row>
    <row r="61" spans="1:12" ht="57" customHeight="1" thickBot="1" x14ac:dyDescent="0.35">
      <c r="A61" s="186" t="s">
        <v>247</v>
      </c>
      <c r="B61" s="846"/>
      <c r="C61" s="920" t="s">
        <v>248</v>
      </c>
      <c r="D61" s="921"/>
      <c r="E61" s="311"/>
      <c r="F61" s="429"/>
      <c r="G61" s="476"/>
      <c r="H61" s="312"/>
      <c r="I61" s="474"/>
      <c r="J61" s="190" t="str">
        <f>IF(ISBLANK(H61),"",(H61-E61)/E61)</f>
        <v/>
      </c>
      <c r="K61" s="957" t="s">
        <v>249</v>
      </c>
      <c r="L61" s="958"/>
    </row>
    <row r="62" spans="1:12" ht="56.1" customHeight="1" thickBot="1" x14ac:dyDescent="0.35">
      <c r="B62" s="845"/>
      <c r="C62" s="852" t="s">
        <v>250</v>
      </c>
      <c r="D62" s="927"/>
      <c r="E62" s="313"/>
      <c r="F62" s="429"/>
      <c r="G62" s="314"/>
      <c r="H62" s="473"/>
      <c r="I62" s="475"/>
      <c r="J62" s="102" t="str">
        <f>IF(ISBLANK(H62),"",(H62-E62)/E62)</f>
        <v/>
      </c>
      <c r="K62" s="945" t="s">
        <v>878</v>
      </c>
      <c r="L62" s="946"/>
    </row>
    <row r="63" spans="1:12" ht="57" customHeight="1" thickBot="1" x14ac:dyDescent="0.35">
      <c r="B63" s="844" t="s">
        <v>251</v>
      </c>
      <c r="C63" s="852" t="s">
        <v>252</v>
      </c>
      <c r="D63" s="853"/>
      <c r="E63" s="317"/>
      <c r="F63" s="964"/>
      <c r="G63" s="316"/>
      <c r="H63" s="315"/>
      <c r="I63" s="316"/>
      <c r="J63" s="209" t="str">
        <f t="shared" si="0"/>
        <v/>
      </c>
      <c r="K63" s="955" t="s">
        <v>253</v>
      </c>
      <c r="L63" s="956"/>
    </row>
    <row r="64" spans="1:12" ht="57" customHeight="1" thickBot="1" x14ac:dyDescent="0.35">
      <c r="B64" s="845"/>
      <c r="C64" s="852" t="s">
        <v>254</v>
      </c>
      <c r="D64" s="853"/>
      <c r="E64" s="317"/>
      <c r="F64" s="965"/>
      <c r="G64" s="316"/>
      <c r="H64" s="315"/>
      <c r="I64" s="316"/>
      <c r="J64" s="209" t="str">
        <f t="shared" si="0"/>
        <v/>
      </c>
      <c r="K64" s="198"/>
      <c r="L64" s="180"/>
    </row>
    <row r="65" spans="1:12" ht="57" customHeight="1" thickBot="1" x14ac:dyDescent="0.35">
      <c r="B65" s="845"/>
      <c r="C65" s="852" t="s">
        <v>255</v>
      </c>
      <c r="D65" s="853"/>
      <c r="E65" s="160">
        <f>E63-E64</f>
        <v>0</v>
      </c>
      <c r="F65" s="965"/>
      <c r="G65" s="474"/>
      <c r="H65" s="318"/>
      <c r="I65" s="474"/>
      <c r="J65" s="209" t="str">
        <f t="shared" si="0"/>
        <v/>
      </c>
      <c r="K65" s="198"/>
      <c r="L65" s="180"/>
    </row>
    <row r="66" spans="1:12" ht="63" customHeight="1" thickBot="1" x14ac:dyDescent="0.35">
      <c r="A66" s="197" t="s">
        <v>240</v>
      </c>
      <c r="B66" s="860"/>
      <c r="C66" s="920" t="s">
        <v>256</v>
      </c>
      <c r="D66" s="921"/>
      <c r="E66" s="421"/>
      <c r="F66" s="966"/>
      <c r="G66" s="474"/>
      <c r="H66" s="319"/>
      <c r="I66" s="474"/>
      <c r="J66" s="190" t="str">
        <f t="shared" si="0"/>
        <v/>
      </c>
      <c r="K66" s="198"/>
      <c r="L66" s="180"/>
    </row>
    <row r="67" spans="1:12" ht="52.5" customHeight="1" thickBot="1" x14ac:dyDescent="0.35">
      <c r="A67" s="197"/>
      <c r="B67" s="832" t="s">
        <v>257</v>
      </c>
      <c r="C67" s="834" t="s">
        <v>258</v>
      </c>
      <c r="D67" s="835"/>
      <c r="E67" s="320"/>
      <c r="F67" s="423"/>
      <c r="G67" s="322"/>
      <c r="H67" s="321"/>
      <c r="I67" s="322"/>
      <c r="J67" s="99" t="str">
        <f t="shared" si="0"/>
        <v/>
      </c>
      <c r="K67" s="959"/>
      <c r="L67" s="960"/>
    </row>
    <row r="68" spans="1:12" ht="45.75" customHeight="1" thickBot="1" x14ac:dyDescent="0.35">
      <c r="A68" s="197"/>
      <c r="B68" s="833"/>
      <c r="C68" s="836" t="s">
        <v>259</v>
      </c>
      <c r="D68" s="837"/>
      <c r="E68" s="325"/>
      <c r="F68" s="424"/>
      <c r="G68" s="323"/>
      <c r="H68" s="324"/>
      <c r="I68" s="323"/>
      <c r="J68" s="100" t="str">
        <f t="shared" si="0"/>
        <v/>
      </c>
      <c r="K68" s="959"/>
      <c r="L68" s="960"/>
    </row>
    <row r="69" spans="1:12" ht="36" customHeight="1" x14ac:dyDescent="0.3">
      <c r="B69" s="838" t="s">
        <v>260</v>
      </c>
      <c r="C69" s="840" t="s">
        <v>261</v>
      </c>
      <c r="D69" s="841"/>
      <c r="E69" s="477"/>
      <c r="F69" s="425"/>
      <c r="G69" s="326"/>
      <c r="H69" s="328"/>
      <c r="I69" s="326"/>
      <c r="J69" s="101" t="str">
        <f>IF(ISBLANK(H69),"",(H69-E70)/E70)</f>
        <v/>
      </c>
      <c r="K69" s="959"/>
      <c r="L69" s="960"/>
    </row>
    <row r="70" spans="1:12" ht="36" customHeight="1" thickBot="1" x14ac:dyDescent="0.35">
      <c r="B70" s="839"/>
      <c r="C70" s="842" t="s">
        <v>262</v>
      </c>
      <c r="D70" s="843"/>
      <c r="E70" s="336"/>
      <c r="F70" s="426"/>
      <c r="G70" s="327"/>
      <c r="H70" s="329"/>
      <c r="I70" s="327"/>
      <c r="J70" s="100" t="str">
        <f>IF(ISBLANK(H70),"",(H70-#REF!)/#REF!)</f>
        <v/>
      </c>
      <c r="K70" s="961"/>
      <c r="L70" s="962"/>
    </row>
    <row r="73" spans="1:12" ht="15.6" x14ac:dyDescent="0.3">
      <c r="B73" s="2"/>
    </row>
    <row r="74" spans="1:12" x14ac:dyDescent="0.3">
      <c r="B74" s="94" t="str">
        <f>"'EEM 4' tab"</f>
        <v>'EEM 4' tab</v>
      </c>
    </row>
    <row r="75" spans="1:12" ht="15.6" x14ac:dyDescent="0.3">
      <c r="B75" s="2"/>
    </row>
    <row r="76" spans="1:12" ht="15.6" x14ac:dyDescent="0.3">
      <c r="B76" s="37" t="str">
        <f>"'PI_POE' tab, if no more EEMs"</f>
        <v>'PI_POE' tab, if no more EEMs</v>
      </c>
    </row>
    <row r="77" spans="1:12" ht="15.6" x14ac:dyDescent="0.3">
      <c r="B77" s="2"/>
    </row>
  </sheetData>
  <sheetProtection algorithmName="SHA-512" hashValue="JtO+VMWsPk099FUs/lWoSEGHKBU1nQPS23EeDoR7kocLSytbpCGdW39tjDkIu4jtL/88MjfvqJFmyRn5NPOlTQ==" saltValue="H0PEDD3jWPACZBT4rfW9hQ==" spinCount="100000" sheet="1" formatColumns="0" formatRows="0"/>
  <mergeCells count="117">
    <mergeCell ref="C66:D66"/>
    <mergeCell ref="B67:B68"/>
    <mergeCell ref="C67:D67"/>
    <mergeCell ref="K67:L70"/>
    <mergeCell ref="C68:D68"/>
    <mergeCell ref="B69:B70"/>
    <mergeCell ref="C69:D69"/>
    <mergeCell ref="C70:D70"/>
    <mergeCell ref="C61:D61"/>
    <mergeCell ref="K61:L61"/>
    <mergeCell ref="C62:D62"/>
    <mergeCell ref="K62:L62"/>
    <mergeCell ref="B63:B66"/>
    <mergeCell ref="C63:D63"/>
    <mergeCell ref="F63:F66"/>
    <mergeCell ref="K63:L63"/>
    <mergeCell ref="C64:D64"/>
    <mergeCell ref="C65:D65"/>
    <mergeCell ref="A49:A51"/>
    <mergeCell ref="C49:C51"/>
    <mergeCell ref="C52:C54"/>
    <mergeCell ref="F52:F54"/>
    <mergeCell ref="B55:B62"/>
    <mergeCell ref="C55:C57"/>
    <mergeCell ref="F55:F57"/>
    <mergeCell ref="A58:A60"/>
    <mergeCell ref="C58:C60"/>
    <mergeCell ref="F58:F60"/>
    <mergeCell ref="K45:L45"/>
    <mergeCell ref="B46:B54"/>
    <mergeCell ref="C46:C48"/>
    <mergeCell ref="G46:G60"/>
    <mergeCell ref="I46:I60"/>
    <mergeCell ref="K46:L57"/>
    <mergeCell ref="K58:L58"/>
    <mergeCell ref="K59:L59"/>
    <mergeCell ref="K60:L60"/>
    <mergeCell ref="B42:D42"/>
    <mergeCell ref="E42:F42"/>
    <mergeCell ref="B43:D43"/>
    <mergeCell ref="E43:F43"/>
    <mergeCell ref="B44:J44"/>
    <mergeCell ref="C45:D45"/>
    <mergeCell ref="E45:G45"/>
    <mergeCell ref="H45:I45"/>
    <mergeCell ref="B38:D38"/>
    <mergeCell ref="E38:F38"/>
    <mergeCell ref="L38:L39"/>
    <mergeCell ref="B39:D39"/>
    <mergeCell ref="E39:F39"/>
    <mergeCell ref="B40:D40"/>
    <mergeCell ref="E40:F40"/>
    <mergeCell ref="K40:L41"/>
    <mergeCell ref="B41:D41"/>
    <mergeCell ref="E41:F41"/>
    <mergeCell ref="B32:D37"/>
    <mergeCell ref="E32:F37"/>
    <mergeCell ref="G32:G37"/>
    <mergeCell ref="H32:H37"/>
    <mergeCell ref="I32:I37"/>
    <mergeCell ref="K32:L37"/>
    <mergeCell ref="K25:L25"/>
    <mergeCell ref="A26:A31"/>
    <mergeCell ref="B26:D31"/>
    <mergeCell ref="E26:F31"/>
    <mergeCell ref="G26:G31"/>
    <mergeCell ref="H26:H31"/>
    <mergeCell ref="I26:I31"/>
    <mergeCell ref="K26:L31"/>
    <mergeCell ref="B21:D25"/>
    <mergeCell ref="E21:F25"/>
    <mergeCell ref="G21:G25"/>
    <mergeCell ref="H21:H25"/>
    <mergeCell ref="I21:I25"/>
    <mergeCell ref="K21:K22"/>
    <mergeCell ref="B20:D20"/>
    <mergeCell ref="B14:D14"/>
    <mergeCell ref="B15:D15"/>
    <mergeCell ref="E15:F19"/>
    <mergeCell ref="G15:G19"/>
    <mergeCell ref="H15:H19"/>
    <mergeCell ref="I15:I19"/>
    <mergeCell ref="L22:L23"/>
    <mergeCell ref="K23:K24"/>
    <mergeCell ref="A13:A19"/>
    <mergeCell ref="B13:D13"/>
    <mergeCell ref="E13:F14"/>
    <mergeCell ref="G13:G14"/>
    <mergeCell ref="H13:H14"/>
    <mergeCell ref="I13:I14"/>
    <mergeCell ref="J13:J14"/>
    <mergeCell ref="K13:L19"/>
    <mergeCell ref="J15:J19"/>
    <mergeCell ref="B16:D16"/>
    <mergeCell ref="B17:D17"/>
    <mergeCell ref="B18:D18"/>
    <mergeCell ref="B19:D19"/>
    <mergeCell ref="B9:D9"/>
    <mergeCell ref="K9:L9"/>
    <mergeCell ref="M9:O9"/>
    <mergeCell ref="B10:D10"/>
    <mergeCell ref="E10:F10"/>
    <mergeCell ref="K10:L11"/>
    <mergeCell ref="B11:D11"/>
    <mergeCell ref="E11:F11"/>
    <mergeCell ref="B12:D12"/>
    <mergeCell ref="K12:L12"/>
    <mergeCell ref="K1:U1"/>
    <mergeCell ref="B3:J3"/>
    <mergeCell ref="B4:D4"/>
    <mergeCell ref="K4:L4"/>
    <mergeCell ref="B5:D5"/>
    <mergeCell ref="K5:L7"/>
    <mergeCell ref="B6:D6"/>
    <mergeCell ref="B7:D7"/>
    <mergeCell ref="B8:D8"/>
    <mergeCell ref="M8:O8"/>
  </mergeCells>
  <conditionalFormatting sqref="B11:D11">
    <cfRule type="expression" dxfId="747" priority="77">
      <formula>$E$10="Yes"</formula>
    </cfRule>
    <cfRule type="expression" dxfId="746" priority="76">
      <formula>$H$10="Yes"</formula>
    </cfRule>
  </conditionalFormatting>
  <conditionalFormatting sqref="B40:D41">
    <cfRule type="expression" dxfId="742" priority="46">
      <formula>OR($E$39="Yes",$H$39="Yes")</formula>
    </cfRule>
  </conditionalFormatting>
  <conditionalFormatting sqref="C61">
    <cfRule type="expression" dxfId="728" priority="79">
      <formula>$D$39="No"</formula>
    </cfRule>
    <cfRule type="expression" dxfId="727" priority="78">
      <formula>$F$39="Yes"</formula>
    </cfRule>
    <cfRule type="expression" dxfId="726" priority="55">
      <formula>OR($E$39="Yes",$H$39="Yes")</formula>
    </cfRule>
  </conditionalFormatting>
  <conditionalFormatting sqref="C61:D61">
    <cfRule type="expression" dxfId="724" priority="26">
      <formula>OR($E$39="Yes",$H$39="Yes")</formula>
    </cfRule>
  </conditionalFormatting>
  <conditionalFormatting sqref="E61:E62">
    <cfRule type="expression" dxfId="715" priority="47">
      <formula>$E$39="Yes"</formula>
    </cfRule>
  </conditionalFormatting>
  <conditionalFormatting sqref="E40:F40">
    <cfRule type="expression" dxfId="712" priority="66">
      <formula>$D$40="Yes"</formula>
    </cfRule>
  </conditionalFormatting>
  <conditionalFormatting sqref="E40:F41">
    <cfRule type="expression" dxfId="711" priority="64">
      <formula>$E$39="Yes"</formula>
    </cfRule>
  </conditionalFormatting>
  <conditionalFormatting sqref="E11:G11">
    <cfRule type="expression" dxfId="710" priority="74">
      <formula>$E$10="Yes"</formula>
    </cfRule>
  </conditionalFormatting>
  <conditionalFormatting sqref="F20:G20">
    <cfRule type="expression" dxfId="706" priority="9">
      <formula>$E$20="No"</formula>
    </cfRule>
  </conditionalFormatting>
  <conditionalFormatting sqref="G38">
    <cfRule type="expression" dxfId="704" priority="69">
      <formula>$E$38="Yes"</formula>
    </cfRule>
  </conditionalFormatting>
  <conditionalFormatting sqref="G39">
    <cfRule type="expression" dxfId="703" priority="63">
      <formula>$E$39="Yes"</formula>
    </cfRule>
  </conditionalFormatting>
  <conditionalFormatting sqref="G61:G62">
    <cfRule type="expression" dxfId="702" priority="56">
      <formula>$E$39="Yes"</formula>
    </cfRule>
  </conditionalFormatting>
  <conditionalFormatting sqref="H11:I11">
    <cfRule type="expression" dxfId="697" priority="75">
      <formula>$H$10="Yes"</formula>
    </cfRule>
  </conditionalFormatting>
  <conditionalFormatting sqref="H61:I62">
    <cfRule type="expression" dxfId="693" priority="54">
      <formula>$H$39="Yes"</formula>
    </cfRule>
  </conditionalFormatting>
  <conditionalFormatting sqref="I20">
    <cfRule type="expression" dxfId="691" priority="8">
      <formula>$H$20="No"</formula>
    </cfRule>
    <cfRule type="expression" dxfId="690" priority="3">
      <formula>$H$20="Yes"</formula>
    </cfRule>
  </conditionalFormatting>
  <conditionalFormatting sqref="I38">
    <cfRule type="expression" dxfId="689" priority="70">
      <formula>$H$38="Yes"</formula>
    </cfRule>
  </conditionalFormatting>
  <conditionalFormatting sqref="I39:I40 G40:H40">
    <cfRule type="expression" dxfId="688" priority="65">
      <formula>$D$40="Yes"</formula>
    </cfRule>
  </conditionalFormatting>
  <conditionalFormatting sqref="I39:I40 H40 G40:G41 H41:I41">
    <cfRule type="expression" dxfId="687" priority="62">
      <formula>$H$39="Yes"</formula>
    </cfRule>
  </conditionalFormatting>
  <conditionalFormatting sqref="J46">
    <cfRule type="expression" dxfId="686" priority="52">
      <formula>$G$44</formula>
    </cfRule>
  </conditionalFormatting>
  <conditionalFormatting sqref="J61:J62">
    <cfRule type="expression" dxfId="684" priority="53">
      <formula>AND($E$39="Yes",$H$39="Yes")</formula>
    </cfRule>
  </conditionalFormatting>
  <conditionalFormatting sqref="K38">
    <cfRule type="expression" dxfId="681" priority="68">
      <formula>OR($H$38="Yes",$E$38="Yes")</formula>
    </cfRule>
  </conditionalFormatting>
  <conditionalFormatting sqref="K39">
    <cfRule type="expression" dxfId="680" priority="67">
      <formula>OR($E$39="Yes",$H$39="Yes")</formula>
    </cfRule>
  </conditionalFormatting>
  <conditionalFormatting sqref="K40:L41">
    <cfRule type="expression" dxfId="673" priority="61">
      <formula>OR($E$39="Yes",$H$39="Yes")</formula>
    </cfRule>
  </conditionalFormatting>
  <conditionalFormatting sqref="M9:O9">
    <cfRule type="expression" dxfId="667" priority="36">
      <formula>AND($E$9&gt;0,$E$9&lt;5)</formula>
    </cfRule>
  </conditionalFormatting>
  <hyperlinks>
    <hyperlink ref="L38" r:id="rId1" display="RACC-FSC_v3.0" xr:uid="{A79781AB-A1CD-4199-B807-6B2AA391BD38}"/>
    <hyperlink ref="L24" r:id="rId2" display="https://file.ac/41slG_rLPjs/" xr:uid="{C4B4322F-65A5-486F-9614-98980F75953A}"/>
    <hyperlink ref="L21" r:id="rId3" display="Reference: Resolution E-4818 Table 1.1" xr:uid="{2A603FFD-5A44-49EE-892B-3C3B1C5799BA}"/>
    <hyperlink ref="L8" r:id="rId4" display="Reference: Resolution E-4818 Table 1.1" xr:uid="{8B3DBCBF-C99E-4634-80A5-C276E0703B3C}"/>
    <hyperlink ref="L42" r:id="rId5" xr:uid="{80C0F992-0D6D-4F7F-A3DB-07055032E9E5}"/>
    <hyperlink ref="B74" location="'EEM 4'!A1" display="'EEM 4'!A1" xr:uid="{678AED81-E1DE-4F54-A98F-62AECDBC16C6}"/>
    <hyperlink ref="B76" location="PI_POE!A1" display="PI_POE!A1" xr:uid="{B52805D2-A9AA-46CB-9621-F9ADF2A3D5D6}"/>
    <hyperlink ref="B1" location="'READ ME'!A1" display="Back to READ ME" xr:uid="{D5CB75C3-D6DE-40C7-B76D-7C5BBDD9DB3F}"/>
    <hyperlink ref="L22" r:id="rId6" display="https://docs.cpuc.ca.gov/publisheddocs/published/g000/m232/k460/232460214.pdf" xr:uid="{52FFE936-C890-4EC5-B075-317EB59D89F8}"/>
    <hyperlink ref="K60" r:id="rId7" display="Total System Benefit Technical Guidance (v1.2)" xr:uid="{19FB753C-1803-4FE7-A785-FEB27F86C4C1}"/>
    <hyperlink ref="K60:L60" r:id="rId8" display="RACC-FSC_v3.0 / Technical Guidance Document(s)" xr:uid="{B6E2EC4C-FA1C-452E-907B-B8D3B0089AE4}"/>
    <hyperlink ref="K63" r:id="rId9" xr:uid="{A7B8DF37-AD28-4C78-8C1B-C0E3D76A4613}"/>
    <hyperlink ref="L43" r:id="rId10" display="Custom Measure Guidance Library" xr:uid="{BC9CEE69-D06E-422C-9557-F92F7D434A10}"/>
    <hyperlink ref="L20" r:id="rId11" display="https://file.ac/41slG_rLPjs/" xr:uid="{3A16B1E0-EE54-4A3A-91C0-FF5C19CE6DAA}"/>
  </hyperlinks>
  <pageMargins left="0.5" right="0.5" top="0.75" bottom="0.75" header="0.3" footer="0.3"/>
  <pageSetup scale="61" fitToHeight="5" orientation="portrait" r:id="rId12"/>
  <headerFooter>
    <oddHeader>&amp;L&amp;G&amp;CCustomer Project Review (CPR) - &amp;A&amp;R&amp;D</oddHeader>
    <oddFooter>&amp;CPage &amp;P of &amp;N</oddFooter>
  </headerFooter>
  <rowBreaks count="2" manualBreakCount="2">
    <brk id="25" min="1" max="6" man="1"/>
    <brk id="43" min="1" max="6" man="1"/>
  </rowBreaks>
  <legacyDrawingHF r:id="rId13"/>
  <extLst>
    <ext xmlns:x14="http://schemas.microsoft.com/office/spreadsheetml/2009/9/main" uri="{78C0D931-6437-407d-A8EE-F0AAD7539E65}">
      <x14:conditionalFormattings>
        <x14:conditionalFormatting xmlns:xm="http://schemas.microsoft.com/office/excel/2006/main">
          <x14:cfRule type="expression" priority="31" id="{F08EA26F-7C5E-40E7-B926-8AA145F1462A}">
            <xm:f>AND('Customer Information'!$E$37='Data Validation'!$T$1,'Customer Information'!$E$31="No")</xm:f>
            <x14:dxf>
              <font>
                <color rgb="FFFF0000"/>
              </font>
              <fill>
                <patternFill>
                  <bgColor theme="0"/>
                </patternFill>
              </fill>
            </x14:dxf>
          </x14:cfRule>
          <xm:sqref>A1:A1048576</xm:sqref>
        </x14:conditionalFormatting>
        <x14:conditionalFormatting xmlns:xm="http://schemas.microsoft.com/office/excel/2006/main">
          <x14:cfRule type="expression" priority="32" id="{A26DEB27-43FC-4B68-AB9B-597C530DD01A}">
            <xm:f>'Customer Information'!$E$37='Data Validation'!$T$1</xm:f>
            <x14:dxf>
              <font>
                <color rgb="FF0070C0"/>
              </font>
            </x14:dxf>
          </x14:cfRule>
          <xm:sqref>B1</xm:sqref>
        </x14:conditionalFormatting>
        <x14:conditionalFormatting xmlns:xm="http://schemas.microsoft.com/office/excel/2006/main">
          <x14:cfRule type="expression" priority="43" id="{CED08ABC-FA5C-4470-92A4-E245BCF55C54}">
            <xm:f>$E$8='Data Validation'!$C$2</xm:f>
            <x14:dxf>
              <font>
                <color theme="1"/>
              </font>
              <fill>
                <patternFill>
                  <bgColor theme="0"/>
                </patternFill>
              </fill>
            </x14:dxf>
          </x14:cfRule>
          <xm:sqref>B12:D12</xm:sqref>
        </x14:conditionalFormatting>
        <x14:conditionalFormatting xmlns:xm="http://schemas.microsoft.com/office/excel/2006/main">
          <x14:cfRule type="expression" priority="39" id="{BC35348F-6D36-458C-80D4-43B3783974DB}">
            <xm:f>AND(OR($E$8='Data Validation'!$C$2,$H$8='Data Validation'!$C$2),'Customer Information'!$D$46&gt;'POE_PI Inputs'!$G$4)</xm:f>
            <x14:dxf>
              <font>
                <color theme="1"/>
              </font>
              <fill>
                <patternFill patternType="none">
                  <bgColor auto="1"/>
                </patternFill>
              </fill>
            </x14:dxf>
          </x14:cfRule>
          <xm:sqref>B13:D14</xm:sqref>
        </x14:conditionalFormatting>
        <x14:conditionalFormatting xmlns:xm="http://schemas.microsoft.com/office/excel/2006/main">
          <x14:cfRule type="expression" priority="40" id="{8E132471-40E3-4CBE-835B-18B77DA3FA28}">
            <xm:f>AND(OR($E$8='Data Validation'!$C$2,$H$8='Data Validation'!$C$2),'Customer Information'!$D$46&gt;'POE_PI Inputs'!$G$6)</xm:f>
            <x14:dxf>
              <font>
                <color theme="1"/>
              </font>
              <fill>
                <patternFill patternType="none">
                  <bgColor auto="1"/>
                </patternFill>
              </fill>
            </x14:dxf>
          </x14:cfRule>
          <xm:sqref>B15:D19</xm:sqref>
        </x14:conditionalFormatting>
        <x14:conditionalFormatting xmlns:xm="http://schemas.microsoft.com/office/excel/2006/main">
          <x14:cfRule type="expression" priority="34" id="{62D5AABA-F989-4A3A-A6F5-94D0080F08C5}">
            <xm:f>'Customer Information'!$E$37='Data Validation'!$T$1</xm:f>
            <x14:dxf>
              <font>
                <b val="0"/>
                <i val="0"/>
                <color theme="1"/>
              </font>
              <fill>
                <patternFill>
                  <bgColor theme="0"/>
                </patternFill>
              </fill>
            </x14:dxf>
          </x14:cfRule>
          <xm:sqref>B1:E1 G1:J1 B2:J3</xm:sqref>
        </x14:conditionalFormatting>
        <x14:conditionalFormatting xmlns:xm="http://schemas.microsoft.com/office/excel/2006/main">
          <x14:cfRule type="expression" priority="2" id="{17A43626-073F-4D87-8C50-9D55E22B097E}">
            <xm:f>'Customer Information'!$F$14="Yes"</xm:f>
            <x14:dxf>
              <font>
                <color theme="0" tint="-4.9989318521683403E-2"/>
              </font>
              <fill>
                <patternFill>
                  <bgColor theme="0" tint="-4.9989318521683403E-2"/>
                </patternFill>
              </fill>
            </x14:dxf>
          </x14:cfRule>
          <x14:cfRule type="expression" priority="1" id="{C85FF1CF-7B3B-41F7-9576-0004C36CDCD6}">
            <xm:f>'Customer Information'!$F$15="Yes"</xm:f>
            <x14:dxf>
              <font>
                <color theme="0" tint="-4.9989318521683403E-2"/>
              </font>
              <fill>
                <patternFill>
                  <bgColor theme="0" tint="-4.9989318521683403E-2"/>
                </patternFill>
              </fill>
            </x14:dxf>
          </x14:cfRule>
          <xm:sqref>B13:I19</xm:sqref>
        </x14:conditionalFormatting>
        <x14:conditionalFormatting xmlns:xm="http://schemas.microsoft.com/office/excel/2006/main">
          <x14:cfRule type="expression" priority="28" id="{E73B953F-B1D6-4F10-B241-C003033973BC}">
            <xm:f>AND('Customer Information'!$E$31="Yes",'Customer Information'!$E$37='Data Validation'!$T$1)</xm:f>
            <x14:dxf>
              <border>
                <top/>
                <vertical/>
                <horizontal/>
              </border>
            </x14:dxf>
          </x14:cfRule>
          <xm:sqref>B3:J3</xm:sqref>
        </x14:conditionalFormatting>
        <x14:conditionalFormatting xmlns:xm="http://schemas.microsoft.com/office/excel/2006/main">
          <x14:cfRule type="expression" priority="29" id="{E6A9E4C4-B952-4203-A2F4-C080B07FC285}">
            <xm:f>AND('Customer Information'!$E$37='Data Validation'!$T$1,'Customer Information'!$E$31="Yes")</xm:f>
            <x14:dxf>
              <font>
                <color theme="0" tint="-4.9989318521683403E-2"/>
              </font>
              <fill>
                <patternFill>
                  <bgColor theme="0" tint="-4.9989318521683403E-2"/>
                </patternFill>
              </fill>
              <border>
                <left/>
                <right/>
                <top/>
                <bottom/>
                <vertical/>
                <horizontal/>
              </border>
            </x14:dxf>
          </x14:cfRule>
          <xm:sqref>B44:J68 B4:J42 H1:J3 K1:BJ8 K9:K10 M9:BJ11 K12:BJ19 L20:BJ20 K21:BJ45 B43 E43 G43:J43 K46 M46:BJ70 K58 K59:L60 K63:L66 K67 B69:D69 F69:J69 B70:J275 K71:BJ1048576 H276:J1048576</xm:sqref>
        </x14:conditionalFormatting>
        <x14:conditionalFormatting xmlns:xm="http://schemas.microsoft.com/office/excel/2006/main">
          <x14:cfRule type="expression" priority="80" id="{96E12E2D-01FA-486A-94B5-7B8D75F0A431}">
            <xm:f>OR('Customer Information'!$F$14="Yes",'Customer Information'!$F$15="Yes")</xm:f>
            <x14:dxf>
              <font>
                <color theme="0" tint="-4.9989318521683403E-2"/>
              </font>
              <fill>
                <patternFill>
                  <bgColor theme="0" tint="-4.9989318521683403E-2"/>
                </patternFill>
              </fill>
            </x14:dxf>
          </x14:cfRule>
          <x14:cfRule type="expression" priority="81" id="{7E897363-A941-4145-80C5-39489946FE3D}">
            <xm:f>'Customer Information'!$E$37='Data Validation'!$T$2</xm:f>
            <x14:dxf>
              <font>
                <color theme="0" tint="-4.9989318521683403E-2"/>
              </font>
              <fill>
                <patternFill>
                  <bgColor theme="0" tint="-4.9989318521683403E-2"/>
                </patternFill>
              </fill>
            </x14:dxf>
          </x14:cfRule>
          <xm:sqref>B13:L19 E20:J20</xm:sqref>
        </x14:conditionalFormatting>
        <x14:conditionalFormatting xmlns:xm="http://schemas.microsoft.com/office/excel/2006/main">
          <x14:cfRule type="expression" priority="71" id="{C47722ED-1ED4-4CB8-89C8-E00C24D4FE98}">
            <xm:f>OR($E$8='Data Validation'!$C$5,$H$8='Data Validation'!$C$5)</xm:f>
            <x14:dxf>
              <font>
                <color theme="0" tint="-4.9989318521683403E-2"/>
              </font>
              <fill>
                <patternFill patternType="solid">
                  <fgColor theme="0" tint="-4.9989318521683403E-2"/>
                  <bgColor theme="0" tint="-4.9989318521683403E-2"/>
                </patternFill>
              </fill>
            </x14:dxf>
          </x14:cfRule>
          <xm:sqref>B26:L31</xm:sqref>
        </x14:conditionalFormatting>
        <x14:conditionalFormatting xmlns:xm="http://schemas.microsoft.com/office/excel/2006/main">
          <x14:cfRule type="expression" priority="60" id="{A17560DE-CE72-4BAE-B0A6-875C1D95B560}">
            <xm:f>'Customer Information'!$F$68="No"</xm:f>
            <x14:dxf>
              <font>
                <color theme="0" tint="-4.9989318521683403E-2"/>
              </font>
              <fill>
                <patternFill patternType="solid">
                  <fgColor theme="0" tint="-4.9989318521683403E-2"/>
                  <bgColor theme="0" tint="-4.9989318521683403E-2"/>
                </patternFill>
              </fill>
            </x14:dxf>
          </x14:cfRule>
          <xm:sqref>B42:L42 G43:L43 B43 E43</xm:sqref>
        </x14:conditionalFormatting>
        <x14:conditionalFormatting xmlns:xm="http://schemas.microsoft.com/office/excel/2006/main">
          <x14:cfRule type="expression" priority="23" id="{BFE7EAE2-B3DD-486E-B2EA-4B72347F9CB3}">
            <xm:f>$E$8='Data Validation'!$C$2</xm:f>
            <x14:dxf>
              <font>
                <color theme="1"/>
              </font>
              <fill>
                <patternFill>
                  <bgColor theme="3" tint="0.89996032593768116"/>
                </patternFill>
              </fill>
            </x14:dxf>
          </x14:cfRule>
          <x14:cfRule type="expression" priority="17" id="{1A8C651F-B2DC-4B5B-B69E-4B3BA2DEFF5B}">
            <xm:f>$H$8='Data Validation'!$C$2</xm:f>
            <x14:dxf>
              <font>
                <color theme="1"/>
              </font>
              <fill>
                <patternFill>
                  <bgColor theme="3" tint="0.89996032593768116"/>
                </patternFill>
              </fill>
            </x14:dxf>
          </x14:cfRule>
          <xm:sqref>C49:C51</xm:sqref>
        </x14:conditionalFormatting>
        <x14:conditionalFormatting xmlns:xm="http://schemas.microsoft.com/office/excel/2006/main">
          <x14:cfRule type="expression" priority="15" id="{6B2E3E17-F0E2-410D-96C3-60A19E9D8D8A}">
            <xm:f>$H$8='Data Validation'!$C$2</xm:f>
            <x14:dxf>
              <font>
                <color theme="1"/>
              </font>
              <fill>
                <patternFill>
                  <bgColor theme="3" tint="0.89996032593768116"/>
                </patternFill>
              </fill>
            </x14:dxf>
          </x14:cfRule>
          <x14:cfRule type="expression" priority="22" id="{21F8E5F3-BED7-4A40-8B46-6853674628D8}">
            <xm:f>$E$8='Data Validation'!$C$2</xm:f>
            <x14:dxf>
              <font>
                <color theme="1"/>
              </font>
              <fill>
                <patternFill>
                  <bgColor theme="3" tint="0.89996032593768116"/>
                </patternFill>
              </fill>
            </x14:dxf>
          </x14:cfRule>
          <xm:sqref>C58:C60</xm:sqref>
        </x14:conditionalFormatting>
        <x14:conditionalFormatting xmlns:xm="http://schemas.microsoft.com/office/excel/2006/main">
          <x14:cfRule type="expression" priority="48" id="{743B478D-FC50-4E4F-A5DE-F289521D7215}">
            <xm:f>OR($E$8='Data Validation'!$C$2,$H$8='Data Validation'!$C$2)</xm:f>
            <x14:dxf>
              <font>
                <color theme="1"/>
              </font>
              <fill>
                <patternFill>
                  <bgColor theme="3" tint="0.89996032593768116"/>
                </patternFill>
              </fill>
            </x14:dxf>
          </x14:cfRule>
          <xm:sqref>C66</xm:sqref>
        </x14:conditionalFormatting>
        <x14:conditionalFormatting xmlns:xm="http://schemas.microsoft.com/office/excel/2006/main">
          <x14:cfRule type="expression" priority="35" id="{73732411-86A5-44C4-A5B6-22B01F6D4AED}">
            <xm:f>AND('Customer Information'!$E$37='Data Validation'!$T$1,'Customer Information'!E$31="Yes")</xm:f>
            <x14:dxf>
              <font>
                <color theme="0" tint="-4.9989318521683403E-2"/>
              </font>
              <fill>
                <patternFill>
                  <bgColor theme="0" tint="-4.9989318521683403E-2"/>
                </patternFill>
              </fill>
              <border>
                <left/>
                <right/>
                <top/>
                <bottom/>
                <vertical/>
                <horizontal/>
              </border>
            </x14:dxf>
          </x14:cfRule>
          <xm:sqref>C1:E1 G1:J1 A1:B19 G2:XFD8 C2:F19 A20:J20 A21:B1048576 C44:F68 G47:J70 V1:XFD1 G9:K10 M9:XFD11 G11:J11 G12:XFD19 L20:XFD20 C21:F42 G21:XFD45 E43 G46:K46 M46:XFD70 K58 K59:L60 K63:L66 K67 C69:D69 F69 C70:F1048576 G71:XFD1048576</xm:sqref>
        </x14:conditionalFormatting>
        <x14:conditionalFormatting xmlns:xm="http://schemas.microsoft.com/office/excel/2006/main">
          <x14:cfRule type="expression" priority="13" id="{30170B48-54B6-4995-B59A-8ABCAB7B5435}">
            <xm:f>'Customer Information'!$E$37='Data Validation'!$T$1</xm:f>
            <x14:dxf>
              <font>
                <color theme="0" tint="-4.9989318521683403E-2"/>
              </font>
              <fill>
                <patternFill>
                  <bgColor theme="0" tint="-4.9989318521683403E-2"/>
                </patternFill>
              </fill>
            </x14:dxf>
          </x14:cfRule>
          <xm:sqref>C46:H60</xm:sqref>
        </x14:conditionalFormatting>
        <x14:conditionalFormatting xmlns:xm="http://schemas.microsoft.com/office/excel/2006/main">
          <x14:cfRule type="expression" priority="11" id="{F2AD86D7-D57E-4860-9290-9DDC4D3DB153}">
            <xm:f>$E$8='Data Validation'!$C$2</xm:f>
            <x14:dxf>
              <font>
                <color theme="1"/>
              </font>
            </x14:dxf>
          </x14:cfRule>
          <x14:cfRule type="expression" priority="16" id="{958C801E-1583-4EF0-8B1C-E7E239D14BAA}">
            <xm:f>$H$8='Data Validation'!$C$2</xm:f>
            <x14:dxf>
              <font>
                <color theme="1"/>
              </font>
            </x14:dxf>
          </x14:cfRule>
          <xm:sqref>D49:D51</xm:sqref>
        </x14:conditionalFormatting>
        <x14:conditionalFormatting xmlns:xm="http://schemas.microsoft.com/office/excel/2006/main">
          <x14:cfRule type="expression" priority="14" id="{200A45CB-52BC-4BEF-BB05-FBC5FCE9BBB1}">
            <xm:f>$H$8='Data Validation'!$C$2</xm:f>
            <x14:dxf>
              <font>
                <color theme="1"/>
              </font>
            </x14:dxf>
          </x14:cfRule>
          <x14:cfRule type="expression" priority="21" id="{93286FF5-94CF-493E-91E8-59D5AB1555EF}">
            <xm:f>$E$8='Data Validation'!$C$2</xm:f>
            <x14:dxf>
              <font>
                <color theme="1"/>
              </font>
            </x14:dxf>
          </x14:cfRule>
          <xm:sqref>D58:D60</xm:sqref>
        </x14:conditionalFormatting>
        <x14:conditionalFormatting xmlns:xm="http://schemas.microsoft.com/office/excel/2006/main">
          <x14:cfRule type="expression" priority="58" id="{2DDD563B-6E11-451D-B1C6-45B1B1AF534E}">
            <xm:f>$E$8='Data Validation'!$C$2</xm:f>
            <x14:dxf>
              <font>
                <color theme="1"/>
              </font>
              <fill>
                <patternFill>
                  <bgColor rgb="FFFFF377"/>
                </patternFill>
              </fill>
            </x14:dxf>
          </x14:cfRule>
          <xm:sqref>E49:E51</xm:sqref>
        </x14:conditionalFormatting>
        <x14:conditionalFormatting xmlns:xm="http://schemas.microsoft.com/office/excel/2006/main">
          <x14:cfRule type="expression" priority="20" id="{2E691B3D-1994-45FD-886A-750A232F47F5}">
            <xm:f>$E$8='Data Validation'!$C$2</xm:f>
            <x14:dxf>
              <fill>
                <patternFill>
                  <bgColor rgb="FFFFF377"/>
                </patternFill>
              </fill>
            </x14:dxf>
          </x14:cfRule>
          <xm:sqref>E58:E60</xm:sqref>
        </x14:conditionalFormatting>
        <x14:conditionalFormatting xmlns:xm="http://schemas.microsoft.com/office/excel/2006/main">
          <x14:cfRule type="expression" priority="51" id="{BC423042-875D-4C57-BE81-21C732F6D072}">
            <xm:f>$E$8='Data Validation'!$C$2</xm:f>
            <x14:dxf>
              <font>
                <color theme="1"/>
              </font>
              <fill>
                <patternFill>
                  <bgColor rgb="FFFFF377"/>
                </patternFill>
              </fill>
            </x14:dxf>
          </x14:cfRule>
          <xm:sqref>E66</xm:sqref>
        </x14:conditionalFormatting>
        <x14:conditionalFormatting xmlns:xm="http://schemas.microsoft.com/office/excel/2006/main">
          <x14:cfRule type="expression" priority="12" id="{466AEC8E-DEF3-4742-8663-9861D47CE2CB}">
            <xm:f>'Customer Information'!$E$37='Data Validation'!$T$1</xm:f>
            <x14:dxf>
              <fill>
                <patternFill>
                  <bgColor theme="0" tint="-4.9989318521683403E-2"/>
                </patternFill>
              </fill>
            </x14:dxf>
          </x14:cfRule>
          <xm:sqref>E69</xm:sqref>
        </x14:conditionalFormatting>
        <x14:conditionalFormatting xmlns:xm="http://schemas.microsoft.com/office/excel/2006/main">
          <x14:cfRule type="expression" priority="73" id="{D585FCDB-4CA3-45C5-A6C1-D02632DAC710}">
            <xm:f>$E$8='Data Validation'!$C$2</xm:f>
            <x14:dxf>
              <fill>
                <patternFill>
                  <bgColor rgb="FFFFF377"/>
                </patternFill>
              </fill>
            </x14:dxf>
          </x14:cfRule>
          <xm:sqref>E12:G12</xm:sqref>
        </x14:conditionalFormatting>
        <x14:conditionalFormatting xmlns:xm="http://schemas.microsoft.com/office/excel/2006/main">
          <x14:cfRule type="expression" priority="38" id="{80AC363D-797A-4FE0-8017-64EBA44A47EB}">
            <xm:f>AND($E$8='Data Validation'!$C$2,'Customer Information'!$D$46&gt;'POE_PI Inputs'!$G$4)</xm:f>
            <x14:dxf>
              <font>
                <color theme="1"/>
              </font>
              <fill>
                <patternFill>
                  <bgColor rgb="FFFFF377"/>
                </patternFill>
              </fill>
            </x14:dxf>
          </x14:cfRule>
          <xm:sqref>E13:G14</xm:sqref>
        </x14:conditionalFormatting>
        <x14:conditionalFormatting xmlns:xm="http://schemas.microsoft.com/office/excel/2006/main">
          <x14:cfRule type="expression" priority="42" id="{69939F5D-9A9F-4DCD-B690-63FA420EE795}">
            <xm:f>AND($E$8='Data Validation'!$C$2,'Customer Information'!$D$46&gt;'POE_PI Inputs'!$G$6)</xm:f>
            <x14:dxf>
              <font>
                <color theme="1"/>
              </font>
              <fill>
                <patternFill>
                  <bgColor rgb="FFFFF377"/>
                </patternFill>
              </fill>
            </x14:dxf>
          </x14:cfRule>
          <xm:sqref>E15:G20</xm:sqref>
        </x14:conditionalFormatting>
        <x14:conditionalFormatting xmlns:xm="http://schemas.microsoft.com/office/excel/2006/main">
          <x14:cfRule type="expression" priority="27" id="{4B4997C8-DF12-4A69-B534-94EBE37640B8}">
            <xm:f>'Customer Information'!$E$31&lt;&gt;"Yes"</xm:f>
            <x14:dxf>
              <font>
                <color theme="0"/>
              </font>
              <fill>
                <patternFill>
                  <fgColor theme="0"/>
                </patternFill>
              </fill>
            </x14:dxf>
          </x14:cfRule>
          <xm:sqref>G1</xm:sqref>
        </x14:conditionalFormatting>
        <x14:conditionalFormatting xmlns:xm="http://schemas.microsoft.com/office/excel/2006/main">
          <x14:cfRule type="expression" priority="10" id="{F90AC9D0-E7CE-441E-ADFF-813A7CC6C395}">
            <xm:f>AND($E$8='Data Validation'!$C$2,'Customer Information'!$D$46&gt;'POE_PI Inputs'!$G$6)</xm:f>
            <x14:dxf>
              <font>
                <color theme="1"/>
              </font>
              <fill>
                <patternFill>
                  <bgColor rgb="FFFFF377"/>
                </patternFill>
              </fill>
            </x14:dxf>
          </x14:cfRule>
          <xm:sqref>H20</xm:sqref>
        </x14:conditionalFormatting>
        <x14:conditionalFormatting xmlns:xm="http://schemas.microsoft.com/office/excel/2006/main">
          <x14:cfRule type="expression" priority="19" id="{F0513C4F-02FF-4E07-A3FE-C345A618165A}">
            <xm:f>$H$8='Data Validation'!$C$2</xm:f>
            <x14:dxf>
              <font>
                <color theme="1"/>
              </font>
              <fill>
                <patternFill>
                  <bgColor rgb="FFFFF377"/>
                </patternFill>
              </fill>
            </x14:dxf>
          </x14:cfRule>
          <xm:sqref>H49:H51</xm:sqref>
        </x14:conditionalFormatting>
        <x14:conditionalFormatting xmlns:xm="http://schemas.microsoft.com/office/excel/2006/main">
          <x14:cfRule type="expression" priority="18" id="{45F22D5F-D5D3-45FB-9DC0-8A33EB5ABF3D}">
            <xm:f>$H$8='Data Validation'!$C$2</xm:f>
            <x14:dxf>
              <font>
                <color theme="1"/>
              </font>
              <fill>
                <patternFill>
                  <bgColor rgb="FFFFF377"/>
                </patternFill>
              </fill>
            </x14:dxf>
          </x14:cfRule>
          <xm:sqref>H58:H60</xm:sqref>
        </x14:conditionalFormatting>
        <x14:conditionalFormatting xmlns:xm="http://schemas.microsoft.com/office/excel/2006/main">
          <x14:cfRule type="expression" priority="50" id="{4355CD41-5538-41DE-B4D3-75E71F021AB4}">
            <xm:f>$H$8='Data Validation'!$C$2</xm:f>
            <x14:dxf>
              <font>
                <color theme="1"/>
              </font>
              <fill>
                <patternFill>
                  <bgColor rgb="FFFFF377"/>
                </patternFill>
              </fill>
            </x14:dxf>
          </x14:cfRule>
          <xm:sqref>H66</xm:sqref>
        </x14:conditionalFormatting>
        <x14:conditionalFormatting xmlns:xm="http://schemas.microsoft.com/office/excel/2006/main">
          <x14:cfRule type="expression" priority="72" id="{AC45C81B-ECDA-4A61-B196-6CF30BCD38EC}">
            <xm:f>$H$8='Data Validation'!$C$2</xm:f>
            <x14:dxf>
              <font>
                <color theme="1"/>
              </font>
              <fill>
                <patternFill>
                  <bgColor rgb="FFFFF377"/>
                </patternFill>
              </fill>
            </x14:dxf>
          </x14:cfRule>
          <xm:sqref>H12:I12</xm:sqref>
        </x14:conditionalFormatting>
        <x14:conditionalFormatting xmlns:xm="http://schemas.microsoft.com/office/excel/2006/main">
          <x14:cfRule type="expression" priority="37" id="{BBB6E6F9-D8E5-410B-BF76-117EC61FF305}">
            <xm:f>AND($H$8='Data Validation'!$C$2,'Customer Information'!$D$46&gt;'POE_PI Inputs'!$G$4)</xm:f>
            <x14:dxf>
              <fill>
                <patternFill>
                  <bgColor rgb="FFFFF377"/>
                </patternFill>
              </fill>
            </x14:dxf>
          </x14:cfRule>
          <xm:sqref>H13:I14</xm:sqref>
        </x14:conditionalFormatting>
        <x14:conditionalFormatting xmlns:xm="http://schemas.microsoft.com/office/excel/2006/main">
          <x14:cfRule type="expression" priority="41" id="{0D22AACF-46AA-4C2D-8A9E-FFE4838D7036}">
            <xm:f>AND($H$8='Data Validation'!$C$2,'Customer Information'!$D$46&gt;'POE_PI Inputs'!$G$6)</xm:f>
            <x14:dxf>
              <fill>
                <patternFill>
                  <bgColor rgb="FFFFF377"/>
                </patternFill>
              </fill>
            </x14:dxf>
          </x14:cfRule>
          <xm:sqref>H15:I20</xm:sqref>
        </x14:conditionalFormatting>
        <x14:conditionalFormatting xmlns:xm="http://schemas.microsoft.com/office/excel/2006/main">
          <x14:cfRule type="expression" priority="30" id="{0B9A3F0C-440F-41C0-BE52-FCF8FACEBFC1}">
            <xm:f>AND('Customer Information'!$E$37='Data Validation'!$T$1,'Customer Information'!$E$31="Yes")</xm:f>
            <x14:dxf>
              <font>
                <color theme="0" tint="-4.9989318521683403E-2"/>
              </font>
              <fill>
                <patternFill>
                  <bgColor theme="0" tint="-4.9989318521683403E-2"/>
                </patternFill>
              </fill>
              <border>
                <left/>
                <right/>
                <top/>
                <bottom/>
                <vertical/>
                <horizontal/>
              </border>
            </x14:dxf>
          </x14:cfRule>
          <xm:sqref>H47:J59</xm:sqref>
        </x14:conditionalFormatting>
        <x14:conditionalFormatting xmlns:xm="http://schemas.microsoft.com/office/excel/2006/main">
          <x14:cfRule type="expression" priority="57" id="{9C27C3AE-78A3-45C5-BC45-58143E7A88EB}">
            <xm:f>AND($E$8='Data Validation'!$C$2,$H$8='Data Validation'!$C$2)</xm:f>
            <x14:dxf>
              <font>
                <color theme="1"/>
              </font>
              <fill>
                <patternFill>
                  <bgColor theme="0"/>
                </patternFill>
              </fill>
            </x14:dxf>
          </x14:cfRule>
          <xm:sqref>J49:J51 J58:J62</xm:sqref>
        </x14:conditionalFormatting>
        <x14:conditionalFormatting xmlns:xm="http://schemas.microsoft.com/office/excel/2006/main">
          <x14:cfRule type="expression" priority="49" id="{1271A6A1-3638-4793-917A-77429D8223F4}">
            <xm:f>AND($E$8='Data Validation'!$C$2,$H$8='Data Validation'!$C$2)</xm:f>
            <x14:dxf>
              <font>
                <color theme="1"/>
              </font>
              <fill>
                <patternFill>
                  <bgColor theme="0"/>
                </patternFill>
              </fill>
            </x14:dxf>
          </x14:cfRule>
          <xm:sqref>J66</xm:sqref>
        </x14:conditionalFormatting>
        <x14:conditionalFormatting xmlns:xm="http://schemas.microsoft.com/office/excel/2006/main">
          <x14:cfRule type="expression" priority="7" id="{D2F569D4-8A03-4218-8E36-8FE8A59156E6}">
            <xm:f>'Customer Information'!$E$37='Data Validation'!$T$1</xm:f>
            <x14:dxf>
              <font>
                <color theme="0" tint="-4.9989318521683403E-2"/>
              </font>
              <fill>
                <patternFill>
                  <bgColor theme="0" tint="-4.9989318521683403E-2"/>
                </patternFill>
              </fill>
            </x14:dxf>
          </x14:cfRule>
          <xm:sqref>K20</xm:sqref>
        </x14:conditionalFormatting>
        <x14:conditionalFormatting xmlns:xm="http://schemas.microsoft.com/office/excel/2006/main">
          <x14:cfRule type="expression" priority="25" id="{3722DD90-7970-4E42-84A8-34BAAEA07C5B}">
            <xm:f>AND('Customer Information'!$E$37='Data Validation'!$T$1,'Customer Information'!O$31="Yes")</xm:f>
            <x14:dxf>
              <font>
                <color theme="0" tint="-4.9989318521683403E-2"/>
              </font>
              <fill>
                <patternFill>
                  <bgColor theme="0" tint="-4.9989318521683403E-2"/>
                </patternFill>
              </fill>
              <border>
                <left/>
                <right/>
                <top/>
                <bottom/>
                <vertical/>
                <horizontal/>
              </border>
            </x14:dxf>
          </x14:cfRule>
          <x14:cfRule type="expression" priority="24" id="{389C8A59-C3CA-4751-A499-355D10AF0342}">
            <xm:f>AND('Customer Information'!$E$37='Data Validation'!$T$1,'Customer Information'!$E$31="Yes")</xm:f>
            <x14:dxf>
              <font>
                <color theme="0" tint="-4.9989318521683403E-2"/>
              </font>
              <fill>
                <patternFill>
                  <bgColor theme="0" tint="-4.9989318521683403E-2"/>
                </patternFill>
              </fill>
              <border>
                <left/>
                <right/>
                <top/>
                <bottom/>
                <vertical/>
                <horizontal/>
              </border>
            </x14:dxf>
          </x14:cfRule>
          <xm:sqref>K61:K62</xm:sqref>
        </x14:conditionalFormatting>
        <x14:conditionalFormatting xmlns:xm="http://schemas.microsoft.com/office/excel/2006/main">
          <x14:cfRule type="expression" priority="4" id="{D5BEFDBA-83C9-4C1E-88F0-A5806DFEDA71}">
            <xm:f>'Customer Information'!$E$37='Data Validation'!$T$1</xm:f>
            <x14:dxf>
              <border>
                <vertical/>
                <horizontal/>
              </border>
            </x14:dxf>
          </x14:cfRule>
          <xm:sqref>K10:L11</xm:sqref>
        </x14:conditionalFormatting>
        <x14:conditionalFormatting xmlns:xm="http://schemas.microsoft.com/office/excel/2006/main">
          <x14:cfRule type="expression" priority="44" id="{9B927CDC-E44C-4007-9534-782A7FA3628B}">
            <xm:f>$E$8='Data Validation'!$C$2</xm:f>
            <x14:dxf>
              <font>
                <color theme="1"/>
              </font>
              <fill>
                <patternFill>
                  <bgColor theme="0"/>
                </patternFill>
              </fill>
            </x14:dxf>
          </x14:cfRule>
          <xm:sqref>K12:L12</xm:sqref>
        </x14:conditionalFormatting>
        <x14:conditionalFormatting xmlns:xm="http://schemas.microsoft.com/office/excel/2006/main">
          <x14:cfRule type="expression" priority="82" id="{BD6D0467-D48B-4D76-B67B-13E51B25972A}">
            <xm:f>'Customer Information'!$E$37='Data Validation'!$T$1</xm:f>
            <x14:dxf>
              <font>
                <color theme="0" tint="-4.9989318521683403E-2"/>
              </font>
              <fill>
                <patternFill>
                  <bgColor theme="0" tint="-4.9989318521683403E-2"/>
                </patternFill>
              </fill>
            </x14:dxf>
          </x14:cfRule>
          <x14:cfRule type="expression" priority="83" id="{422C9622-7A30-4F67-AD3D-14580823CBAC}">
            <xm:f>AND(OR($E$8='Data Validation'!$C$2,$H$8='Data Validation'!$C$2),'Customer Information'!$D$46&gt;'POE_PI Inputs'!$G$4)</xm:f>
            <x14:dxf>
              <font>
                <color theme="1"/>
              </font>
              <fill>
                <patternFill>
                  <bgColor theme="0"/>
                </patternFill>
              </fill>
            </x14:dxf>
          </x14:cfRule>
          <xm:sqref>K13:L19</xm:sqref>
        </x14:conditionalFormatting>
        <x14:conditionalFormatting xmlns:xm="http://schemas.microsoft.com/office/excel/2006/main">
          <x14:cfRule type="expression" priority="33" id="{E38862AF-A541-43B2-AA0A-6A29D670617A}">
            <xm:f>AND('Customer Information'!$E$37='Data Validation'!$T$1, 'Customer Information'!$E$31=”Yes”)</xm:f>
            <x14:dxf>
              <font>
                <color theme="0" tint="-4.9989318521683403E-2"/>
              </font>
              <fill>
                <patternFill patternType="solid">
                  <fgColor theme="0" tint="-4.9989318521683403E-2"/>
                  <bgColor theme="0" tint="-4.9989318521683403E-2"/>
                </patternFill>
              </fill>
            </x14:dxf>
          </x14:cfRule>
          <xm:sqref>K1:U1</xm:sqref>
        </x14:conditionalFormatting>
        <x14:conditionalFormatting xmlns:xm="http://schemas.microsoft.com/office/excel/2006/main">
          <x14:cfRule type="expression" priority="6" id="{7A63D4AC-18C3-4125-B733-418518B8CFB9}">
            <xm:f>'Customer Information'!$E$37='Data Validation'!$T$1</xm:f>
            <x14:dxf>
              <font>
                <color theme="0" tint="-4.9989318521683403E-2"/>
              </font>
              <fill>
                <patternFill>
                  <bgColor theme="0" tint="-4.9989318521683403E-2"/>
                </patternFill>
              </fill>
            </x14:dxf>
          </x14:cfRule>
          <xm:sqref>L24</xm:sqref>
        </x14:conditionalFormatting>
        <x14:conditionalFormatting xmlns:xm="http://schemas.microsoft.com/office/excel/2006/main">
          <x14:cfRule type="expression" priority="59" id="{A0862894-1419-478D-BB72-C10708ABEA63}">
            <xm:f>'Customer Information'!$F$68="No"</xm:f>
            <x14:dxf>
              <font>
                <color theme="1"/>
              </font>
            </x14:dxf>
          </x14:cfRule>
          <xm:sqref>L42:L43</xm:sqref>
        </x14:conditionalFormatting>
        <x14:conditionalFormatting xmlns:xm="http://schemas.microsoft.com/office/excel/2006/main">
          <x14:cfRule type="expression" priority="5" id="{8D385F83-D987-4015-AA26-C99CDAD00B66}">
            <xm:f>'Customer Information'!$E$37='Data Validation'!$T$1</xm:f>
            <x14:dxf>
              <font>
                <color theme="0" tint="-4.9989318521683403E-2"/>
              </font>
              <fill>
                <patternFill>
                  <bgColor theme="0" tint="-4.9989318521683403E-2"/>
                </patternFill>
              </fill>
            </x14:dxf>
          </x14:cfRule>
          <xm:sqref>L43</xm:sqref>
        </x14:conditionalFormatting>
        <x14:conditionalFormatting xmlns:xm="http://schemas.microsoft.com/office/excel/2006/main">
          <x14:cfRule type="expression" priority="45" id="{39001661-8CF8-4DDD-A59D-BC65DB7AB82D}">
            <xm:f>OR($E$8='Data Validation'!$C$2,$H$8='Data Validation'!$C$2)</xm:f>
            <x14:dxf>
              <fill>
                <patternFill>
                  <bgColor rgb="FFFFFF00"/>
                </patternFill>
              </fill>
            </x14:dxf>
          </x14:cfRule>
          <xm:sqref>M8</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FC978F6A-5CD8-45B9-98EA-3270FFBFD1EF}">
          <x14:formula1>
            <xm:f>'Data Validation'!$A$1:$A$2</xm:f>
          </x14:formula1>
          <xm:sqref>E10 H10 E38:E39 H38:H39 E43 H43 E20 H20</xm:sqref>
        </x14:dataValidation>
        <x14:dataValidation type="list" allowBlank="1" showInputMessage="1" showErrorMessage="1" xr:uid="{2E64B82A-8E67-4678-B047-921AFFDBB0BD}">
          <x14:formula1>
            <xm:f>'Data Validation'!$C$2:$C$9</xm:f>
          </x14:formula1>
          <xm:sqref>E8 H8</xm:sqref>
        </x14:dataValidation>
        <x14:dataValidation type="list" allowBlank="1" showInputMessage="1" showErrorMessage="1" xr:uid="{28548DD8-4910-47DF-8B25-A85D1AA4FA3D}">
          <x14:formula1>
            <xm:f>'Data Validation'!$R$2:$R$158</xm:f>
          </x14:formula1>
          <xm:sqref>E41:F41 H41</xm:sqref>
        </x14:dataValidation>
        <x14:dataValidation type="list" allowBlank="1" showInputMessage="1" showErrorMessage="1" xr:uid="{DA3E6D1B-341E-4ACD-96A3-B8BC1912E2D2}">
          <x14:formula1>
            <xm:f>'Data Validation'!$R$1:$R$158</xm:f>
          </x14:formula1>
          <xm:sqref>E40:F40 H40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21975-61D9-4583-A7FB-A9CF07ECC441}">
  <sheetPr>
    <pageSetUpPr autoPageBreaks="0"/>
  </sheetPr>
  <dimension ref="A1:U77"/>
  <sheetViews>
    <sheetView showGridLines="0" zoomScaleNormal="100" zoomScaleSheetLayoutView="55" workbookViewId="0">
      <pane xSplit="1" ySplit="4" topLeftCell="B5" activePane="bottomRight" state="frozen"/>
      <selection pane="topRight"/>
      <selection pane="bottomLeft"/>
      <selection pane="bottomRight" activeCell="E80" sqref="E80"/>
    </sheetView>
  </sheetViews>
  <sheetFormatPr defaultColWidth="9.33203125" defaultRowHeight="14.4" outlineLevelCol="1" x14ac:dyDescent="0.3"/>
  <cols>
    <col min="1" max="1" width="17.6640625" style="210" customWidth="1"/>
    <col min="2" max="2" width="21.6640625" style="5" customWidth="1"/>
    <col min="3" max="3" width="15.33203125" style="5" customWidth="1"/>
    <col min="4" max="4" width="13.6640625" style="5" customWidth="1"/>
    <col min="5" max="5" width="37.6640625" style="5" customWidth="1"/>
    <col min="6" max="6" width="37.33203125" style="5" customWidth="1"/>
    <col min="7" max="7" width="28.33203125" style="5" customWidth="1"/>
    <col min="8" max="8" width="32.44140625" style="5" hidden="1" customWidth="1" outlineLevel="1"/>
    <col min="9" max="9" width="23.44140625" style="5" hidden="1" customWidth="1" outlineLevel="1"/>
    <col min="10" max="10" width="19" style="5" hidden="1" customWidth="1" outlineLevel="1"/>
    <col min="11" max="11" width="74.33203125" style="5" customWidth="1" collapsed="1"/>
    <col min="12" max="12" width="23.33203125" style="5" customWidth="1"/>
    <col min="13" max="13" width="9.33203125" style="5"/>
    <col min="14" max="14" width="10.33203125" style="5" customWidth="1"/>
    <col min="15" max="16384" width="9.33203125" style="5"/>
  </cols>
  <sheetData>
    <row r="1" spans="1:21" ht="15.6" x14ac:dyDescent="0.3">
      <c r="B1" s="93" t="s">
        <v>35</v>
      </c>
      <c r="G1" s="93"/>
      <c r="K1" s="749" t="s">
        <v>180</v>
      </c>
      <c r="L1" s="749"/>
      <c r="M1" s="749"/>
      <c r="N1" s="749"/>
      <c r="O1" s="749"/>
      <c r="P1" s="749"/>
      <c r="Q1" s="749"/>
      <c r="R1" s="749"/>
      <c r="S1" s="749"/>
      <c r="T1" s="749"/>
      <c r="U1" s="749"/>
    </row>
    <row r="2" spans="1:21" ht="9" customHeight="1" thickBot="1" x14ac:dyDescent="0.35"/>
    <row r="3" spans="1:21" ht="18.600000000000001" thickBot="1" x14ac:dyDescent="0.35">
      <c r="B3" s="973" t="str">
        <f>IF(AND('Customer Information'!E37='Data Validation'!T1,'Customer Information'!E31="Yes",'Customer Information'!E35="Yes"),"This worksheet is not applicable to your project.  Please continue to the 'Supporting Files' tab next.","EEM 4")</f>
        <v>EEM 4</v>
      </c>
      <c r="C3" s="974"/>
      <c r="D3" s="974"/>
      <c r="E3" s="974"/>
      <c r="F3" s="974"/>
      <c r="G3" s="974"/>
      <c r="H3" s="974"/>
      <c r="I3" s="974"/>
      <c r="J3" s="975"/>
      <c r="K3" s="137"/>
      <c r="L3" s="138"/>
    </row>
    <row r="4" spans="1:21" ht="41.25" customHeight="1" thickBot="1" x14ac:dyDescent="0.35">
      <c r="B4" s="570" t="s">
        <v>181</v>
      </c>
      <c r="C4" s="571"/>
      <c r="D4" s="572"/>
      <c r="E4" s="441" t="s">
        <v>182</v>
      </c>
      <c r="F4" s="458" t="s">
        <v>183</v>
      </c>
      <c r="G4" s="441" t="s">
        <v>150</v>
      </c>
      <c r="H4" s="458" t="s">
        <v>184</v>
      </c>
      <c r="I4" s="458" t="s">
        <v>185</v>
      </c>
      <c r="J4" s="458" t="s">
        <v>186</v>
      </c>
      <c r="K4" s="571" t="s">
        <v>37</v>
      </c>
      <c r="L4" s="572"/>
    </row>
    <row r="5" spans="1:21" ht="42" customHeight="1" x14ac:dyDescent="0.3">
      <c r="B5" s="947" t="s">
        <v>187</v>
      </c>
      <c r="C5" s="948"/>
      <c r="D5" s="949"/>
      <c r="E5" s="268"/>
      <c r="F5" s="143"/>
      <c r="G5" s="144"/>
      <c r="H5" s="278"/>
      <c r="I5" s="148"/>
      <c r="J5" s="200"/>
      <c r="K5" s="950" t="s">
        <v>265</v>
      </c>
      <c r="L5" s="951"/>
    </row>
    <row r="6" spans="1:21" ht="42" customHeight="1" x14ac:dyDescent="0.3">
      <c r="B6" s="891" t="s">
        <v>189</v>
      </c>
      <c r="C6" s="892"/>
      <c r="D6" s="893"/>
      <c r="E6" s="269"/>
      <c r="F6" s="143"/>
      <c r="G6" s="144"/>
      <c r="H6" s="277"/>
      <c r="I6" s="148"/>
      <c r="J6" s="200"/>
      <c r="K6" s="950"/>
      <c r="L6" s="951"/>
    </row>
    <row r="7" spans="1:21" ht="57.75" customHeight="1" x14ac:dyDescent="0.3">
      <c r="B7" s="891" t="s">
        <v>190</v>
      </c>
      <c r="C7" s="892"/>
      <c r="D7" s="893"/>
      <c r="E7" s="269"/>
      <c r="F7" s="145"/>
      <c r="G7" s="146"/>
      <c r="H7" s="277"/>
      <c r="I7" s="147"/>
      <c r="J7" s="200"/>
      <c r="K7" s="909"/>
      <c r="L7" s="910"/>
    </row>
    <row r="8" spans="1:21" ht="57" customHeight="1" x14ac:dyDescent="0.3">
      <c r="B8" s="891" t="s">
        <v>191</v>
      </c>
      <c r="C8" s="892"/>
      <c r="D8" s="893"/>
      <c r="E8" s="270"/>
      <c r="F8" s="272"/>
      <c r="G8" s="273"/>
      <c r="H8" s="276"/>
      <c r="I8" s="275"/>
      <c r="J8" s="201"/>
      <c r="K8" s="97" t="s">
        <v>192</v>
      </c>
      <c r="L8" s="35" t="s">
        <v>193</v>
      </c>
      <c r="M8" s="963" t="str">
        <f>IF(OR(E8='Data Validation'!C2,H8='Data Validation'!C2),"*Please include an affidavit in the supporting file tab verifying this as true.","")</f>
        <v/>
      </c>
      <c r="N8" s="963"/>
      <c r="O8" s="963"/>
      <c r="P8" s="8"/>
    </row>
    <row r="9" spans="1:21" ht="42" customHeight="1" x14ac:dyDescent="0.3">
      <c r="B9" s="891" t="s">
        <v>194</v>
      </c>
      <c r="C9" s="892"/>
      <c r="D9" s="893"/>
      <c r="E9" s="271"/>
      <c r="F9" s="422"/>
      <c r="G9" s="248"/>
      <c r="H9" s="274"/>
      <c r="I9" s="269"/>
      <c r="J9" s="200"/>
      <c r="K9" s="869" t="s">
        <v>195</v>
      </c>
      <c r="L9" s="870"/>
      <c r="M9" s="563" t="s">
        <v>196</v>
      </c>
      <c r="N9" s="563"/>
      <c r="O9" s="563"/>
    </row>
    <row r="10" spans="1:21" ht="36.75" customHeight="1" x14ac:dyDescent="0.3">
      <c r="A10" s="186" t="s">
        <v>197</v>
      </c>
      <c r="B10" s="891" t="s">
        <v>198</v>
      </c>
      <c r="C10" s="892"/>
      <c r="D10" s="893"/>
      <c r="E10" s="894"/>
      <c r="F10" s="894"/>
      <c r="G10" s="279"/>
      <c r="H10" s="280"/>
      <c r="I10" s="281"/>
      <c r="J10" s="202"/>
      <c r="K10" s="907" t="s">
        <v>802</v>
      </c>
      <c r="L10" s="908"/>
      <c r="M10" s="115"/>
      <c r="N10" s="115"/>
      <c r="O10" s="115"/>
    </row>
    <row r="11" spans="1:21" ht="54.75" customHeight="1" x14ac:dyDescent="0.3">
      <c r="B11" s="886" t="s">
        <v>199</v>
      </c>
      <c r="C11" s="887"/>
      <c r="D11" s="888"/>
      <c r="E11" s="889"/>
      <c r="F11" s="890"/>
      <c r="G11" s="284"/>
      <c r="H11" s="283"/>
      <c r="I11" s="282"/>
      <c r="J11" s="203"/>
      <c r="K11" s="909"/>
      <c r="L11" s="910"/>
    </row>
    <row r="12" spans="1:21" ht="37.5" customHeight="1" x14ac:dyDescent="0.3">
      <c r="A12" s="186" t="s">
        <v>200</v>
      </c>
      <c r="B12" s="895" t="s">
        <v>201</v>
      </c>
      <c r="C12" s="896"/>
      <c r="D12" s="897"/>
      <c r="E12" s="478"/>
      <c r="F12" s="285"/>
      <c r="G12" s="285"/>
      <c r="H12" s="286"/>
      <c r="I12" s="287"/>
      <c r="J12" s="204"/>
      <c r="K12" s="896" t="s">
        <v>202</v>
      </c>
      <c r="L12" s="898"/>
    </row>
    <row r="13" spans="1:21" ht="35.1" customHeight="1" x14ac:dyDescent="0.3">
      <c r="A13" s="941" t="s">
        <v>203</v>
      </c>
      <c r="B13" s="922" t="s">
        <v>204</v>
      </c>
      <c r="C13" s="887"/>
      <c r="D13" s="888"/>
      <c r="E13" s="902"/>
      <c r="F13" s="872"/>
      <c r="G13" s="875"/>
      <c r="H13" s="878"/>
      <c r="I13" s="880"/>
      <c r="J13" s="884"/>
      <c r="K13" s="887" t="s">
        <v>205</v>
      </c>
      <c r="L13" s="899"/>
    </row>
    <row r="14" spans="1:21" ht="26.1" customHeight="1" x14ac:dyDescent="0.3">
      <c r="A14" s="941"/>
      <c r="B14" s="614" t="s">
        <v>206</v>
      </c>
      <c r="C14" s="900"/>
      <c r="D14" s="901"/>
      <c r="E14" s="903"/>
      <c r="F14" s="904"/>
      <c r="G14" s="877"/>
      <c r="H14" s="882"/>
      <c r="I14" s="883"/>
      <c r="J14" s="885"/>
      <c r="K14" s="900"/>
      <c r="L14" s="615"/>
    </row>
    <row r="15" spans="1:21" ht="33.6" customHeight="1" x14ac:dyDescent="0.3">
      <c r="A15" s="941"/>
      <c r="B15" s="905" t="s">
        <v>207</v>
      </c>
      <c r="C15" s="906"/>
      <c r="D15" s="906"/>
      <c r="E15" s="871"/>
      <c r="F15" s="872"/>
      <c r="G15" s="875"/>
      <c r="H15" s="878"/>
      <c r="I15" s="880"/>
      <c r="J15" s="884"/>
      <c r="K15" s="900"/>
      <c r="L15" s="615"/>
    </row>
    <row r="16" spans="1:21" ht="17.100000000000001" customHeight="1" x14ac:dyDescent="0.3">
      <c r="A16" s="941"/>
      <c r="B16" s="923" t="s">
        <v>208</v>
      </c>
      <c r="C16" s="924"/>
      <c r="D16" s="924"/>
      <c r="E16" s="873"/>
      <c r="F16" s="874"/>
      <c r="G16" s="876"/>
      <c r="H16" s="879"/>
      <c r="I16" s="881"/>
      <c r="J16" s="911"/>
      <c r="K16" s="900"/>
      <c r="L16" s="615"/>
    </row>
    <row r="17" spans="1:12" ht="14.7" customHeight="1" x14ac:dyDescent="0.3">
      <c r="A17" s="941"/>
      <c r="B17" s="923" t="s">
        <v>209</v>
      </c>
      <c r="C17" s="924"/>
      <c r="D17" s="924"/>
      <c r="E17" s="873"/>
      <c r="F17" s="874"/>
      <c r="G17" s="876"/>
      <c r="H17" s="879"/>
      <c r="I17" s="881"/>
      <c r="J17" s="911"/>
      <c r="K17" s="900"/>
      <c r="L17" s="615"/>
    </row>
    <row r="18" spans="1:12" ht="36" customHeight="1" x14ac:dyDescent="0.3">
      <c r="A18" s="941"/>
      <c r="B18" s="923" t="s">
        <v>210</v>
      </c>
      <c r="C18" s="924"/>
      <c r="D18" s="924"/>
      <c r="E18" s="873"/>
      <c r="F18" s="874"/>
      <c r="G18" s="876"/>
      <c r="H18" s="879"/>
      <c r="I18" s="881"/>
      <c r="J18" s="911"/>
      <c r="K18" s="900"/>
      <c r="L18" s="615"/>
    </row>
    <row r="19" spans="1:12" ht="29.7" customHeight="1" x14ac:dyDescent="0.3">
      <c r="A19" s="941"/>
      <c r="B19" s="923" t="s">
        <v>211</v>
      </c>
      <c r="C19" s="924"/>
      <c r="D19" s="924"/>
      <c r="E19" s="873"/>
      <c r="F19" s="874"/>
      <c r="G19" s="876"/>
      <c r="H19" s="879"/>
      <c r="I19" s="881"/>
      <c r="J19" s="911"/>
      <c r="K19" s="900"/>
      <c r="L19" s="615"/>
    </row>
    <row r="20" spans="1:12" ht="114.75" customHeight="1" x14ac:dyDescent="0.3">
      <c r="A20" s="186"/>
      <c r="B20" s="891" t="s">
        <v>863</v>
      </c>
      <c r="C20" s="892"/>
      <c r="D20" s="893"/>
      <c r="E20" s="470"/>
      <c r="F20" s="471"/>
      <c r="G20" s="471"/>
      <c r="H20" s="470"/>
      <c r="I20" s="472"/>
      <c r="J20" s="469"/>
      <c r="K20" s="467" t="s">
        <v>865</v>
      </c>
      <c r="L20" s="69" t="s">
        <v>864</v>
      </c>
    </row>
    <row r="21" spans="1:12" ht="52.35" customHeight="1" x14ac:dyDescent="0.3">
      <c r="B21" s="847" t="s">
        <v>212</v>
      </c>
      <c r="C21" s="848"/>
      <c r="D21" s="928"/>
      <c r="E21" s="925"/>
      <c r="F21" s="917"/>
      <c r="G21" s="930"/>
      <c r="H21" s="917"/>
      <c r="I21" s="916"/>
      <c r="J21" s="205"/>
      <c r="K21" s="863" t="s">
        <v>213</v>
      </c>
      <c r="L21" s="69" t="s">
        <v>214</v>
      </c>
    </row>
    <row r="22" spans="1:12" ht="29.25" customHeight="1" x14ac:dyDescent="0.3">
      <c r="B22" s="913"/>
      <c r="C22" s="914"/>
      <c r="D22" s="929"/>
      <c r="E22" s="926"/>
      <c r="F22" s="919"/>
      <c r="G22" s="931"/>
      <c r="H22" s="919"/>
      <c r="I22" s="918"/>
      <c r="J22" s="194"/>
      <c r="K22" s="864"/>
      <c r="L22" s="865" t="s">
        <v>215</v>
      </c>
    </row>
    <row r="23" spans="1:12" ht="32.25" customHeight="1" x14ac:dyDescent="0.3">
      <c r="B23" s="913"/>
      <c r="C23" s="914"/>
      <c r="D23" s="929"/>
      <c r="E23" s="926"/>
      <c r="F23" s="919"/>
      <c r="G23" s="931"/>
      <c r="H23" s="919"/>
      <c r="I23" s="918"/>
      <c r="J23" s="194"/>
      <c r="K23" s="867" t="s">
        <v>216</v>
      </c>
      <c r="L23" s="866"/>
    </row>
    <row r="24" spans="1:12" ht="47.25" customHeight="1" x14ac:dyDescent="0.3">
      <c r="B24" s="913"/>
      <c r="C24" s="914"/>
      <c r="D24" s="929"/>
      <c r="E24" s="926"/>
      <c r="F24" s="919"/>
      <c r="G24" s="931"/>
      <c r="H24" s="919"/>
      <c r="I24" s="918"/>
      <c r="J24" s="194"/>
      <c r="K24" s="868"/>
      <c r="L24" s="69" t="s">
        <v>217</v>
      </c>
    </row>
    <row r="25" spans="1:12" ht="76.5" customHeight="1" x14ac:dyDescent="0.3">
      <c r="B25" s="913"/>
      <c r="C25" s="914"/>
      <c r="D25" s="929"/>
      <c r="E25" s="926"/>
      <c r="F25" s="919"/>
      <c r="G25" s="931"/>
      <c r="H25" s="919"/>
      <c r="I25" s="918"/>
      <c r="J25" s="194"/>
      <c r="K25" s="869" t="s">
        <v>852</v>
      </c>
      <c r="L25" s="870"/>
    </row>
    <row r="26" spans="1:12" ht="35.25" customHeight="1" x14ac:dyDescent="0.3">
      <c r="A26" s="941" t="s">
        <v>218</v>
      </c>
      <c r="B26" s="847" t="s">
        <v>219</v>
      </c>
      <c r="C26" s="848"/>
      <c r="D26" s="849"/>
      <c r="E26" s="916"/>
      <c r="F26" s="917"/>
      <c r="G26" s="930"/>
      <c r="H26" s="917"/>
      <c r="I26" s="916"/>
      <c r="J26" s="205"/>
      <c r="K26" s="907" t="s">
        <v>220</v>
      </c>
      <c r="L26" s="908"/>
    </row>
    <row r="27" spans="1:12" ht="35.25" customHeight="1" x14ac:dyDescent="0.3">
      <c r="A27" s="941"/>
      <c r="B27" s="913"/>
      <c r="C27" s="914"/>
      <c r="D27" s="915"/>
      <c r="E27" s="918"/>
      <c r="F27" s="919"/>
      <c r="G27" s="931"/>
      <c r="H27" s="919"/>
      <c r="I27" s="918"/>
      <c r="J27" s="194"/>
      <c r="K27" s="950"/>
      <c r="L27" s="951"/>
    </row>
    <row r="28" spans="1:12" ht="35.25" customHeight="1" x14ac:dyDescent="0.3">
      <c r="A28" s="941"/>
      <c r="B28" s="913"/>
      <c r="C28" s="914"/>
      <c r="D28" s="915"/>
      <c r="E28" s="918"/>
      <c r="F28" s="919"/>
      <c r="G28" s="931"/>
      <c r="H28" s="919"/>
      <c r="I28" s="918"/>
      <c r="J28" s="194"/>
      <c r="K28" s="950"/>
      <c r="L28" s="951"/>
    </row>
    <row r="29" spans="1:12" ht="35.25" customHeight="1" x14ac:dyDescent="0.3">
      <c r="A29" s="941"/>
      <c r="B29" s="913"/>
      <c r="C29" s="914"/>
      <c r="D29" s="915"/>
      <c r="E29" s="918"/>
      <c r="F29" s="919"/>
      <c r="G29" s="931"/>
      <c r="H29" s="919"/>
      <c r="I29" s="918"/>
      <c r="J29" s="194"/>
      <c r="K29" s="950"/>
      <c r="L29" s="951"/>
    </row>
    <row r="30" spans="1:12" ht="35.25" customHeight="1" x14ac:dyDescent="0.3">
      <c r="A30" s="941"/>
      <c r="B30" s="913"/>
      <c r="C30" s="914"/>
      <c r="D30" s="915"/>
      <c r="E30" s="918"/>
      <c r="F30" s="919"/>
      <c r="G30" s="931"/>
      <c r="H30" s="919"/>
      <c r="I30" s="918"/>
      <c r="J30" s="194"/>
      <c r="K30" s="950"/>
      <c r="L30" s="951"/>
    </row>
    <row r="31" spans="1:12" ht="10.5" customHeight="1" x14ac:dyDescent="0.3">
      <c r="A31" s="941"/>
      <c r="B31" s="913"/>
      <c r="C31" s="914"/>
      <c r="D31" s="915"/>
      <c r="E31" s="918"/>
      <c r="F31" s="919"/>
      <c r="G31" s="931"/>
      <c r="H31" s="919"/>
      <c r="I31" s="918"/>
      <c r="J31" s="194"/>
      <c r="K31" s="950"/>
      <c r="L31" s="951"/>
    </row>
    <row r="32" spans="1:12" ht="36.75" customHeight="1" x14ac:dyDescent="0.3">
      <c r="B32" s="847" t="s">
        <v>221</v>
      </c>
      <c r="C32" s="848"/>
      <c r="D32" s="849"/>
      <c r="E32" s="916"/>
      <c r="F32" s="917"/>
      <c r="G32" s="930"/>
      <c r="H32" s="917"/>
      <c r="I32" s="916"/>
      <c r="J32" s="194"/>
      <c r="K32" s="907" t="s">
        <v>222</v>
      </c>
      <c r="L32" s="908"/>
    </row>
    <row r="33" spans="1:14" ht="36.75" customHeight="1" x14ac:dyDescent="0.3">
      <c r="B33" s="913"/>
      <c r="C33" s="914"/>
      <c r="D33" s="915"/>
      <c r="E33" s="918"/>
      <c r="F33" s="919"/>
      <c r="G33" s="931"/>
      <c r="H33" s="919"/>
      <c r="I33" s="918"/>
      <c r="J33" s="194"/>
      <c r="K33" s="950"/>
      <c r="L33" s="951"/>
    </row>
    <row r="34" spans="1:14" ht="36.75" customHeight="1" x14ac:dyDescent="0.3">
      <c r="B34" s="913"/>
      <c r="C34" s="914"/>
      <c r="D34" s="915"/>
      <c r="E34" s="918"/>
      <c r="F34" s="919"/>
      <c r="G34" s="931"/>
      <c r="H34" s="919"/>
      <c r="I34" s="918"/>
      <c r="J34" s="194"/>
      <c r="K34" s="950"/>
      <c r="L34" s="951"/>
    </row>
    <row r="35" spans="1:14" ht="36.75" customHeight="1" x14ac:dyDescent="0.3">
      <c r="B35" s="913"/>
      <c r="C35" s="914"/>
      <c r="D35" s="915"/>
      <c r="E35" s="918"/>
      <c r="F35" s="919"/>
      <c r="G35" s="931"/>
      <c r="H35" s="919"/>
      <c r="I35" s="918"/>
      <c r="J35" s="194"/>
      <c r="K35" s="950"/>
      <c r="L35" s="951"/>
    </row>
    <row r="36" spans="1:14" ht="9.75" customHeight="1" x14ac:dyDescent="0.3">
      <c r="B36" s="913"/>
      <c r="C36" s="914"/>
      <c r="D36" s="915"/>
      <c r="E36" s="918"/>
      <c r="F36" s="919"/>
      <c r="G36" s="931"/>
      <c r="H36" s="919"/>
      <c r="I36" s="918"/>
      <c r="J36" s="194"/>
      <c r="K36" s="950"/>
      <c r="L36" s="951"/>
    </row>
    <row r="37" spans="1:14" ht="36.75" customHeight="1" x14ac:dyDescent="0.3">
      <c r="B37" s="913"/>
      <c r="C37" s="914"/>
      <c r="D37" s="915"/>
      <c r="E37" s="918"/>
      <c r="F37" s="919"/>
      <c r="G37" s="931"/>
      <c r="H37" s="919"/>
      <c r="I37" s="918"/>
      <c r="J37" s="194"/>
      <c r="K37" s="950"/>
      <c r="L37" s="951"/>
    </row>
    <row r="38" spans="1:14" ht="221.4" customHeight="1" x14ac:dyDescent="0.3">
      <c r="B38" s="891" t="s">
        <v>223</v>
      </c>
      <c r="C38" s="892"/>
      <c r="D38" s="893"/>
      <c r="E38" s="932"/>
      <c r="F38" s="933"/>
      <c r="G38" s="289"/>
      <c r="H38" s="288"/>
      <c r="I38" s="290"/>
      <c r="J38" s="206"/>
      <c r="K38" s="193" t="s">
        <v>866</v>
      </c>
      <c r="L38" s="952" t="s">
        <v>224</v>
      </c>
    </row>
    <row r="39" spans="1:14" ht="54" customHeight="1" x14ac:dyDescent="0.3">
      <c r="B39" s="891" t="s">
        <v>225</v>
      </c>
      <c r="C39" s="892"/>
      <c r="D39" s="893"/>
      <c r="E39" s="932"/>
      <c r="F39" s="933"/>
      <c r="G39" s="290"/>
      <c r="H39" s="274"/>
      <c r="I39" s="291"/>
      <c r="J39" s="206"/>
      <c r="K39" s="142" t="s">
        <v>226</v>
      </c>
      <c r="L39" s="953"/>
    </row>
    <row r="40" spans="1:14" ht="39.75" customHeight="1" x14ac:dyDescent="0.3">
      <c r="B40" s="895" t="s">
        <v>227</v>
      </c>
      <c r="C40" s="896"/>
      <c r="D40" s="897"/>
      <c r="E40" s="934"/>
      <c r="F40" s="935"/>
      <c r="G40" s="290"/>
      <c r="H40" s="292"/>
      <c r="I40" s="291"/>
      <c r="J40" s="206"/>
      <c r="K40" s="897" t="s">
        <v>228</v>
      </c>
      <c r="L40" s="954"/>
    </row>
    <row r="41" spans="1:14" ht="39.75" customHeight="1" x14ac:dyDescent="0.3">
      <c r="B41" s="895" t="s">
        <v>229</v>
      </c>
      <c r="C41" s="896"/>
      <c r="D41" s="897"/>
      <c r="E41" s="934"/>
      <c r="F41" s="935"/>
      <c r="G41" s="290"/>
      <c r="H41" s="292"/>
      <c r="I41" s="291"/>
      <c r="J41" s="206"/>
      <c r="K41" s="897"/>
      <c r="L41" s="954"/>
    </row>
    <row r="42" spans="1:14" ht="85.5" customHeight="1" x14ac:dyDescent="0.3">
      <c r="A42" s="186" t="s">
        <v>230</v>
      </c>
      <c r="B42" s="847" t="s">
        <v>231</v>
      </c>
      <c r="C42" s="848"/>
      <c r="D42" s="849"/>
      <c r="E42" s="916"/>
      <c r="F42" s="917"/>
      <c r="G42" s="444"/>
      <c r="H42" s="443"/>
      <c r="I42" s="442"/>
      <c r="J42" s="207"/>
      <c r="K42" s="461" t="s">
        <v>232</v>
      </c>
      <c r="L42" s="456" t="s">
        <v>233</v>
      </c>
    </row>
    <row r="43" spans="1:14" ht="40.5" customHeight="1" thickBot="1" x14ac:dyDescent="0.35">
      <c r="A43" s="186"/>
      <c r="B43" s="861" t="s">
        <v>869</v>
      </c>
      <c r="C43" s="862"/>
      <c r="D43" s="862"/>
      <c r="E43" s="939"/>
      <c r="F43" s="940"/>
      <c r="G43" s="459"/>
      <c r="H43" s="479"/>
      <c r="I43" s="459"/>
      <c r="J43" s="460"/>
      <c r="K43" s="468" t="s">
        <v>859</v>
      </c>
      <c r="L43" s="91" t="s">
        <v>858</v>
      </c>
    </row>
    <row r="44" spans="1:14" ht="19.5" customHeight="1" thickBot="1" x14ac:dyDescent="0.35">
      <c r="B44" s="976" t="s">
        <v>234</v>
      </c>
      <c r="C44" s="977"/>
      <c r="D44" s="977"/>
      <c r="E44" s="977"/>
      <c r="F44" s="977"/>
      <c r="G44" s="977"/>
      <c r="H44" s="977"/>
      <c r="I44" s="977"/>
      <c r="J44" s="978"/>
      <c r="K44" s="462"/>
      <c r="L44" s="457"/>
    </row>
    <row r="45" spans="1:14" ht="32.25" customHeight="1" thickBot="1" x14ac:dyDescent="0.35">
      <c r="B45" s="98" t="s">
        <v>235</v>
      </c>
      <c r="C45" s="858" t="s">
        <v>139</v>
      </c>
      <c r="D45" s="859"/>
      <c r="E45" s="936"/>
      <c r="F45" s="937"/>
      <c r="G45" s="938"/>
      <c r="H45" s="912"/>
      <c r="I45" s="912"/>
      <c r="J45" s="192"/>
      <c r="K45" s="943" t="s">
        <v>235</v>
      </c>
      <c r="L45" s="944"/>
    </row>
    <row r="46" spans="1:14" ht="29.1" customHeight="1" x14ac:dyDescent="0.3">
      <c r="B46" s="844" t="s">
        <v>236</v>
      </c>
      <c r="C46" s="850" t="s">
        <v>237</v>
      </c>
      <c r="D46" s="262" t="s">
        <v>801</v>
      </c>
      <c r="E46" s="330"/>
      <c r="F46" s="427"/>
      <c r="G46" s="979" t="s">
        <v>876</v>
      </c>
      <c r="H46" s="293"/>
      <c r="I46" s="982" t="s">
        <v>877</v>
      </c>
      <c r="J46" s="191" t="str">
        <f>IF(ISBLANK(H46),"",(H46-E46)/E46)</f>
        <v/>
      </c>
      <c r="K46" s="945" t="s">
        <v>871</v>
      </c>
      <c r="L46" s="946"/>
      <c r="N46" s="107"/>
    </row>
    <row r="47" spans="1:14" ht="29.1" customHeight="1" x14ac:dyDescent="0.3">
      <c r="B47" s="845"/>
      <c r="C47" s="834"/>
      <c r="D47" s="263" t="s">
        <v>238</v>
      </c>
      <c r="E47" s="331"/>
      <c r="F47" s="428"/>
      <c r="G47" s="980"/>
      <c r="H47" s="294"/>
      <c r="I47" s="983"/>
      <c r="J47" s="103" t="str">
        <f t="shared" ref="J47:J68" si="0">IF(ISBLANK(H47),"",(H47-E47)/E47)</f>
        <v/>
      </c>
      <c r="K47" s="945"/>
      <c r="L47" s="946"/>
    </row>
    <row r="48" spans="1:14" ht="29.1" customHeight="1" thickBot="1" x14ac:dyDescent="0.35">
      <c r="B48" s="845"/>
      <c r="C48" s="851"/>
      <c r="D48" s="264" t="s">
        <v>239</v>
      </c>
      <c r="E48" s="332"/>
      <c r="F48" s="428"/>
      <c r="G48" s="980"/>
      <c r="H48" s="295"/>
      <c r="I48" s="983"/>
      <c r="J48" s="104" t="str">
        <f t="shared" si="0"/>
        <v/>
      </c>
      <c r="K48" s="945"/>
      <c r="L48" s="946"/>
    </row>
    <row r="49" spans="1:12" ht="29.1" customHeight="1" x14ac:dyDescent="0.3">
      <c r="A49" s="942" t="s">
        <v>240</v>
      </c>
      <c r="B49" s="845"/>
      <c r="C49" s="854" t="s">
        <v>241</v>
      </c>
      <c r="D49" s="265" t="s">
        <v>801</v>
      </c>
      <c r="E49" s="333"/>
      <c r="F49" s="428"/>
      <c r="G49" s="980"/>
      <c r="H49" s="299"/>
      <c r="I49" s="983"/>
      <c r="J49" s="187" t="str">
        <f t="shared" si="0"/>
        <v/>
      </c>
      <c r="K49" s="945"/>
      <c r="L49" s="946"/>
    </row>
    <row r="50" spans="1:12" ht="29.1" customHeight="1" x14ac:dyDescent="0.3">
      <c r="A50" s="942"/>
      <c r="B50" s="845"/>
      <c r="C50" s="855"/>
      <c r="D50" s="266" t="s">
        <v>238</v>
      </c>
      <c r="E50" s="334"/>
      <c r="F50" s="428"/>
      <c r="G50" s="980"/>
      <c r="H50" s="300"/>
      <c r="I50" s="983"/>
      <c r="J50" s="188" t="str">
        <f t="shared" si="0"/>
        <v/>
      </c>
      <c r="K50" s="945"/>
      <c r="L50" s="946"/>
    </row>
    <row r="51" spans="1:12" ht="29.1" customHeight="1" thickBot="1" x14ac:dyDescent="0.35">
      <c r="A51" s="942"/>
      <c r="B51" s="845"/>
      <c r="C51" s="856"/>
      <c r="D51" s="267" t="s">
        <v>239</v>
      </c>
      <c r="E51" s="335"/>
      <c r="F51" s="428"/>
      <c r="G51" s="980"/>
      <c r="H51" s="301"/>
      <c r="I51" s="983"/>
      <c r="J51" s="208" t="str">
        <f t="shared" si="0"/>
        <v/>
      </c>
      <c r="K51" s="945"/>
      <c r="L51" s="946"/>
    </row>
    <row r="52" spans="1:12" ht="29.1" customHeight="1" x14ac:dyDescent="0.3">
      <c r="B52" s="845"/>
      <c r="C52" s="850" t="s">
        <v>242</v>
      </c>
      <c r="D52" s="156" t="s">
        <v>801</v>
      </c>
      <c r="E52" s="330"/>
      <c r="F52" s="970"/>
      <c r="G52" s="980"/>
      <c r="H52" s="293"/>
      <c r="I52" s="983"/>
      <c r="J52" s="105" t="str">
        <f t="shared" si="0"/>
        <v/>
      </c>
      <c r="K52" s="945"/>
      <c r="L52" s="946"/>
    </row>
    <row r="53" spans="1:12" ht="29.1" customHeight="1" x14ac:dyDescent="0.3">
      <c r="B53" s="845"/>
      <c r="C53" s="834"/>
      <c r="D53" s="157" t="s">
        <v>238</v>
      </c>
      <c r="E53" s="331"/>
      <c r="F53" s="971"/>
      <c r="G53" s="980"/>
      <c r="H53" s="294"/>
      <c r="I53" s="983"/>
      <c r="J53" s="103" t="str">
        <f t="shared" si="0"/>
        <v/>
      </c>
      <c r="K53" s="945"/>
      <c r="L53" s="946"/>
    </row>
    <row r="54" spans="1:12" ht="29.1" customHeight="1" thickBot="1" x14ac:dyDescent="0.35">
      <c r="B54" s="845"/>
      <c r="C54" s="851"/>
      <c r="D54" s="158" t="s">
        <v>239</v>
      </c>
      <c r="E54" s="332"/>
      <c r="F54" s="972"/>
      <c r="G54" s="980"/>
      <c r="H54" s="295"/>
      <c r="I54" s="983"/>
      <c r="J54" s="104" t="str">
        <f t="shared" si="0"/>
        <v/>
      </c>
      <c r="K54" s="945"/>
      <c r="L54" s="946"/>
    </row>
    <row r="55" spans="1:12" ht="29.1" customHeight="1" thickBot="1" x14ac:dyDescent="0.35">
      <c r="B55" s="844" t="s">
        <v>243</v>
      </c>
      <c r="C55" s="840" t="s">
        <v>244</v>
      </c>
      <c r="D55" s="156" t="s">
        <v>801</v>
      </c>
      <c r="E55" s="302"/>
      <c r="F55" s="967"/>
      <c r="G55" s="980"/>
      <c r="H55" s="296"/>
      <c r="I55" s="983"/>
      <c r="J55" s="105" t="str">
        <f t="shared" si="0"/>
        <v/>
      </c>
      <c r="K55" s="945"/>
      <c r="L55" s="946"/>
    </row>
    <row r="56" spans="1:12" ht="29.1" customHeight="1" thickBot="1" x14ac:dyDescent="0.35">
      <c r="B56" s="845"/>
      <c r="C56" s="840"/>
      <c r="D56" s="157" t="s">
        <v>238</v>
      </c>
      <c r="E56" s="303"/>
      <c r="F56" s="968"/>
      <c r="G56" s="980"/>
      <c r="H56" s="297"/>
      <c r="I56" s="983"/>
      <c r="J56" s="103" t="str">
        <f t="shared" si="0"/>
        <v/>
      </c>
      <c r="K56" s="945"/>
      <c r="L56" s="946"/>
    </row>
    <row r="57" spans="1:12" ht="29.1" customHeight="1" thickBot="1" x14ac:dyDescent="0.35">
      <c r="B57" s="845"/>
      <c r="C57" s="850"/>
      <c r="D57" s="159" t="s">
        <v>239</v>
      </c>
      <c r="E57" s="304"/>
      <c r="F57" s="969"/>
      <c r="G57" s="980"/>
      <c r="H57" s="298"/>
      <c r="I57" s="983"/>
      <c r="J57" s="106" t="str">
        <f t="shared" si="0"/>
        <v/>
      </c>
      <c r="K57" s="945"/>
      <c r="L57" s="946"/>
    </row>
    <row r="58" spans="1:12" ht="27.75" customHeight="1" thickBot="1" x14ac:dyDescent="0.35">
      <c r="A58" s="942" t="s">
        <v>240</v>
      </c>
      <c r="B58" s="845"/>
      <c r="C58" s="857" t="s">
        <v>245</v>
      </c>
      <c r="D58" s="181" t="s">
        <v>801</v>
      </c>
      <c r="E58" s="305"/>
      <c r="F58" s="967"/>
      <c r="G58" s="980"/>
      <c r="H58" s="310"/>
      <c r="I58" s="983"/>
      <c r="J58" s="187" t="str">
        <f t="shared" si="0"/>
        <v/>
      </c>
      <c r="K58" s="957" t="s">
        <v>867</v>
      </c>
      <c r="L58" s="958"/>
    </row>
    <row r="59" spans="1:12" ht="30" customHeight="1" thickBot="1" x14ac:dyDescent="0.35">
      <c r="A59" s="942"/>
      <c r="B59" s="845"/>
      <c r="C59" s="857"/>
      <c r="D59" s="182" t="s">
        <v>238</v>
      </c>
      <c r="E59" s="306"/>
      <c r="F59" s="968"/>
      <c r="G59" s="980"/>
      <c r="H59" s="309"/>
      <c r="I59" s="983"/>
      <c r="J59" s="188" t="str">
        <f t="shared" si="0"/>
        <v/>
      </c>
      <c r="K59" s="945" t="s">
        <v>246</v>
      </c>
      <c r="L59" s="946"/>
    </row>
    <row r="60" spans="1:12" ht="27.75" customHeight="1" thickBot="1" x14ac:dyDescent="0.35">
      <c r="A60" s="942"/>
      <c r="B60" s="845"/>
      <c r="C60" s="854"/>
      <c r="D60" s="183" t="s">
        <v>239</v>
      </c>
      <c r="E60" s="307"/>
      <c r="F60" s="968"/>
      <c r="G60" s="981"/>
      <c r="H60" s="308"/>
      <c r="I60" s="984"/>
      <c r="J60" s="189" t="str">
        <f t="shared" si="0"/>
        <v/>
      </c>
      <c r="K60" s="955" t="s">
        <v>224</v>
      </c>
      <c r="L60" s="956"/>
    </row>
    <row r="61" spans="1:12" ht="57" customHeight="1" thickBot="1" x14ac:dyDescent="0.35">
      <c r="A61" s="186" t="s">
        <v>247</v>
      </c>
      <c r="B61" s="846"/>
      <c r="C61" s="920" t="s">
        <v>248</v>
      </c>
      <c r="D61" s="921"/>
      <c r="E61" s="311"/>
      <c r="F61" s="429"/>
      <c r="G61" s="476"/>
      <c r="H61" s="312"/>
      <c r="I61" s="474"/>
      <c r="J61" s="190" t="str">
        <f>IF(ISBLANK(H61),"",(H61-E61)/E61)</f>
        <v/>
      </c>
      <c r="K61" s="957" t="s">
        <v>249</v>
      </c>
      <c r="L61" s="958"/>
    </row>
    <row r="62" spans="1:12" ht="56.1" customHeight="1" thickBot="1" x14ac:dyDescent="0.35">
      <c r="B62" s="845"/>
      <c r="C62" s="852" t="s">
        <v>250</v>
      </c>
      <c r="D62" s="927"/>
      <c r="E62" s="313"/>
      <c r="F62" s="429"/>
      <c r="G62" s="314"/>
      <c r="H62" s="473"/>
      <c r="I62" s="475"/>
      <c r="J62" s="102" t="str">
        <f>IF(ISBLANK(H62),"",(H62-E62)/E62)</f>
        <v/>
      </c>
      <c r="K62" s="945" t="s">
        <v>878</v>
      </c>
      <c r="L62" s="946"/>
    </row>
    <row r="63" spans="1:12" ht="57" customHeight="1" thickBot="1" x14ac:dyDescent="0.35">
      <c r="B63" s="844" t="s">
        <v>251</v>
      </c>
      <c r="C63" s="852" t="s">
        <v>252</v>
      </c>
      <c r="D63" s="853"/>
      <c r="E63" s="317"/>
      <c r="F63" s="964"/>
      <c r="G63" s="316"/>
      <c r="H63" s="315"/>
      <c r="I63" s="316"/>
      <c r="J63" s="209" t="str">
        <f t="shared" si="0"/>
        <v/>
      </c>
      <c r="K63" s="955" t="s">
        <v>253</v>
      </c>
      <c r="L63" s="956"/>
    </row>
    <row r="64" spans="1:12" ht="57" customHeight="1" thickBot="1" x14ac:dyDescent="0.35">
      <c r="B64" s="845"/>
      <c r="C64" s="852" t="s">
        <v>254</v>
      </c>
      <c r="D64" s="853"/>
      <c r="E64" s="317"/>
      <c r="F64" s="965"/>
      <c r="G64" s="316"/>
      <c r="H64" s="315"/>
      <c r="I64" s="316"/>
      <c r="J64" s="209" t="str">
        <f t="shared" si="0"/>
        <v/>
      </c>
      <c r="K64" s="198"/>
      <c r="L64" s="180"/>
    </row>
    <row r="65" spans="1:12" ht="57" customHeight="1" thickBot="1" x14ac:dyDescent="0.35">
      <c r="B65" s="845"/>
      <c r="C65" s="852" t="s">
        <v>255</v>
      </c>
      <c r="D65" s="853"/>
      <c r="E65" s="160">
        <f>E63-E64</f>
        <v>0</v>
      </c>
      <c r="F65" s="965"/>
      <c r="G65" s="474"/>
      <c r="H65" s="318"/>
      <c r="I65" s="474"/>
      <c r="J65" s="209" t="str">
        <f t="shared" si="0"/>
        <v/>
      </c>
      <c r="K65" s="198"/>
      <c r="L65" s="180"/>
    </row>
    <row r="66" spans="1:12" ht="63" customHeight="1" thickBot="1" x14ac:dyDescent="0.35">
      <c r="A66" s="197" t="s">
        <v>240</v>
      </c>
      <c r="B66" s="860"/>
      <c r="C66" s="920" t="s">
        <v>256</v>
      </c>
      <c r="D66" s="921"/>
      <c r="E66" s="421"/>
      <c r="F66" s="966"/>
      <c r="G66" s="474"/>
      <c r="H66" s="319"/>
      <c r="I66" s="474"/>
      <c r="J66" s="190" t="str">
        <f t="shared" si="0"/>
        <v/>
      </c>
      <c r="K66" s="198"/>
      <c r="L66" s="180"/>
    </row>
    <row r="67" spans="1:12" ht="52.5" customHeight="1" thickBot="1" x14ac:dyDescent="0.35">
      <c r="A67" s="197"/>
      <c r="B67" s="832" t="s">
        <v>257</v>
      </c>
      <c r="C67" s="834" t="s">
        <v>258</v>
      </c>
      <c r="D67" s="835"/>
      <c r="E67" s="320"/>
      <c r="F67" s="423"/>
      <c r="G67" s="322"/>
      <c r="H67" s="321"/>
      <c r="I67" s="322"/>
      <c r="J67" s="99" t="str">
        <f t="shared" si="0"/>
        <v/>
      </c>
      <c r="K67" s="959"/>
      <c r="L67" s="960"/>
    </row>
    <row r="68" spans="1:12" ht="45.75" customHeight="1" thickBot="1" x14ac:dyDescent="0.35">
      <c r="A68" s="197"/>
      <c r="B68" s="833"/>
      <c r="C68" s="836" t="s">
        <v>259</v>
      </c>
      <c r="D68" s="837"/>
      <c r="E68" s="325"/>
      <c r="F68" s="424"/>
      <c r="G68" s="323"/>
      <c r="H68" s="324"/>
      <c r="I68" s="323"/>
      <c r="J68" s="100" t="str">
        <f t="shared" si="0"/>
        <v/>
      </c>
      <c r="K68" s="959"/>
      <c r="L68" s="960"/>
    </row>
    <row r="69" spans="1:12" ht="36" customHeight="1" x14ac:dyDescent="0.3">
      <c r="B69" s="838" t="s">
        <v>260</v>
      </c>
      <c r="C69" s="840" t="s">
        <v>261</v>
      </c>
      <c r="D69" s="841"/>
      <c r="E69" s="477"/>
      <c r="F69" s="425"/>
      <c r="G69" s="326"/>
      <c r="H69" s="328"/>
      <c r="I69" s="326"/>
      <c r="J69" s="101" t="str">
        <f>IF(ISBLANK(H69),"",(H69-E70)/E70)</f>
        <v/>
      </c>
      <c r="K69" s="959"/>
      <c r="L69" s="960"/>
    </row>
    <row r="70" spans="1:12" ht="36" customHeight="1" thickBot="1" x14ac:dyDescent="0.35">
      <c r="B70" s="839"/>
      <c r="C70" s="842" t="s">
        <v>262</v>
      </c>
      <c r="D70" s="843"/>
      <c r="E70" s="336"/>
      <c r="F70" s="426"/>
      <c r="G70" s="327"/>
      <c r="H70" s="329"/>
      <c r="I70" s="327"/>
      <c r="J70" s="100" t="str">
        <f>IF(ISBLANK(H70),"",(H70-#REF!)/#REF!)</f>
        <v/>
      </c>
      <c r="K70" s="961"/>
      <c r="L70" s="962"/>
    </row>
    <row r="73" spans="1:12" ht="15.6" x14ac:dyDescent="0.3">
      <c r="B73" s="2"/>
    </row>
    <row r="74" spans="1:12" x14ac:dyDescent="0.3">
      <c r="B74" s="94" t="str">
        <f>"'EEM 5' tab"</f>
        <v>'EEM 5' tab</v>
      </c>
    </row>
    <row r="75" spans="1:12" ht="15.6" x14ac:dyDescent="0.3">
      <c r="B75" s="2"/>
    </row>
    <row r="76" spans="1:12" ht="15.6" x14ac:dyDescent="0.3">
      <c r="B76" s="37" t="str">
        <f>"'PI_POE' tab, if no more EEMs"</f>
        <v>'PI_POE' tab, if no more EEMs</v>
      </c>
    </row>
    <row r="77" spans="1:12" ht="15.6" x14ac:dyDescent="0.3">
      <c r="B77" s="2"/>
    </row>
  </sheetData>
  <sheetProtection algorithmName="SHA-512" hashValue="8I57xdUGH/nMDTK/5cqBMWlU24eHpJmfrETK7SddsJ05NK2B9iGi0aTjo0f+pOs/bdpzv/5GItvA00Ll2seZWA==" saltValue="EGArPRw+/fdgOME5ZtjPQA==" spinCount="100000" sheet="1" formatColumns="0" formatRows="0"/>
  <mergeCells count="117">
    <mergeCell ref="C66:D66"/>
    <mergeCell ref="B67:B68"/>
    <mergeCell ref="C67:D67"/>
    <mergeCell ref="K67:L70"/>
    <mergeCell ref="C68:D68"/>
    <mergeCell ref="B69:B70"/>
    <mergeCell ref="C69:D69"/>
    <mergeCell ref="C70:D70"/>
    <mergeCell ref="C61:D61"/>
    <mergeCell ref="K61:L61"/>
    <mergeCell ref="C62:D62"/>
    <mergeCell ref="K62:L62"/>
    <mergeCell ref="B63:B66"/>
    <mergeCell ref="C63:D63"/>
    <mergeCell ref="F63:F66"/>
    <mergeCell ref="K63:L63"/>
    <mergeCell ref="C64:D64"/>
    <mergeCell ref="C65:D65"/>
    <mergeCell ref="A49:A51"/>
    <mergeCell ref="C49:C51"/>
    <mergeCell ref="C52:C54"/>
    <mergeCell ref="F52:F54"/>
    <mergeCell ref="B55:B62"/>
    <mergeCell ref="C55:C57"/>
    <mergeCell ref="F55:F57"/>
    <mergeCell ref="A58:A60"/>
    <mergeCell ref="C58:C60"/>
    <mergeCell ref="F58:F60"/>
    <mergeCell ref="K45:L45"/>
    <mergeCell ref="B46:B54"/>
    <mergeCell ref="C46:C48"/>
    <mergeCell ref="G46:G60"/>
    <mergeCell ref="I46:I60"/>
    <mergeCell ref="K46:L57"/>
    <mergeCell ref="K58:L58"/>
    <mergeCell ref="K59:L59"/>
    <mergeCell ref="K60:L60"/>
    <mergeCell ref="B42:D42"/>
    <mergeCell ref="E42:F42"/>
    <mergeCell ref="B43:D43"/>
    <mergeCell ref="E43:F43"/>
    <mergeCell ref="B44:J44"/>
    <mergeCell ref="C45:D45"/>
    <mergeCell ref="E45:G45"/>
    <mergeCell ref="H45:I45"/>
    <mergeCell ref="B38:D38"/>
    <mergeCell ref="E38:F38"/>
    <mergeCell ref="L38:L39"/>
    <mergeCell ref="B39:D39"/>
    <mergeCell ref="E39:F39"/>
    <mergeCell ref="B40:D40"/>
    <mergeCell ref="E40:F40"/>
    <mergeCell ref="K40:L41"/>
    <mergeCell ref="B41:D41"/>
    <mergeCell ref="E41:F41"/>
    <mergeCell ref="B32:D37"/>
    <mergeCell ref="E32:F37"/>
    <mergeCell ref="G32:G37"/>
    <mergeCell ref="H32:H37"/>
    <mergeCell ref="I32:I37"/>
    <mergeCell ref="K32:L37"/>
    <mergeCell ref="K25:L25"/>
    <mergeCell ref="A26:A31"/>
    <mergeCell ref="B26:D31"/>
    <mergeCell ref="E26:F31"/>
    <mergeCell ref="G26:G31"/>
    <mergeCell ref="H26:H31"/>
    <mergeCell ref="I26:I31"/>
    <mergeCell ref="K26:L31"/>
    <mergeCell ref="B21:D25"/>
    <mergeCell ref="E21:F25"/>
    <mergeCell ref="G21:G25"/>
    <mergeCell ref="H21:H25"/>
    <mergeCell ref="I21:I25"/>
    <mergeCell ref="K21:K22"/>
    <mergeCell ref="B20:D20"/>
    <mergeCell ref="B14:D14"/>
    <mergeCell ref="B15:D15"/>
    <mergeCell ref="E15:F19"/>
    <mergeCell ref="G15:G19"/>
    <mergeCell ref="H15:H19"/>
    <mergeCell ref="I15:I19"/>
    <mergeCell ref="L22:L23"/>
    <mergeCell ref="K23:K24"/>
    <mergeCell ref="A13:A19"/>
    <mergeCell ref="B13:D13"/>
    <mergeCell ref="E13:F14"/>
    <mergeCell ref="G13:G14"/>
    <mergeCell ref="H13:H14"/>
    <mergeCell ref="I13:I14"/>
    <mergeCell ref="J13:J14"/>
    <mergeCell ref="K13:L19"/>
    <mergeCell ref="J15:J19"/>
    <mergeCell ref="B16:D16"/>
    <mergeCell ref="B17:D17"/>
    <mergeCell ref="B18:D18"/>
    <mergeCell ref="B19:D19"/>
    <mergeCell ref="B9:D9"/>
    <mergeCell ref="K9:L9"/>
    <mergeCell ref="M9:O9"/>
    <mergeCell ref="B10:D10"/>
    <mergeCell ref="E10:F10"/>
    <mergeCell ref="K10:L11"/>
    <mergeCell ref="B11:D11"/>
    <mergeCell ref="E11:F11"/>
    <mergeCell ref="B12:D12"/>
    <mergeCell ref="K12:L12"/>
    <mergeCell ref="K1:U1"/>
    <mergeCell ref="B3:J3"/>
    <mergeCell ref="B4:D4"/>
    <mergeCell ref="K4:L4"/>
    <mergeCell ref="B5:D5"/>
    <mergeCell ref="K5:L7"/>
    <mergeCell ref="B6:D6"/>
    <mergeCell ref="B7:D7"/>
    <mergeCell ref="B8:D8"/>
    <mergeCell ref="M8:O8"/>
  </mergeCells>
  <conditionalFormatting sqref="B11:D11">
    <cfRule type="expression" dxfId="664" priority="77">
      <formula>$E$10="Yes"</formula>
    </cfRule>
    <cfRule type="expression" dxfId="663" priority="76">
      <formula>$H$10="Yes"</formula>
    </cfRule>
  </conditionalFormatting>
  <conditionalFormatting sqref="B40:D41">
    <cfRule type="expression" dxfId="659" priority="46">
      <formula>OR($E$39="Yes",$H$39="Yes")</formula>
    </cfRule>
  </conditionalFormatting>
  <conditionalFormatting sqref="C61">
    <cfRule type="expression" dxfId="645" priority="79">
      <formula>$D$39="No"</formula>
    </cfRule>
    <cfRule type="expression" dxfId="644" priority="78">
      <formula>$F$39="Yes"</formula>
    </cfRule>
    <cfRule type="expression" dxfId="643" priority="55">
      <formula>OR($E$39="Yes",$H$39="Yes")</formula>
    </cfRule>
  </conditionalFormatting>
  <conditionalFormatting sqref="C61:D61">
    <cfRule type="expression" dxfId="641" priority="26">
      <formula>OR($E$39="Yes",$H$39="Yes")</formula>
    </cfRule>
  </conditionalFormatting>
  <conditionalFormatting sqref="E61:E62">
    <cfRule type="expression" dxfId="632" priority="47">
      <formula>$E$39="Yes"</formula>
    </cfRule>
  </conditionalFormatting>
  <conditionalFormatting sqref="E40:F40">
    <cfRule type="expression" dxfId="629" priority="66">
      <formula>$D$40="Yes"</formula>
    </cfRule>
  </conditionalFormatting>
  <conditionalFormatting sqref="E40:F41">
    <cfRule type="expression" dxfId="628" priority="64">
      <formula>$E$39="Yes"</formula>
    </cfRule>
  </conditionalFormatting>
  <conditionalFormatting sqref="E11:G11">
    <cfRule type="expression" dxfId="627" priority="74">
      <formula>$E$10="Yes"</formula>
    </cfRule>
  </conditionalFormatting>
  <conditionalFormatting sqref="F20:G20">
    <cfRule type="expression" dxfId="623" priority="9">
      <formula>$E$20="No"</formula>
    </cfRule>
  </conditionalFormatting>
  <conditionalFormatting sqref="G38">
    <cfRule type="expression" dxfId="621" priority="69">
      <formula>$E$38="Yes"</formula>
    </cfRule>
  </conditionalFormatting>
  <conditionalFormatting sqref="G39">
    <cfRule type="expression" dxfId="620" priority="63">
      <formula>$E$39="Yes"</formula>
    </cfRule>
  </conditionalFormatting>
  <conditionalFormatting sqref="G61:G62">
    <cfRule type="expression" dxfId="619" priority="56">
      <formula>$E$39="Yes"</formula>
    </cfRule>
  </conditionalFormatting>
  <conditionalFormatting sqref="H11:I11">
    <cfRule type="expression" dxfId="614" priority="75">
      <formula>$H$10="Yes"</formula>
    </cfRule>
  </conditionalFormatting>
  <conditionalFormatting sqref="H61:I62">
    <cfRule type="expression" dxfId="610" priority="54">
      <formula>$H$39="Yes"</formula>
    </cfRule>
  </conditionalFormatting>
  <conditionalFormatting sqref="I20">
    <cfRule type="expression" dxfId="608" priority="8">
      <formula>$H$20="No"</formula>
    </cfRule>
    <cfRule type="expression" dxfId="607" priority="3">
      <formula>$H$20="Yes"</formula>
    </cfRule>
  </conditionalFormatting>
  <conditionalFormatting sqref="I38">
    <cfRule type="expression" dxfId="606" priority="70">
      <formula>$H$38="Yes"</formula>
    </cfRule>
  </conditionalFormatting>
  <conditionalFormatting sqref="I39:I40 G40:H40">
    <cfRule type="expression" dxfId="605" priority="65">
      <formula>$D$40="Yes"</formula>
    </cfRule>
  </conditionalFormatting>
  <conditionalFormatting sqref="I39:I40 H40 G40:G41 H41:I41">
    <cfRule type="expression" dxfId="604" priority="62">
      <formula>$H$39="Yes"</formula>
    </cfRule>
  </conditionalFormatting>
  <conditionalFormatting sqref="J46">
    <cfRule type="expression" dxfId="603" priority="52">
      <formula>$G$44</formula>
    </cfRule>
  </conditionalFormatting>
  <conditionalFormatting sqref="J61:J62">
    <cfRule type="expression" dxfId="601" priority="53">
      <formula>AND($E$39="Yes",$H$39="Yes")</formula>
    </cfRule>
  </conditionalFormatting>
  <conditionalFormatting sqref="K38">
    <cfRule type="expression" dxfId="598" priority="68">
      <formula>OR($H$38="Yes",$E$38="Yes")</formula>
    </cfRule>
  </conditionalFormatting>
  <conditionalFormatting sqref="K39">
    <cfRule type="expression" dxfId="597" priority="67">
      <formula>OR($E$39="Yes",$H$39="Yes")</formula>
    </cfRule>
  </conditionalFormatting>
  <conditionalFormatting sqref="K40:L41">
    <cfRule type="expression" dxfId="590" priority="61">
      <formula>OR($E$39="Yes",$H$39="Yes")</formula>
    </cfRule>
  </conditionalFormatting>
  <conditionalFormatting sqref="M9:O9">
    <cfRule type="expression" dxfId="584" priority="36">
      <formula>AND($E$9&gt;0,$E$9&lt;5)</formula>
    </cfRule>
  </conditionalFormatting>
  <hyperlinks>
    <hyperlink ref="L38" r:id="rId1" display="RACC-FSC_v3.0" xr:uid="{F0487B0D-7E58-4172-8B64-E55405F6F980}"/>
    <hyperlink ref="L24" r:id="rId2" display="https://file.ac/41slG_rLPjs/" xr:uid="{089FB019-21C9-4A5B-8933-1BCF7BC5534B}"/>
    <hyperlink ref="L21" r:id="rId3" display="Reference: Resolution E-4818 Table 1.1" xr:uid="{D1097029-28D3-4448-80CD-C4AB22D00B63}"/>
    <hyperlink ref="L8" r:id="rId4" display="Reference: Resolution E-4818 Table 1.1" xr:uid="{7FABBDF1-AEAF-4488-8EC0-0D2805077E82}"/>
    <hyperlink ref="L42" r:id="rId5" xr:uid="{16C07B04-6102-4906-A339-685FB22A35B3}"/>
    <hyperlink ref="B74" location="'EEM 5'!A1" display="'EEM 5'!A1" xr:uid="{8E18B675-865C-4673-AF24-F5A5BC379E75}"/>
    <hyperlink ref="B76" location="PI_POE!A1" display="PI_POE!A1" xr:uid="{29A2E855-B788-453D-9BDC-2FA6A30D3E5C}"/>
    <hyperlink ref="B1" location="'READ ME'!A1" display="Back to READ ME" xr:uid="{B867A37D-BC32-4C19-94BA-5813AEA69049}"/>
    <hyperlink ref="L22" r:id="rId6" display="https://docs.cpuc.ca.gov/publisheddocs/published/g000/m232/k460/232460214.pdf" xr:uid="{D4034620-F7B0-47A9-8D26-C1060C6B7FBF}"/>
    <hyperlink ref="K60" r:id="rId7" display="Total System Benefit Technical Guidance (v1.2)" xr:uid="{95FAEC29-F863-4F33-BFAC-12ACAE6C83FF}"/>
    <hyperlink ref="K60:L60" r:id="rId8" display="RACC-FSC_v3.0 / Technical Guidance Document(s)" xr:uid="{099B1183-C95B-4936-9693-CC732B64DA98}"/>
    <hyperlink ref="K63" r:id="rId9" xr:uid="{461B80F0-48EF-4B3B-9389-262C2C56F33C}"/>
    <hyperlink ref="L43" r:id="rId10" display="Custom Measure Guidance Library" xr:uid="{2D38E750-4A01-4862-82C2-32FA064ECB71}"/>
    <hyperlink ref="L20" r:id="rId11" display="https://file.ac/41slG_rLPjs/" xr:uid="{3D59BEBE-094B-473F-95BA-E006E1761D4F}"/>
  </hyperlinks>
  <pageMargins left="0.5" right="0.5" top="0.75" bottom="0.75" header="0.3" footer="0.3"/>
  <pageSetup scale="61" fitToHeight="5" orientation="portrait" r:id="rId12"/>
  <headerFooter>
    <oddHeader>&amp;L&amp;G&amp;CCustomer Project Review (CPR) - &amp;A&amp;R&amp;D</oddHeader>
    <oddFooter>&amp;CPage &amp;P of &amp;N</oddFooter>
  </headerFooter>
  <rowBreaks count="2" manualBreakCount="2">
    <brk id="25" min="1" max="6" man="1"/>
    <brk id="43" min="1" max="6" man="1"/>
  </rowBreaks>
  <legacyDrawingHF r:id="rId13"/>
  <extLst>
    <ext xmlns:x14="http://schemas.microsoft.com/office/spreadsheetml/2009/9/main" uri="{78C0D931-6437-407d-A8EE-F0AAD7539E65}">
      <x14:conditionalFormattings>
        <x14:conditionalFormatting xmlns:xm="http://schemas.microsoft.com/office/excel/2006/main">
          <x14:cfRule type="expression" priority="31" id="{8517E606-790F-45AF-9EB4-32A2B887D494}">
            <xm:f>AND('Customer Information'!$E$37='Data Validation'!$T$1,'Customer Information'!$E$31="No")</xm:f>
            <x14:dxf>
              <font>
                <color rgb="FFFF0000"/>
              </font>
              <fill>
                <patternFill>
                  <bgColor theme="0"/>
                </patternFill>
              </fill>
            </x14:dxf>
          </x14:cfRule>
          <xm:sqref>A1:A1048576</xm:sqref>
        </x14:conditionalFormatting>
        <x14:conditionalFormatting xmlns:xm="http://schemas.microsoft.com/office/excel/2006/main">
          <x14:cfRule type="expression" priority="32" id="{68471654-A70A-413E-AD98-E1FE00C2AF2C}">
            <xm:f>'Customer Information'!$E$37='Data Validation'!$T$1</xm:f>
            <x14:dxf>
              <font>
                <color rgb="FF0070C0"/>
              </font>
            </x14:dxf>
          </x14:cfRule>
          <xm:sqref>B1</xm:sqref>
        </x14:conditionalFormatting>
        <x14:conditionalFormatting xmlns:xm="http://schemas.microsoft.com/office/excel/2006/main">
          <x14:cfRule type="expression" priority="43" id="{6D3DD0C5-DDBB-426D-A342-F5184078DB1A}">
            <xm:f>$E$8='Data Validation'!$C$2</xm:f>
            <x14:dxf>
              <font>
                <color theme="1"/>
              </font>
              <fill>
                <patternFill>
                  <bgColor theme="0"/>
                </patternFill>
              </fill>
            </x14:dxf>
          </x14:cfRule>
          <xm:sqref>B12:D12</xm:sqref>
        </x14:conditionalFormatting>
        <x14:conditionalFormatting xmlns:xm="http://schemas.microsoft.com/office/excel/2006/main">
          <x14:cfRule type="expression" priority="39" id="{77D74E7F-19E2-4F2B-A7B6-1B536137BF68}">
            <xm:f>AND(OR($E$8='Data Validation'!$C$2,$H$8='Data Validation'!$C$2),'Customer Information'!$D$46&gt;'POE_PI Inputs'!$G$4)</xm:f>
            <x14:dxf>
              <font>
                <color theme="1"/>
              </font>
              <fill>
                <patternFill patternType="none">
                  <bgColor auto="1"/>
                </patternFill>
              </fill>
            </x14:dxf>
          </x14:cfRule>
          <xm:sqref>B13:D14</xm:sqref>
        </x14:conditionalFormatting>
        <x14:conditionalFormatting xmlns:xm="http://schemas.microsoft.com/office/excel/2006/main">
          <x14:cfRule type="expression" priority="40" id="{7C5A883E-4364-4839-A316-FC8F32F5BE6C}">
            <xm:f>AND(OR($E$8='Data Validation'!$C$2,$H$8='Data Validation'!$C$2),'Customer Information'!$D$46&gt;'POE_PI Inputs'!$G$6)</xm:f>
            <x14:dxf>
              <font>
                <color theme="1"/>
              </font>
              <fill>
                <patternFill patternType="none">
                  <bgColor auto="1"/>
                </patternFill>
              </fill>
            </x14:dxf>
          </x14:cfRule>
          <xm:sqref>B15:D19</xm:sqref>
        </x14:conditionalFormatting>
        <x14:conditionalFormatting xmlns:xm="http://schemas.microsoft.com/office/excel/2006/main">
          <x14:cfRule type="expression" priority="34" id="{D045C4D6-E777-4E95-A2B5-EB09B0210C4C}">
            <xm:f>'Customer Information'!$E$37='Data Validation'!$T$1</xm:f>
            <x14:dxf>
              <font>
                <b val="0"/>
                <i val="0"/>
                <color theme="1"/>
              </font>
              <fill>
                <patternFill>
                  <bgColor theme="0"/>
                </patternFill>
              </fill>
            </x14:dxf>
          </x14:cfRule>
          <xm:sqref>B1:E1 G1:J1 B2:J3</xm:sqref>
        </x14:conditionalFormatting>
        <x14:conditionalFormatting xmlns:xm="http://schemas.microsoft.com/office/excel/2006/main">
          <x14:cfRule type="expression" priority="2" id="{76B41BE2-F867-4E83-A2A3-C435C8848C69}">
            <xm:f>'Customer Information'!$F$14="Yes"</xm:f>
            <x14:dxf>
              <font>
                <color theme="0" tint="-4.9989318521683403E-2"/>
              </font>
              <fill>
                <patternFill>
                  <bgColor theme="0" tint="-4.9989318521683403E-2"/>
                </patternFill>
              </fill>
            </x14:dxf>
          </x14:cfRule>
          <x14:cfRule type="expression" priority="1" id="{CA3DA0C7-3EB5-45C3-A1FD-82A6416A171C}">
            <xm:f>'Customer Information'!$F$15="Yes"</xm:f>
            <x14:dxf>
              <font>
                <color theme="0" tint="-4.9989318521683403E-2"/>
              </font>
              <fill>
                <patternFill>
                  <bgColor theme="0" tint="-4.9989318521683403E-2"/>
                </patternFill>
              </fill>
            </x14:dxf>
          </x14:cfRule>
          <xm:sqref>B13:I19</xm:sqref>
        </x14:conditionalFormatting>
        <x14:conditionalFormatting xmlns:xm="http://schemas.microsoft.com/office/excel/2006/main">
          <x14:cfRule type="expression" priority="28" id="{65FC6ADF-ADD8-4222-A5D3-DC827B7FAB7C}">
            <xm:f>AND('Customer Information'!$E$31="Yes",'Customer Information'!$E$37='Data Validation'!$T$1)</xm:f>
            <x14:dxf>
              <border>
                <top/>
                <vertical/>
                <horizontal/>
              </border>
            </x14:dxf>
          </x14:cfRule>
          <xm:sqref>B3:J3</xm:sqref>
        </x14:conditionalFormatting>
        <x14:conditionalFormatting xmlns:xm="http://schemas.microsoft.com/office/excel/2006/main">
          <x14:cfRule type="expression" priority="29" id="{ADA7B8F1-D9CA-47BA-9D65-1908C873034E}">
            <xm:f>AND('Customer Information'!$E$37='Data Validation'!$T$1,'Customer Information'!$E$31="Yes")</xm:f>
            <x14:dxf>
              <font>
                <color theme="0" tint="-4.9989318521683403E-2"/>
              </font>
              <fill>
                <patternFill>
                  <bgColor theme="0" tint="-4.9989318521683403E-2"/>
                </patternFill>
              </fill>
              <border>
                <left/>
                <right/>
                <top/>
                <bottom/>
                <vertical/>
                <horizontal/>
              </border>
            </x14:dxf>
          </x14:cfRule>
          <xm:sqref>B44:J68 B4:J42 H1:J3 K1:BJ8 K9:K10 M9:BJ11 K12:BJ19 L20:BJ20 K21:BJ45 B43 E43 G43:J43 K46 M46:BJ70 K58 K59:L60 K63:L66 K67 B69:D69 F69:J69 B70:J275 K71:BJ1048576 H276:J1048576</xm:sqref>
        </x14:conditionalFormatting>
        <x14:conditionalFormatting xmlns:xm="http://schemas.microsoft.com/office/excel/2006/main">
          <x14:cfRule type="expression" priority="80" id="{D47A42F9-5C6C-4182-901E-0D5ABBCE805B}">
            <xm:f>OR('Customer Information'!$F$14="Yes",'Customer Information'!$F$15="Yes")</xm:f>
            <x14:dxf>
              <font>
                <color theme="0" tint="-4.9989318521683403E-2"/>
              </font>
              <fill>
                <patternFill>
                  <bgColor theme="0" tint="-4.9989318521683403E-2"/>
                </patternFill>
              </fill>
            </x14:dxf>
          </x14:cfRule>
          <x14:cfRule type="expression" priority="81" id="{F613E5D4-E966-4BF1-98B3-67CAE2284D99}">
            <xm:f>'Customer Information'!$E$37='Data Validation'!$T$2</xm:f>
            <x14:dxf>
              <font>
                <color theme="0" tint="-4.9989318521683403E-2"/>
              </font>
              <fill>
                <patternFill>
                  <bgColor theme="0" tint="-4.9989318521683403E-2"/>
                </patternFill>
              </fill>
            </x14:dxf>
          </x14:cfRule>
          <xm:sqref>B13:L19 E20:J20</xm:sqref>
        </x14:conditionalFormatting>
        <x14:conditionalFormatting xmlns:xm="http://schemas.microsoft.com/office/excel/2006/main">
          <x14:cfRule type="expression" priority="71" id="{6363DD49-F668-46F4-87E5-8A7959425CDE}">
            <xm:f>OR($E$8='Data Validation'!$C$5,$H$8='Data Validation'!$C$5)</xm:f>
            <x14:dxf>
              <font>
                <color theme="0" tint="-4.9989318521683403E-2"/>
              </font>
              <fill>
                <patternFill patternType="solid">
                  <fgColor theme="0" tint="-4.9989318521683403E-2"/>
                  <bgColor theme="0" tint="-4.9989318521683403E-2"/>
                </patternFill>
              </fill>
            </x14:dxf>
          </x14:cfRule>
          <xm:sqref>B26:L31</xm:sqref>
        </x14:conditionalFormatting>
        <x14:conditionalFormatting xmlns:xm="http://schemas.microsoft.com/office/excel/2006/main">
          <x14:cfRule type="expression" priority="60" id="{375A5957-8278-4CD1-9BA4-1A7CD95F1ADD}">
            <xm:f>'Customer Information'!$F$68="No"</xm:f>
            <x14:dxf>
              <font>
                <color theme="0" tint="-4.9989318521683403E-2"/>
              </font>
              <fill>
                <patternFill patternType="solid">
                  <fgColor theme="0" tint="-4.9989318521683403E-2"/>
                  <bgColor theme="0" tint="-4.9989318521683403E-2"/>
                </patternFill>
              </fill>
            </x14:dxf>
          </x14:cfRule>
          <xm:sqref>B42:L42 G43:L43 B43 E43</xm:sqref>
        </x14:conditionalFormatting>
        <x14:conditionalFormatting xmlns:xm="http://schemas.microsoft.com/office/excel/2006/main">
          <x14:cfRule type="expression" priority="23" id="{A15D3A96-7780-4D12-A445-234D26CAE8F6}">
            <xm:f>$E$8='Data Validation'!$C$2</xm:f>
            <x14:dxf>
              <font>
                <color theme="1"/>
              </font>
              <fill>
                <patternFill>
                  <bgColor theme="3" tint="0.89996032593768116"/>
                </patternFill>
              </fill>
            </x14:dxf>
          </x14:cfRule>
          <x14:cfRule type="expression" priority="17" id="{419C0302-CDEE-41B2-95E2-43F434BA2FA4}">
            <xm:f>$H$8='Data Validation'!$C$2</xm:f>
            <x14:dxf>
              <font>
                <color theme="1"/>
              </font>
              <fill>
                <patternFill>
                  <bgColor theme="3" tint="0.89996032593768116"/>
                </patternFill>
              </fill>
            </x14:dxf>
          </x14:cfRule>
          <xm:sqref>C49:C51</xm:sqref>
        </x14:conditionalFormatting>
        <x14:conditionalFormatting xmlns:xm="http://schemas.microsoft.com/office/excel/2006/main">
          <x14:cfRule type="expression" priority="15" id="{7BEA9167-FA52-4F77-9D86-476EBAC0E204}">
            <xm:f>$H$8='Data Validation'!$C$2</xm:f>
            <x14:dxf>
              <font>
                <color theme="1"/>
              </font>
              <fill>
                <patternFill>
                  <bgColor theme="3" tint="0.89996032593768116"/>
                </patternFill>
              </fill>
            </x14:dxf>
          </x14:cfRule>
          <x14:cfRule type="expression" priority="22" id="{D8525205-6D6B-49F3-8272-7568EE746500}">
            <xm:f>$E$8='Data Validation'!$C$2</xm:f>
            <x14:dxf>
              <font>
                <color theme="1"/>
              </font>
              <fill>
                <patternFill>
                  <bgColor theme="3" tint="0.89996032593768116"/>
                </patternFill>
              </fill>
            </x14:dxf>
          </x14:cfRule>
          <xm:sqref>C58:C60</xm:sqref>
        </x14:conditionalFormatting>
        <x14:conditionalFormatting xmlns:xm="http://schemas.microsoft.com/office/excel/2006/main">
          <x14:cfRule type="expression" priority="48" id="{656274D9-88E7-4977-B6D0-ECE51B5F80D5}">
            <xm:f>OR($E$8='Data Validation'!$C$2,$H$8='Data Validation'!$C$2)</xm:f>
            <x14:dxf>
              <font>
                <color theme="1"/>
              </font>
              <fill>
                <patternFill>
                  <bgColor theme="3" tint="0.89996032593768116"/>
                </patternFill>
              </fill>
            </x14:dxf>
          </x14:cfRule>
          <xm:sqref>C66</xm:sqref>
        </x14:conditionalFormatting>
        <x14:conditionalFormatting xmlns:xm="http://schemas.microsoft.com/office/excel/2006/main">
          <x14:cfRule type="expression" priority="35" id="{E528C066-B40A-435E-AD23-5F3C59FBCD58}">
            <xm:f>AND('Customer Information'!$E$37='Data Validation'!$T$1,'Customer Information'!E$31="Yes")</xm:f>
            <x14:dxf>
              <font>
                <color theme="0" tint="-4.9989318521683403E-2"/>
              </font>
              <fill>
                <patternFill>
                  <bgColor theme="0" tint="-4.9989318521683403E-2"/>
                </patternFill>
              </fill>
              <border>
                <left/>
                <right/>
                <top/>
                <bottom/>
                <vertical/>
                <horizontal/>
              </border>
            </x14:dxf>
          </x14:cfRule>
          <xm:sqref>C1:E1 G1:J1 A1:B19 G2:XFD8 C2:F19 A20:J20 A21:B1048576 C44:F68 G47:J70 V1:XFD1 G9:K10 M9:XFD11 G11:J11 G12:XFD19 L20:XFD20 C21:F42 G21:XFD45 E43 G46:K46 M46:XFD70 K58 K59:L60 K63:L66 K67 C69:D69 F69 C70:F1048576 G71:XFD1048576</xm:sqref>
        </x14:conditionalFormatting>
        <x14:conditionalFormatting xmlns:xm="http://schemas.microsoft.com/office/excel/2006/main">
          <x14:cfRule type="expression" priority="13" id="{4D371765-D730-417D-9566-E6CB1D9CC4E3}">
            <xm:f>'Customer Information'!$E$37='Data Validation'!$T$1</xm:f>
            <x14:dxf>
              <font>
                <color theme="0" tint="-4.9989318521683403E-2"/>
              </font>
              <fill>
                <patternFill>
                  <bgColor theme="0" tint="-4.9989318521683403E-2"/>
                </patternFill>
              </fill>
            </x14:dxf>
          </x14:cfRule>
          <xm:sqref>C46:H60</xm:sqref>
        </x14:conditionalFormatting>
        <x14:conditionalFormatting xmlns:xm="http://schemas.microsoft.com/office/excel/2006/main">
          <x14:cfRule type="expression" priority="11" id="{0B387171-7CBC-46C7-AED0-7C3DD5E31F1F}">
            <xm:f>$E$8='Data Validation'!$C$2</xm:f>
            <x14:dxf>
              <font>
                <color theme="1"/>
              </font>
            </x14:dxf>
          </x14:cfRule>
          <x14:cfRule type="expression" priority="16" id="{BC1295A2-AA38-49C4-B816-E14667369963}">
            <xm:f>$H$8='Data Validation'!$C$2</xm:f>
            <x14:dxf>
              <font>
                <color theme="1"/>
              </font>
            </x14:dxf>
          </x14:cfRule>
          <xm:sqref>D49:D51</xm:sqref>
        </x14:conditionalFormatting>
        <x14:conditionalFormatting xmlns:xm="http://schemas.microsoft.com/office/excel/2006/main">
          <x14:cfRule type="expression" priority="14" id="{4B57C94E-C17D-4CF5-9148-3FF80C53E36A}">
            <xm:f>$H$8='Data Validation'!$C$2</xm:f>
            <x14:dxf>
              <font>
                <color theme="1"/>
              </font>
            </x14:dxf>
          </x14:cfRule>
          <x14:cfRule type="expression" priority="21" id="{40581019-456B-47A0-BC4A-4F37D21983B6}">
            <xm:f>$E$8='Data Validation'!$C$2</xm:f>
            <x14:dxf>
              <font>
                <color theme="1"/>
              </font>
            </x14:dxf>
          </x14:cfRule>
          <xm:sqref>D58:D60</xm:sqref>
        </x14:conditionalFormatting>
        <x14:conditionalFormatting xmlns:xm="http://schemas.microsoft.com/office/excel/2006/main">
          <x14:cfRule type="expression" priority="58" id="{9EA1AD0B-499C-4D16-972E-13F6217C3A20}">
            <xm:f>$E$8='Data Validation'!$C$2</xm:f>
            <x14:dxf>
              <font>
                <color theme="1"/>
              </font>
              <fill>
                <patternFill>
                  <bgColor rgb="FFFFF377"/>
                </patternFill>
              </fill>
            </x14:dxf>
          </x14:cfRule>
          <xm:sqref>E49:E51</xm:sqref>
        </x14:conditionalFormatting>
        <x14:conditionalFormatting xmlns:xm="http://schemas.microsoft.com/office/excel/2006/main">
          <x14:cfRule type="expression" priority="20" id="{80D7F86E-0A7A-4A2D-8C38-CB4E09B0380A}">
            <xm:f>$E$8='Data Validation'!$C$2</xm:f>
            <x14:dxf>
              <fill>
                <patternFill>
                  <bgColor rgb="FFFFF377"/>
                </patternFill>
              </fill>
            </x14:dxf>
          </x14:cfRule>
          <xm:sqref>E58:E60</xm:sqref>
        </x14:conditionalFormatting>
        <x14:conditionalFormatting xmlns:xm="http://schemas.microsoft.com/office/excel/2006/main">
          <x14:cfRule type="expression" priority="51" id="{5F10B416-322F-4FCD-BD5C-6BF0B15EA8E4}">
            <xm:f>$E$8='Data Validation'!$C$2</xm:f>
            <x14:dxf>
              <font>
                <color theme="1"/>
              </font>
              <fill>
                <patternFill>
                  <bgColor rgb="FFFFF377"/>
                </patternFill>
              </fill>
            </x14:dxf>
          </x14:cfRule>
          <xm:sqref>E66</xm:sqref>
        </x14:conditionalFormatting>
        <x14:conditionalFormatting xmlns:xm="http://schemas.microsoft.com/office/excel/2006/main">
          <x14:cfRule type="expression" priority="12" id="{59B9B0B3-5DC2-4ED3-8AF4-D7C8896B7D38}">
            <xm:f>'Customer Information'!$E$37='Data Validation'!$T$1</xm:f>
            <x14:dxf>
              <fill>
                <patternFill>
                  <bgColor theme="0" tint="-4.9989318521683403E-2"/>
                </patternFill>
              </fill>
            </x14:dxf>
          </x14:cfRule>
          <xm:sqref>E69</xm:sqref>
        </x14:conditionalFormatting>
        <x14:conditionalFormatting xmlns:xm="http://schemas.microsoft.com/office/excel/2006/main">
          <x14:cfRule type="expression" priority="73" id="{CCA7DC7C-108B-4C1F-8D1A-466B1EA38295}">
            <xm:f>$E$8='Data Validation'!$C$2</xm:f>
            <x14:dxf>
              <fill>
                <patternFill>
                  <bgColor rgb="FFFFF377"/>
                </patternFill>
              </fill>
            </x14:dxf>
          </x14:cfRule>
          <xm:sqref>E12:G12</xm:sqref>
        </x14:conditionalFormatting>
        <x14:conditionalFormatting xmlns:xm="http://schemas.microsoft.com/office/excel/2006/main">
          <x14:cfRule type="expression" priority="38" id="{D0C4F6A0-F9CB-4511-817C-157CD5C93956}">
            <xm:f>AND($E$8='Data Validation'!$C$2,'Customer Information'!$D$46&gt;'POE_PI Inputs'!$G$4)</xm:f>
            <x14:dxf>
              <font>
                <color theme="1"/>
              </font>
              <fill>
                <patternFill>
                  <bgColor rgb="FFFFF377"/>
                </patternFill>
              </fill>
            </x14:dxf>
          </x14:cfRule>
          <xm:sqref>E13:G14</xm:sqref>
        </x14:conditionalFormatting>
        <x14:conditionalFormatting xmlns:xm="http://schemas.microsoft.com/office/excel/2006/main">
          <x14:cfRule type="expression" priority="42" id="{A0FFFB34-1C22-4AD7-9177-3C1CCBC3A0AD}">
            <xm:f>AND($E$8='Data Validation'!$C$2,'Customer Information'!$D$46&gt;'POE_PI Inputs'!$G$6)</xm:f>
            <x14:dxf>
              <font>
                <color theme="1"/>
              </font>
              <fill>
                <patternFill>
                  <bgColor rgb="FFFFF377"/>
                </patternFill>
              </fill>
            </x14:dxf>
          </x14:cfRule>
          <xm:sqref>E15:G20</xm:sqref>
        </x14:conditionalFormatting>
        <x14:conditionalFormatting xmlns:xm="http://schemas.microsoft.com/office/excel/2006/main">
          <x14:cfRule type="expression" priority="27" id="{D92363A8-7BB5-406A-9983-20B9734278C5}">
            <xm:f>'Customer Information'!$E$31&lt;&gt;"Yes"</xm:f>
            <x14:dxf>
              <font>
                <color theme="0"/>
              </font>
              <fill>
                <patternFill>
                  <fgColor theme="0"/>
                </patternFill>
              </fill>
            </x14:dxf>
          </x14:cfRule>
          <xm:sqref>G1</xm:sqref>
        </x14:conditionalFormatting>
        <x14:conditionalFormatting xmlns:xm="http://schemas.microsoft.com/office/excel/2006/main">
          <x14:cfRule type="expression" priority="10" id="{78EEF187-64DF-47F7-A6B8-A91E1B4FFD24}">
            <xm:f>AND($E$8='Data Validation'!$C$2,'Customer Information'!$D$46&gt;'POE_PI Inputs'!$G$6)</xm:f>
            <x14:dxf>
              <font>
                <color theme="1"/>
              </font>
              <fill>
                <patternFill>
                  <bgColor rgb="FFFFF377"/>
                </patternFill>
              </fill>
            </x14:dxf>
          </x14:cfRule>
          <xm:sqref>H20</xm:sqref>
        </x14:conditionalFormatting>
        <x14:conditionalFormatting xmlns:xm="http://schemas.microsoft.com/office/excel/2006/main">
          <x14:cfRule type="expression" priority="19" id="{A637289E-3EDA-40F0-99E4-635FD5D13B3B}">
            <xm:f>$H$8='Data Validation'!$C$2</xm:f>
            <x14:dxf>
              <font>
                <color theme="1"/>
              </font>
              <fill>
                <patternFill>
                  <bgColor rgb="FFFFF377"/>
                </patternFill>
              </fill>
            </x14:dxf>
          </x14:cfRule>
          <xm:sqref>H49:H51</xm:sqref>
        </x14:conditionalFormatting>
        <x14:conditionalFormatting xmlns:xm="http://schemas.microsoft.com/office/excel/2006/main">
          <x14:cfRule type="expression" priority="18" id="{7A965D27-D02F-4BC2-B6A2-9471CCD01EF7}">
            <xm:f>$H$8='Data Validation'!$C$2</xm:f>
            <x14:dxf>
              <font>
                <color theme="1"/>
              </font>
              <fill>
                <patternFill>
                  <bgColor rgb="FFFFF377"/>
                </patternFill>
              </fill>
            </x14:dxf>
          </x14:cfRule>
          <xm:sqref>H58:H60</xm:sqref>
        </x14:conditionalFormatting>
        <x14:conditionalFormatting xmlns:xm="http://schemas.microsoft.com/office/excel/2006/main">
          <x14:cfRule type="expression" priority="50" id="{FD07313B-2B10-4F0C-AD8F-F029C6E122FE}">
            <xm:f>$H$8='Data Validation'!$C$2</xm:f>
            <x14:dxf>
              <font>
                <color theme="1"/>
              </font>
              <fill>
                <patternFill>
                  <bgColor rgb="FFFFF377"/>
                </patternFill>
              </fill>
            </x14:dxf>
          </x14:cfRule>
          <xm:sqref>H66</xm:sqref>
        </x14:conditionalFormatting>
        <x14:conditionalFormatting xmlns:xm="http://schemas.microsoft.com/office/excel/2006/main">
          <x14:cfRule type="expression" priority="72" id="{7B38617E-B456-4944-AB49-D8D35BD53BBE}">
            <xm:f>$H$8='Data Validation'!$C$2</xm:f>
            <x14:dxf>
              <font>
                <color theme="1"/>
              </font>
              <fill>
                <patternFill>
                  <bgColor rgb="FFFFF377"/>
                </patternFill>
              </fill>
            </x14:dxf>
          </x14:cfRule>
          <xm:sqref>H12:I12</xm:sqref>
        </x14:conditionalFormatting>
        <x14:conditionalFormatting xmlns:xm="http://schemas.microsoft.com/office/excel/2006/main">
          <x14:cfRule type="expression" priority="37" id="{BB4A8276-B9D5-48B8-9A58-DFD9529F4AA0}">
            <xm:f>AND($H$8='Data Validation'!$C$2,'Customer Information'!$D$46&gt;'POE_PI Inputs'!$G$4)</xm:f>
            <x14:dxf>
              <fill>
                <patternFill>
                  <bgColor rgb="FFFFF377"/>
                </patternFill>
              </fill>
            </x14:dxf>
          </x14:cfRule>
          <xm:sqref>H13:I14</xm:sqref>
        </x14:conditionalFormatting>
        <x14:conditionalFormatting xmlns:xm="http://schemas.microsoft.com/office/excel/2006/main">
          <x14:cfRule type="expression" priority="41" id="{45749BC0-7F68-4AA2-9307-39F8C99726F4}">
            <xm:f>AND($H$8='Data Validation'!$C$2,'Customer Information'!$D$46&gt;'POE_PI Inputs'!$G$6)</xm:f>
            <x14:dxf>
              <fill>
                <patternFill>
                  <bgColor rgb="FFFFF377"/>
                </patternFill>
              </fill>
            </x14:dxf>
          </x14:cfRule>
          <xm:sqref>H15:I20</xm:sqref>
        </x14:conditionalFormatting>
        <x14:conditionalFormatting xmlns:xm="http://schemas.microsoft.com/office/excel/2006/main">
          <x14:cfRule type="expression" priority="30" id="{3615511E-AB2A-485E-9A8C-73EDACEB2615}">
            <xm:f>AND('Customer Information'!$E$37='Data Validation'!$T$1,'Customer Information'!$E$31="Yes")</xm:f>
            <x14:dxf>
              <font>
                <color theme="0" tint="-4.9989318521683403E-2"/>
              </font>
              <fill>
                <patternFill>
                  <bgColor theme="0" tint="-4.9989318521683403E-2"/>
                </patternFill>
              </fill>
              <border>
                <left/>
                <right/>
                <top/>
                <bottom/>
                <vertical/>
                <horizontal/>
              </border>
            </x14:dxf>
          </x14:cfRule>
          <xm:sqref>H47:J59</xm:sqref>
        </x14:conditionalFormatting>
        <x14:conditionalFormatting xmlns:xm="http://schemas.microsoft.com/office/excel/2006/main">
          <x14:cfRule type="expression" priority="57" id="{DAC7D31C-F0CD-4090-9C35-CD038119A887}">
            <xm:f>AND($E$8='Data Validation'!$C$2,$H$8='Data Validation'!$C$2)</xm:f>
            <x14:dxf>
              <font>
                <color theme="1"/>
              </font>
              <fill>
                <patternFill>
                  <bgColor theme="0"/>
                </patternFill>
              </fill>
            </x14:dxf>
          </x14:cfRule>
          <xm:sqref>J49:J51 J58:J62</xm:sqref>
        </x14:conditionalFormatting>
        <x14:conditionalFormatting xmlns:xm="http://schemas.microsoft.com/office/excel/2006/main">
          <x14:cfRule type="expression" priority="49" id="{40351221-3E92-4EA8-A40D-65533A51688D}">
            <xm:f>AND($E$8='Data Validation'!$C$2,$H$8='Data Validation'!$C$2)</xm:f>
            <x14:dxf>
              <font>
                <color theme="1"/>
              </font>
              <fill>
                <patternFill>
                  <bgColor theme="0"/>
                </patternFill>
              </fill>
            </x14:dxf>
          </x14:cfRule>
          <xm:sqref>J66</xm:sqref>
        </x14:conditionalFormatting>
        <x14:conditionalFormatting xmlns:xm="http://schemas.microsoft.com/office/excel/2006/main">
          <x14:cfRule type="expression" priority="7" id="{DCE75D20-E111-4FFB-8563-1A672933C424}">
            <xm:f>'Customer Information'!$E$37='Data Validation'!$T$1</xm:f>
            <x14:dxf>
              <font>
                <color theme="0" tint="-4.9989318521683403E-2"/>
              </font>
              <fill>
                <patternFill>
                  <bgColor theme="0" tint="-4.9989318521683403E-2"/>
                </patternFill>
              </fill>
            </x14:dxf>
          </x14:cfRule>
          <xm:sqref>K20</xm:sqref>
        </x14:conditionalFormatting>
        <x14:conditionalFormatting xmlns:xm="http://schemas.microsoft.com/office/excel/2006/main">
          <x14:cfRule type="expression" priority="25" id="{4A8CA3C3-E2AC-490D-BF23-8A19C4299711}">
            <xm:f>AND('Customer Information'!$E$37='Data Validation'!$T$1,'Customer Information'!O$31="Yes")</xm:f>
            <x14:dxf>
              <font>
                <color theme="0" tint="-4.9989318521683403E-2"/>
              </font>
              <fill>
                <patternFill>
                  <bgColor theme="0" tint="-4.9989318521683403E-2"/>
                </patternFill>
              </fill>
              <border>
                <left/>
                <right/>
                <top/>
                <bottom/>
                <vertical/>
                <horizontal/>
              </border>
            </x14:dxf>
          </x14:cfRule>
          <x14:cfRule type="expression" priority="24" id="{F4E676E7-21BC-4BBC-855B-F31B5C7B363E}">
            <xm:f>AND('Customer Information'!$E$37='Data Validation'!$T$1,'Customer Information'!$E$31="Yes")</xm:f>
            <x14:dxf>
              <font>
                <color theme="0" tint="-4.9989318521683403E-2"/>
              </font>
              <fill>
                <patternFill>
                  <bgColor theme="0" tint="-4.9989318521683403E-2"/>
                </patternFill>
              </fill>
              <border>
                <left/>
                <right/>
                <top/>
                <bottom/>
                <vertical/>
                <horizontal/>
              </border>
            </x14:dxf>
          </x14:cfRule>
          <xm:sqref>K61:K62</xm:sqref>
        </x14:conditionalFormatting>
        <x14:conditionalFormatting xmlns:xm="http://schemas.microsoft.com/office/excel/2006/main">
          <x14:cfRule type="expression" priority="4" id="{A3F82DFE-C21D-4632-B2D3-5CA5ADF95504}">
            <xm:f>'Customer Information'!$E$37='Data Validation'!$T$1</xm:f>
            <x14:dxf>
              <border>
                <vertical/>
                <horizontal/>
              </border>
            </x14:dxf>
          </x14:cfRule>
          <xm:sqref>K10:L11</xm:sqref>
        </x14:conditionalFormatting>
        <x14:conditionalFormatting xmlns:xm="http://schemas.microsoft.com/office/excel/2006/main">
          <x14:cfRule type="expression" priority="44" id="{FED12179-5ADA-4D18-A30F-5056A47291A2}">
            <xm:f>$E$8='Data Validation'!$C$2</xm:f>
            <x14:dxf>
              <font>
                <color theme="1"/>
              </font>
              <fill>
                <patternFill>
                  <bgColor theme="0"/>
                </patternFill>
              </fill>
            </x14:dxf>
          </x14:cfRule>
          <xm:sqref>K12:L12</xm:sqref>
        </x14:conditionalFormatting>
        <x14:conditionalFormatting xmlns:xm="http://schemas.microsoft.com/office/excel/2006/main">
          <x14:cfRule type="expression" priority="82" id="{B08DCA09-702D-4190-B7C7-900A90FE5A16}">
            <xm:f>'Customer Information'!$E$37='Data Validation'!$T$1</xm:f>
            <x14:dxf>
              <font>
                <color theme="0" tint="-4.9989318521683403E-2"/>
              </font>
              <fill>
                <patternFill>
                  <bgColor theme="0" tint="-4.9989318521683403E-2"/>
                </patternFill>
              </fill>
            </x14:dxf>
          </x14:cfRule>
          <x14:cfRule type="expression" priority="83" id="{EF2F8FA6-3FC0-4816-A1E2-A504AE80EBA1}">
            <xm:f>AND(OR($E$8='Data Validation'!$C$2,$H$8='Data Validation'!$C$2),'Customer Information'!$D$46&gt;'POE_PI Inputs'!$G$4)</xm:f>
            <x14:dxf>
              <font>
                <color theme="1"/>
              </font>
              <fill>
                <patternFill>
                  <bgColor theme="0"/>
                </patternFill>
              </fill>
            </x14:dxf>
          </x14:cfRule>
          <xm:sqref>K13:L19</xm:sqref>
        </x14:conditionalFormatting>
        <x14:conditionalFormatting xmlns:xm="http://schemas.microsoft.com/office/excel/2006/main">
          <x14:cfRule type="expression" priority="33" id="{D48121C6-6695-4065-AC41-E2F6AFCD860B}">
            <xm:f>AND('Customer Information'!$E$37='Data Validation'!$T$1, 'Customer Information'!$E$31=”Yes”)</xm:f>
            <x14:dxf>
              <font>
                <color theme="0" tint="-4.9989318521683403E-2"/>
              </font>
              <fill>
                <patternFill patternType="solid">
                  <fgColor theme="0" tint="-4.9989318521683403E-2"/>
                  <bgColor theme="0" tint="-4.9989318521683403E-2"/>
                </patternFill>
              </fill>
            </x14:dxf>
          </x14:cfRule>
          <xm:sqref>K1:U1</xm:sqref>
        </x14:conditionalFormatting>
        <x14:conditionalFormatting xmlns:xm="http://schemas.microsoft.com/office/excel/2006/main">
          <x14:cfRule type="expression" priority="6" id="{43CCCA54-18E3-4A73-B319-FFBA397D1992}">
            <xm:f>'Customer Information'!$E$37='Data Validation'!$T$1</xm:f>
            <x14:dxf>
              <font>
                <color theme="0" tint="-4.9989318521683403E-2"/>
              </font>
              <fill>
                <patternFill>
                  <bgColor theme="0" tint="-4.9989318521683403E-2"/>
                </patternFill>
              </fill>
            </x14:dxf>
          </x14:cfRule>
          <xm:sqref>L24</xm:sqref>
        </x14:conditionalFormatting>
        <x14:conditionalFormatting xmlns:xm="http://schemas.microsoft.com/office/excel/2006/main">
          <x14:cfRule type="expression" priority="59" id="{23B2527E-1371-44BE-96FD-F460ECF0946F}">
            <xm:f>'Customer Information'!$F$68="No"</xm:f>
            <x14:dxf>
              <font>
                <color theme="1"/>
              </font>
            </x14:dxf>
          </x14:cfRule>
          <xm:sqref>L42:L43</xm:sqref>
        </x14:conditionalFormatting>
        <x14:conditionalFormatting xmlns:xm="http://schemas.microsoft.com/office/excel/2006/main">
          <x14:cfRule type="expression" priority="5" id="{F36F5B31-7666-444A-B269-3F493CFA0294}">
            <xm:f>'Customer Information'!$E$37='Data Validation'!$T$1</xm:f>
            <x14:dxf>
              <font>
                <color theme="0" tint="-4.9989318521683403E-2"/>
              </font>
              <fill>
                <patternFill>
                  <bgColor theme="0" tint="-4.9989318521683403E-2"/>
                </patternFill>
              </fill>
            </x14:dxf>
          </x14:cfRule>
          <xm:sqref>L43</xm:sqref>
        </x14:conditionalFormatting>
        <x14:conditionalFormatting xmlns:xm="http://schemas.microsoft.com/office/excel/2006/main">
          <x14:cfRule type="expression" priority="45" id="{B4F87218-89F6-4E84-9BDC-F7673A8377B0}">
            <xm:f>OR($E$8='Data Validation'!$C$2,$H$8='Data Validation'!$C$2)</xm:f>
            <x14:dxf>
              <fill>
                <patternFill>
                  <bgColor rgb="FFFFFF00"/>
                </patternFill>
              </fill>
            </x14:dxf>
          </x14:cfRule>
          <xm:sqref>M8</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5A58BA24-C472-4D05-A6E2-D0D4B0BB5FCD}">
          <x14:formula1>
            <xm:f>'Data Validation'!$R$1:$R$158</xm:f>
          </x14:formula1>
          <xm:sqref>E40:F40 H40</xm:sqref>
        </x14:dataValidation>
        <x14:dataValidation type="list" allowBlank="1" showInputMessage="1" showErrorMessage="1" xr:uid="{E65BBAFD-A931-4D98-87BD-142FD457570A}">
          <x14:formula1>
            <xm:f>'Data Validation'!$R$2:$R$158</xm:f>
          </x14:formula1>
          <xm:sqref>E41:F41 H41</xm:sqref>
        </x14:dataValidation>
        <x14:dataValidation type="list" allowBlank="1" showInputMessage="1" showErrorMessage="1" xr:uid="{442F11D2-5221-4F70-9798-F5447E8C0362}">
          <x14:formula1>
            <xm:f>'Data Validation'!$C$2:$C$9</xm:f>
          </x14:formula1>
          <xm:sqref>E8 H8</xm:sqref>
        </x14:dataValidation>
        <x14:dataValidation type="list" allowBlank="1" showInputMessage="1" showErrorMessage="1" xr:uid="{33B13847-D15D-4810-BF34-100BCACE6C47}">
          <x14:formula1>
            <xm:f>'Data Validation'!$A$1:$A$2</xm:f>
          </x14:formula1>
          <xm:sqref>E10 H10 E38:E39 H38:H39 E43 H43 E20 H20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0CCB1-C6F2-4B33-8CC9-3FBFF9D18BDA}">
  <sheetPr>
    <pageSetUpPr autoPageBreaks="0"/>
  </sheetPr>
  <dimension ref="A1:U77"/>
  <sheetViews>
    <sheetView showGridLines="0" zoomScaleNormal="100" zoomScaleSheetLayoutView="55" workbookViewId="0">
      <pane xSplit="1" ySplit="4" topLeftCell="B5" activePane="bottomRight" state="frozen"/>
      <selection pane="topRight"/>
      <selection pane="bottomLeft"/>
      <selection pane="bottomRight" activeCell="B74" sqref="B74"/>
    </sheetView>
  </sheetViews>
  <sheetFormatPr defaultColWidth="9.33203125" defaultRowHeight="14.4" outlineLevelCol="1" x14ac:dyDescent="0.3"/>
  <cols>
    <col min="1" max="1" width="17.6640625" style="210" customWidth="1"/>
    <col min="2" max="2" width="21.6640625" style="5" customWidth="1"/>
    <col min="3" max="3" width="15.33203125" style="5" customWidth="1"/>
    <col min="4" max="4" width="13.6640625" style="5" customWidth="1"/>
    <col min="5" max="5" width="37.6640625" style="5" customWidth="1"/>
    <col min="6" max="6" width="37.33203125" style="5" customWidth="1"/>
    <col min="7" max="7" width="28.33203125" style="5" customWidth="1"/>
    <col min="8" max="8" width="32.44140625" style="5" hidden="1" customWidth="1" outlineLevel="1"/>
    <col min="9" max="9" width="23.44140625" style="5" hidden="1" customWidth="1" outlineLevel="1"/>
    <col min="10" max="10" width="19" style="5" hidden="1" customWidth="1" outlineLevel="1"/>
    <col min="11" max="11" width="74.33203125" style="5" customWidth="1" collapsed="1"/>
    <col min="12" max="12" width="23.33203125" style="5" customWidth="1"/>
    <col min="13" max="13" width="9.33203125" style="5"/>
    <col min="14" max="14" width="10.33203125" style="5" customWidth="1"/>
    <col min="15" max="16384" width="9.33203125" style="5"/>
  </cols>
  <sheetData>
    <row r="1" spans="1:21" ht="15.6" x14ac:dyDescent="0.3">
      <c r="B1" s="93" t="s">
        <v>35</v>
      </c>
      <c r="G1" s="93"/>
      <c r="K1" s="749" t="s">
        <v>180</v>
      </c>
      <c r="L1" s="749"/>
      <c r="M1" s="749"/>
      <c r="N1" s="749"/>
      <c r="O1" s="749"/>
      <c r="P1" s="749"/>
      <c r="Q1" s="749"/>
      <c r="R1" s="749"/>
      <c r="S1" s="749"/>
      <c r="T1" s="749"/>
      <c r="U1" s="749"/>
    </row>
    <row r="2" spans="1:21" ht="9" customHeight="1" thickBot="1" x14ac:dyDescent="0.35"/>
    <row r="3" spans="1:21" ht="18.600000000000001" thickBot="1" x14ac:dyDescent="0.35">
      <c r="B3" s="973" t="str">
        <f>IF(AND('Customer Information'!E37='Data Validation'!T1,'Customer Information'!E31="Yes",'Customer Information'!E35="Yes"),"This worksheet is not applicable to your project.  Please continue to the 'Supporting Files' tab next.","EEM 5")</f>
        <v>EEM 5</v>
      </c>
      <c r="C3" s="974"/>
      <c r="D3" s="974"/>
      <c r="E3" s="974"/>
      <c r="F3" s="974"/>
      <c r="G3" s="974"/>
      <c r="H3" s="974"/>
      <c r="I3" s="974"/>
      <c r="J3" s="975"/>
      <c r="K3" s="137"/>
      <c r="L3" s="138"/>
    </row>
    <row r="4" spans="1:21" ht="41.25" customHeight="1" thickBot="1" x14ac:dyDescent="0.35">
      <c r="B4" s="570" t="s">
        <v>181</v>
      </c>
      <c r="C4" s="571"/>
      <c r="D4" s="572"/>
      <c r="E4" s="441" t="s">
        <v>182</v>
      </c>
      <c r="F4" s="458" t="s">
        <v>183</v>
      </c>
      <c r="G4" s="441" t="s">
        <v>150</v>
      </c>
      <c r="H4" s="458" t="s">
        <v>184</v>
      </c>
      <c r="I4" s="458" t="s">
        <v>185</v>
      </c>
      <c r="J4" s="458" t="s">
        <v>186</v>
      </c>
      <c r="K4" s="571" t="s">
        <v>37</v>
      </c>
      <c r="L4" s="572"/>
    </row>
    <row r="5" spans="1:21" ht="42" customHeight="1" x14ac:dyDescent="0.3">
      <c r="B5" s="947" t="s">
        <v>187</v>
      </c>
      <c r="C5" s="948"/>
      <c r="D5" s="949"/>
      <c r="E5" s="268"/>
      <c r="F5" s="143"/>
      <c r="G5" s="144"/>
      <c r="H5" s="278"/>
      <c r="I5" s="148"/>
      <c r="J5" s="200"/>
      <c r="K5" s="950" t="s">
        <v>266</v>
      </c>
      <c r="L5" s="951"/>
    </row>
    <row r="6" spans="1:21" ht="42" customHeight="1" x14ac:dyDescent="0.3">
      <c r="B6" s="891" t="s">
        <v>189</v>
      </c>
      <c r="C6" s="892"/>
      <c r="D6" s="893"/>
      <c r="E6" s="269"/>
      <c r="F6" s="143"/>
      <c r="G6" s="144"/>
      <c r="H6" s="277"/>
      <c r="I6" s="148"/>
      <c r="J6" s="200"/>
      <c r="K6" s="950"/>
      <c r="L6" s="951"/>
    </row>
    <row r="7" spans="1:21" ht="57.75" customHeight="1" x14ac:dyDescent="0.3">
      <c r="B7" s="891" t="s">
        <v>190</v>
      </c>
      <c r="C7" s="892"/>
      <c r="D7" s="893"/>
      <c r="E7" s="269"/>
      <c r="F7" s="145"/>
      <c r="G7" s="146"/>
      <c r="H7" s="277"/>
      <c r="I7" s="147"/>
      <c r="J7" s="200"/>
      <c r="K7" s="909"/>
      <c r="L7" s="910"/>
    </row>
    <row r="8" spans="1:21" ht="57" customHeight="1" x14ac:dyDescent="0.3">
      <c r="B8" s="891" t="s">
        <v>191</v>
      </c>
      <c r="C8" s="892"/>
      <c r="D8" s="893"/>
      <c r="E8" s="270"/>
      <c r="F8" s="272"/>
      <c r="G8" s="273"/>
      <c r="H8" s="276"/>
      <c r="I8" s="275"/>
      <c r="J8" s="201"/>
      <c r="K8" s="97" t="s">
        <v>192</v>
      </c>
      <c r="L8" s="35" t="s">
        <v>193</v>
      </c>
      <c r="M8" s="963" t="str">
        <f>IF(OR(E8='Data Validation'!C2,H8='Data Validation'!C2),"*Please include an affidavit in the supporting file tab verifying this as true.","")</f>
        <v/>
      </c>
      <c r="N8" s="963"/>
      <c r="O8" s="963"/>
      <c r="P8" s="8"/>
    </row>
    <row r="9" spans="1:21" ht="42" customHeight="1" x14ac:dyDescent="0.3">
      <c r="B9" s="891" t="s">
        <v>194</v>
      </c>
      <c r="C9" s="892"/>
      <c r="D9" s="893"/>
      <c r="E9" s="271"/>
      <c r="F9" s="422"/>
      <c r="G9" s="248"/>
      <c r="H9" s="274"/>
      <c r="I9" s="269"/>
      <c r="J9" s="200"/>
      <c r="K9" s="869" t="s">
        <v>195</v>
      </c>
      <c r="L9" s="870"/>
      <c r="M9" s="563" t="s">
        <v>196</v>
      </c>
      <c r="N9" s="563"/>
      <c r="O9" s="563"/>
    </row>
    <row r="10" spans="1:21" ht="36.75" customHeight="1" x14ac:dyDescent="0.3">
      <c r="A10" s="186" t="s">
        <v>197</v>
      </c>
      <c r="B10" s="891" t="s">
        <v>198</v>
      </c>
      <c r="C10" s="892"/>
      <c r="D10" s="893"/>
      <c r="E10" s="894"/>
      <c r="F10" s="894"/>
      <c r="G10" s="279"/>
      <c r="H10" s="280"/>
      <c r="I10" s="281"/>
      <c r="J10" s="202"/>
      <c r="K10" s="907" t="s">
        <v>802</v>
      </c>
      <c r="L10" s="908"/>
      <c r="M10" s="115"/>
      <c r="N10" s="115"/>
      <c r="O10" s="115"/>
    </row>
    <row r="11" spans="1:21" ht="54.75" customHeight="1" x14ac:dyDescent="0.3">
      <c r="B11" s="886" t="s">
        <v>199</v>
      </c>
      <c r="C11" s="887"/>
      <c r="D11" s="888"/>
      <c r="E11" s="889"/>
      <c r="F11" s="890"/>
      <c r="G11" s="284"/>
      <c r="H11" s="283"/>
      <c r="I11" s="282"/>
      <c r="J11" s="203"/>
      <c r="K11" s="909"/>
      <c r="L11" s="910"/>
    </row>
    <row r="12" spans="1:21" ht="37.5" customHeight="1" x14ac:dyDescent="0.3">
      <c r="A12" s="186" t="s">
        <v>200</v>
      </c>
      <c r="B12" s="895" t="s">
        <v>201</v>
      </c>
      <c r="C12" s="896"/>
      <c r="D12" s="897"/>
      <c r="E12" s="478"/>
      <c r="F12" s="285"/>
      <c r="G12" s="285"/>
      <c r="H12" s="286"/>
      <c r="I12" s="287"/>
      <c r="J12" s="204"/>
      <c r="K12" s="896" t="s">
        <v>202</v>
      </c>
      <c r="L12" s="898"/>
    </row>
    <row r="13" spans="1:21" ht="35.1" customHeight="1" x14ac:dyDescent="0.3">
      <c r="A13" s="941" t="s">
        <v>203</v>
      </c>
      <c r="B13" s="922" t="s">
        <v>204</v>
      </c>
      <c r="C13" s="887"/>
      <c r="D13" s="888"/>
      <c r="E13" s="902"/>
      <c r="F13" s="872"/>
      <c r="G13" s="875"/>
      <c r="H13" s="878"/>
      <c r="I13" s="880"/>
      <c r="J13" s="884"/>
      <c r="K13" s="887" t="s">
        <v>205</v>
      </c>
      <c r="L13" s="899"/>
    </row>
    <row r="14" spans="1:21" ht="26.1" customHeight="1" x14ac:dyDescent="0.3">
      <c r="A14" s="941"/>
      <c r="B14" s="614" t="s">
        <v>206</v>
      </c>
      <c r="C14" s="900"/>
      <c r="D14" s="901"/>
      <c r="E14" s="903"/>
      <c r="F14" s="904"/>
      <c r="G14" s="877"/>
      <c r="H14" s="882"/>
      <c r="I14" s="883"/>
      <c r="J14" s="885"/>
      <c r="K14" s="900"/>
      <c r="L14" s="615"/>
    </row>
    <row r="15" spans="1:21" ht="33.6" customHeight="1" x14ac:dyDescent="0.3">
      <c r="A15" s="941"/>
      <c r="B15" s="905" t="s">
        <v>207</v>
      </c>
      <c r="C15" s="906"/>
      <c r="D15" s="906"/>
      <c r="E15" s="871"/>
      <c r="F15" s="872"/>
      <c r="G15" s="875"/>
      <c r="H15" s="878"/>
      <c r="I15" s="880"/>
      <c r="J15" s="884"/>
      <c r="K15" s="900"/>
      <c r="L15" s="615"/>
    </row>
    <row r="16" spans="1:21" ht="17.100000000000001" customHeight="1" x14ac:dyDescent="0.3">
      <c r="A16" s="941"/>
      <c r="B16" s="923" t="s">
        <v>208</v>
      </c>
      <c r="C16" s="924"/>
      <c r="D16" s="924"/>
      <c r="E16" s="873"/>
      <c r="F16" s="874"/>
      <c r="G16" s="876"/>
      <c r="H16" s="879"/>
      <c r="I16" s="881"/>
      <c r="J16" s="911"/>
      <c r="K16" s="900"/>
      <c r="L16" s="615"/>
    </row>
    <row r="17" spans="1:12" ht="14.7" customHeight="1" x14ac:dyDescent="0.3">
      <c r="A17" s="941"/>
      <c r="B17" s="923" t="s">
        <v>209</v>
      </c>
      <c r="C17" s="924"/>
      <c r="D17" s="924"/>
      <c r="E17" s="873"/>
      <c r="F17" s="874"/>
      <c r="G17" s="876"/>
      <c r="H17" s="879"/>
      <c r="I17" s="881"/>
      <c r="J17" s="911"/>
      <c r="K17" s="900"/>
      <c r="L17" s="615"/>
    </row>
    <row r="18" spans="1:12" ht="36" customHeight="1" x14ac:dyDescent="0.3">
      <c r="A18" s="941"/>
      <c r="B18" s="923" t="s">
        <v>210</v>
      </c>
      <c r="C18" s="924"/>
      <c r="D18" s="924"/>
      <c r="E18" s="873"/>
      <c r="F18" s="874"/>
      <c r="G18" s="876"/>
      <c r="H18" s="879"/>
      <c r="I18" s="881"/>
      <c r="J18" s="911"/>
      <c r="K18" s="900"/>
      <c r="L18" s="615"/>
    </row>
    <row r="19" spans="1:12" ht="29.7" customHeight="1" x14ac:dyDescent="0.3">
      <c r="A19" s="941"/>
      <c r="B19" s="923" t="s">
        <v>211</v>
      </c>
      <c r="C19" s="924"/>
      <c r="D19" s="924"/>
      <c r="E19" s="873"/>
      <c r="F19" s="874"/>
      <c r="G19" s="876"/>
      <c r="H19" s="879"/>
      <c r="I19" s="881"/>
      <c r="J19" s="911"/>
      <c r="K19" s="900"/>
      <c r="L19" s="615"/>
    </row>
    <row r="20" spans="1:12" ht="114.75" customHeight="1" x14ac:dyDescent="0.3">
      <c r="A20" s="186"/>
      <c r="B20" s="891" t="s">
        <v>863</v>
      </c>
      <c r="C20" s="892"/>
      <c r="D20" s="893"/>
      <c r="E20" s="470"/>
      <c r="F20" s="471"/>
      <c r="G20" s="471"/>
      <c r="H20" s="470"/>
      <c r="I20" s="472"/>
      <c r="J20" s="469"/>
      <c r="K20" s="467" t="s">
        <v>865</v>
      </c>
      <c r="L20" s="69" t="s">
        <v>864</v>
      </c>
    </row>
    <row r="21" spans="1:12" ht="52.35" customHeight="1" x14ac:dyDescent="0.3">
      <c r="B21" s="847" t="s">
        <v>212</v>
      </c>
      <c r="C21" s="848"/>
      <c r="D21" s="928"/>
      <c r="E21" s="925"/>
      <c r="F21" s="917"/>
      <c r="G21" s="930"/>
      <c r="H21" s="917"/>
      <c r="I21" s="916"/>
      <c r="J21" s="205"/>
      <c r="K21" s="863" t="s">
        <v>213</v>
      </c>
      <c r="L21" s="69" t="s">
        <v>214</v>
      </c>
    </row>
    <row r="22" spans="1:12" ht="29.25" customHeight="1" x14ac:dyDescent="0.3">
      <c r="B22" s="913"/>
      <c r="C22" s="914"/>
      <c r="D22" s="929"/>
      <c r="E22" s="926"/>
      <c r="F22" s="919"/>
      <c r="G22" s="931"/>
      <c r="H22" s="919"/>
      <c r="I22" s="918"/>
      <c r="J22" s="194"/>
      <c r="K22" s="864"/>
      <c r="L22" s="865" t="s">
        <v>215</v>
      </c>
    </row>
    <row r="23" spans="1:12" ht="32.25" customHeight="1" x14ac:dyDescent="0.3">
      <c r="B23" s="913"/>
      <c r="C23" s="914"/>
      <c r="D23" s="929"/>
      <c r="E23" s="926"/>
      <c r="F23" s="919"/>
      <c r="G23" s="931"/>
      <c r="H23" s="919"/>
      <c r="I23" s="918"/>
      <c r="J23" s="194"/>
      <c r="K23" s="867" t="s">
        <v>216</v>
      </c>
      <c r="L23" s="866"/>
    </row>
    <row r="24" spans="1:12" ht="47.25" customHeight="1" x14ac:dyDescent="0.3">
      <c r="B24" s="913"/>
      <c r="C24" s="914"/>
      <c r="D24" s="929"/>
      <c r="E24" s="926"/>
      <c r="F24" s="919"/>
      <c r="G24" s="931"/>
      <c r="H24" s="919"/>
      <c r="I24" s="918"/>
      <c r="J24" s="194"/>
      <c r="K24" s="868"/>
      <c r="L24" s="69" t="s">
        <v>217</v>
      </c>
    </row>
    <row r="25" spans="1:12" ht="76.5" customHeight="1" x14ac:dyDescent="0.3">
      <c r="B25" s="913"/>
      <c r="C25" s="914"/>
      <c r="D25" s="929"/>
      <c r="E25" s="926"/>
      <c r="F25" s="919"/>
      <c r="G25" s="931"/>
      <c r="H25" s="919"/>
      <c r="I25" s="918"/>
      <c r="J25" s="194"/>
      <c r="K25" s="869" t="s">
        <v>852</v>
      </c>
      <c r="L25" s="870"/>
    </row>
    <row r="26" spans="1:12" ht="35.25" customHeight="1" x14ac:dyDescent="0.3">
      <c r="A26" s="941" t="s">
        <v>218</v>
      </c>
      <c r="B26" s="847" t="s">
        <v>219</v>
      </c>
      <c r="C26" s="848"/>
      <c r="D26" s="849"/>
      <c r="E26" s="916"/>
      <c r="F26" s="917"/>
      <c r="G26" s="930"/>
      <c r="H26" s="917"/>
      <c r="I26" s="916"/>
      <c r="J26" s="205"/>
      <c r="K26" s="907" t="s">
        <v>220</v>
      </c>
      <c r="L26" s="908"/>
    </row>
    <row r="27" spans="1:12" ht="35.25" customHeight="1" x14ac:dyDescent="0.3">
      <c r="A27" s="941"/>
      <c r="B27" s="913"/>
      <c r="C27" s="914"/>
      <c r="D27" s="915"/>
      <c r="E27" s="918"/>
      <c r="F27" s="919"/>
      <c r="G27" s="931"/>
      <c r="H27" s="919"/>
      <c r="I27" s="918"/>
      <c r="J27" s="194"/>
      <c r="K27" s="950"/>
      <c r="L27" s="951"/>
    </row>
    <row r="28" spans="1:12" ht="35.25" customHeight="1" x14ac:dyDescent="0.3">
      <c r="A28" s="941"/>
      <c r="B28" s="913"/>
      <c r="C28" s="914"/>
      <c r="D28" s="915"/>
      <c r="E28" s="918"/>
      <c r="F28" s="919"/>
      <c r="G28" s="931"/>
      <c r="H28" s="919"/>
      <c r="I28" s="918"/>
      <c r="J28" s="194"/>
      <c r="K28" s="950"/>
      <c r="L28" s="951"/>
    </row>
    <row r="29" spans="1:12" ht="35.25" customHeight="1" x14ac:dyDescent="0.3">
      <c r="A29" s="941"/>
      <c r="B29" s="913"/>
      <c r="C29" s="914"/>
      <c r="D29" s="915"/>
      <c r="E29" s="918"/>
      <c r="F29" s="919"/>
      <c r="G29" s="931"/>
      <c r="H29" s="919"/>
      <c r="I29" s="918"/>
      <c r="J29" s="194"/>
      <c r="K29" s="950"/>
      <c r="L29" s="951"/>
    </row>
    <row r="30" spans="1:12" ht="35.25" customHeight="1" x14ac:dyDescent="0.3">
      <c r="A30" s="941"/>
      <c r="B30" s="913"/>
      <c r="C30" s="914"/>
      <c r="D30" s="915"/>
      <c r="E30" s="918"/>
      <c r="F30" s="919"/>
      <c r="G30" s="931"/>
      <c r="H30" s="919"/>
      <c r="I30" s="918"/>
      <c r="J30" s="194"/>
      <c r="K30" s="950"/>
      <c r="L30" s="951"/>
    </row>
    <row r="31" spans="1:12" ht="10.5" customHeight="1" x14ac:dyDescent="0.3">
      <c r="A31" s="941"/>
      <c r="B31" s="913"/>
      <c r="C31" s="914"/>
      <c r="D31" s="915"/>
      <c r="E31" s="918"/>
      <c r="F31" s="919"/>
      <c r="G31" s="931"/>
      <c r="H31" s="919"/>
      <c r="I31" s="918"/>
      <c r="J31" s="194"/>
      <c r="K31" s="950"/>
      <c r="L31" s="951"/>
    </row>
    <row r="32" spans="1:12" ht="36.75" customHeight="1" x14ac:dyDescent="0.3">
      <c r="B32" s="847" t="s">
        <v>221</v>
      </c>
      <c r="C32" s="848"/>
      <c r="D32" s="849"/>
      <c r="E32" s="916"/>
      <c r="F32" s="917"/>
      <c r="G32" s="930"/>
      <c r="H32" s="917"/>
      <c r="I32" s="916"/>
      <c r="J32" s="194"/>
      <c r="K32" s="907" t="s">
        <v>222</v>
      </c>
      <c r="L32" s="908"/>
    </row>
    <row r="33" spans="1:14" ht="36.75" customHeight="1" x14ac:dyDescent="0.3">
      <c r="B33" s="913"/>
      <c r="C33" s="914"/>
      <c r="D33" s="915"/>
      <c r="E33" s="918"/>
      <c r="F33" s="919"/>
      <c r="G33" s="931"/>
      <c r="H33" s="919"/>
      <c r="I33" s="918"/>
      <c r="J33" s="194"/>
      <c r="K33" s="950"/>
      <c r="L33" s="951"/>
    </row>
    <row r="34" spans="1:14" ht="36.75" customHeight="1" x14ac:dyDescent="0.3">
      <c r="B34" s="913"/>
      <c r="C34" s="914"/>
      <c r="D34" s="915"/>
      <c r="E34" s="918"/>
      <c r="F34" s="919"/>
      <c r="G34" s="931"/>
      <c r="H34" s="919"/>
      <c r="I34" s="918"/>
      <c r="J34" s="194"/>
      <c r="K34" s="950"/>
      <c r="L34" s="951"/>
    </row>
    <row r="35" spans="1:14" ht="36.75" customHeight="1" x14ac:dyDescent="0.3">
      <c r="B35" s="913"/>
      <c r="C35" s="914"/>
      <c r="D35" s="915"/>
      <c r="E35" s="918"/>
      <c r="F35" s="919"/>
      <c r="G35" s="931"/>
      <c r="H35" s="919"/>
      <c r="I35" s="918"/>
      <c r="J35" s="194"/>
      <c r="K35" s="950"/>
      <c r="L35" s="951"/>
    </row>
    <row r="36" spans="1:14" ht="9.75" customHeight="1" x14ac:dyDescent="0.3">
      <c r="B36" s="913"/>
      <c r="C36" s="914"/>
      <c r="D36" s="915"/>
      <c r="E36" s="918"/>
      <c r="F36" s="919"/>
      <c r="G36" s="931"/>
      <c r="H36" s="919"/>
      <c r="I36" s="918"/>
      <c r="J36" s="194"/>
      <c r="K36" s="950"/>
      <c r="L36" s="951"/>
    </row>
    <row r="37" spans="1:14" ht="36.75" customHeight="1" x14ac:dyDescent="0.3">
      <c r="B37" s="913"/>
      <c r="C37" s="914"/>
      <c r="D37" s="915"/>
      <c r="E37" s="918"/>
      <c r="F37" s="919"/>
      <c r="G37" s="931"/>
      <c r="H37" s="919"/>
      <c r="I37" s="918"/>
      <c r="J37" s="194"/>
      <c r="K37" s="950"/>
      <c r="L37" s="951"/>
    </row>
    <row r="38" spans="1:14" ht="221.4" customHeight="1" x14ac:dyDescent="0.3">
      <c r="B38" s="891" t="s">
        <v>223</v>
      </c>
      <c r="C38" s="892"/>
      <c r="D38" s="893"/>
      <c r="E38" s="932"/>
      <c r="F38" s="933"/>
      <c r="G38" s="289"/>
      <c r="H38" s="288"/>
      <c r="I38" s="290"/>
      <c r="J38" s="206"/>
      <c r="K38" s="193" t="s">
        <v>866</v>
      </c>
      <c r="L38" s="952" t="s">
        <v>224</v>
      </c>
    </row>
    <row r="39" spans="1:14" ht="54" customHeight="1" x14ac:dyDescent="0.3">
      <c r="B39" s="891" t="s">
        <v>225</v>
      </c>
      <c r="C39" s="892"/>
      <c r="D39" s="893"/>
      <c r="E39" s="932"/>
      <c r="F39" s="933"/>
      <c r="G39" s="290"/>
      <c r="H39" s="274"/>
      <c r="I39" s="291"/>
      <c r="J39" s="206"/>
      <c r="K39" s="142" t="s">
        <v>226</v>
      </c>
      <c r="L39" s="953"/>
    </row>
    <row r="40" spans="1:14" ht="39.75" customHeight="1" x14ac:dyDescent="0.3">
      <c r="B40" s="895" t="s">
        <v>227</v>
      </c>
      <c r="C40" s="896"/>
      <c r="D40" s="897"/>
      <c r="E40" s="934"/>
      <c r="F40" s="935"/>
      <c r="G40" s="290"/>
      <c r="H40" s="292"/>
      <c r="I40" s="291"/>
      <c r="J40" s="206"/>
      <c r="K40" s="897" t="s">
        <v>228</v>
      </c>
      <c r="L40" s="954"/>
    </row>
    <row r="41" spans="1:14" ht="39.75" customHeight="1" x14ac:dyDescent="0.3">
      <c r="B41" s="895" t="s">
        <v>229</v>
      </c>
      <c r="C41" s="896"/>
      <c r="D41" s="897"/>
      <c r="E41" s="934"/>
      <c r="F41" s="935"/>
      <c r="G41" s="290"/>
      <c r="H41" s="292"/>
      <c r="I41" s="291"/>
      <c r="J41" s="206"/>
      <c r="K41" s="897"/>
      <c r="L41" s="954"/>
    </row>
    <row r="42" spans="1:14" ht="85.5" customHeight="1" x14ac:dyDescent="0.3">
      <c r="A42" s="186" t="s">
        <v>230</v>
      </c>
      <c r="B42" s="847" t="s">
        <v>231</v>
      </c>
      <c r="C42" s="848"/>
      <c r="D42" s="849"/>
      <c r="E42" s="916"/>
      <c r="F42" s="917"/>
      <c r="G42" s="444"/>
      <c r="H42" s="443"/>
      <c r="I42" s="442"/>
      <c r="J42" s="207"/>
      <c r="K42" s="461" t="s">
        <v>232</v>
      </c>
      <c r="L42" s="456" t="s">
        <v>233</v>
      </c>
    </row>
    <row r="43" spans="1:14" ht="40.5" customHeight="1" thickBot="1" x14ac:dyDescent="0.35">
      <c r="A43" s="186"/>
      <c r="B43" s="861" t="s">
        <v>869</v>
      </c>
      <c r="C43" s="862"/>
      <c r="D43" s="862"/>
      <c r="E43" s="939"/>
      <c r="F43" s="940"/>
      <c r="G43" s="459"/>
      <c r="H43" s="479"/>
      <c r="I43" s="459"/>
      <c r="J43" s="460"/>
      <c r="K43" s="468" t="s">
        <v>859</v>
      </c>
      <c r="L43" s="91" t="s">
        <v>858</v>
      </c>
    </row>
    <row r="44" spans="1:14" ht="19.5" customHeight="1" thickBot="1" x14ac:dyDescent="0.35">
      <c r="B44" s="976" t="s">
        <v>234</v>
      </c>
      <c r="C44" s="977"/>
      <c r="D44" s="977"/>
      <c r="E44" s="977"/>
      <c r="F44" s="977"/>
      <c r="G44" s="977"/>
      <c r="H44" s="977"/>
      <c r="I44" s="977"/>
      <c r="J44" s="978"/>
      <c r="K44" s="462"/>
      <c r="L44" s="457"/>
    </row>
    <row r="45" spans="1:14" ht="32.25" customHeight="1" thickBot="1" x14ac:dyDescent="0.35">
      <c r="B45" s="98" t="s">
        <v>235</v>
      </c>
      <c r="C45" s="858" t="s">
        <v>139</v>
      </c>
      <c r="D45" s="859"/>
      <c r="E45" s="936"/>
      <c r="F45" s="937"/>
      <c r="G45" s="938"/>
      <c r="H45" s="912"/>
      <c r="I45" s="912"/>
      <c r="J45" s="192"/>
      <c r="K45" s="943" t="s">
        <v>235</v>
      </c>
      <c r="L45" s="944"/>
    </row>
    <row r="46" spans="1:14" ht="29.1" customHeight="1" x14ac:dyDescent="0.3">
      <c r="B46" s="844" t="s">
        <v>236</v>
      </c>
      <c r="C46" s="850" t="s">
        <v>237</v>
      </c>
      <c r="D46" s="262" t="s">
        <v>801</v>
      </c>
      <c r="E46" s="330"/>
      <c r="F46" s="427"/>
      <c r="G46" s="979" t="s">
        <v>876</v>
      </c>
      <c r="H46" s="293"/>
      <c r="I46" s="982" t="s">
        <v>877</v>
      </c>
      <c r="J46" s="191" t="str">
        <f>IF(ISBLANK(H46),"",(H46-E46)/E46)</f>
        <v/>
      </c>
      <c r="K46" s="945" t="s">
        <v>871</v>
      </c>
      <c r="L46" s="946"/>
      <c r="N46" s="107"/>
    </row>
    <row r="47" spans="1:14" ht="29.1" customHeight="1" x14ac:dyDescent="0.3">
      <c r="B47" s="845"/>
      <c r="C47" s="834"/>
      <c r="D47" s="263" t="s">
        <v>238</v>
      </c>
      <c r="E47" s="331"/>
      <c r="F47" s="428"/>
      <c r="G47" s="980"/>
      <c r="H47" s="294"/>
      <c r="I47" s="983"/>
      <c r="J47" s="103" t="str">
        <f t="shared" ref="J47:J68" si="0">IF(ISBLANK(H47),"",(H47-E47)/E47)</f>
        <v/>
      </c>
      <c r="K47" s="945"/>
      <c r="L47" s="946"/>
    </row>
    <row r="48" spans="1:14" ht="29.1" customHeight="1" thickBot="1" x14ac:dyDescent="0.35">
      <c r="B48" s="845"/>
      <c r="C48" s="851"/>
      <c r="D48" s="264" t="s">
        <v>239</v>
      </c>
      <c r="E48" s="332"/>
      <c r="F48" s="428"/>
      <c r="G48" s="980"/>
      <c r="H48" s="295"/>
      <c r="I48" s="983"/>
      <c r="J48" s="104" t="str">
        <f t="shared" si="0"/>
        <v/>
      </c>
      <c r="K48" s="945"/>
      <c r="L48" s="946"/>
    </row>
    <row r="49" spans="1:12" ht="29.1" customHeight="1" x14ac:dyDescent="0.3">
      <c r="A49" s="942" t="s">
        <v>240</v>
      </c>
      <c r="B49" s="845"/>
      <c r="C49" s="854" t="s">
        <v>241</v>
      </c>
      <c r="D49" s="265" t="s">
        <v>801</v>
      </c>
      <c r="E49" s="333"/>
      <c r="F49" s="428"/>
      <c r="G49" s="980"/>
      <c r="H49" s="299"/>
      <c r="I49" s="983"/>
      <c r="J49" s="187" t="str">
        <f t="shared" si="0"/>
        <v/>
      </c>
      <c r="K49" s="945"/>
      <c r="L49" s="946"/>
    </row>
    <row r="50" spans="1:12" ht="29.1" customHeight="1" x14ac:dyDescent="0.3">
      <c r="A50" s="942"/>
      <c r="B50" s="845"/>
      <c r="C50" s="855"/>
      <c r="D50" s="266" t="s">
        <v>238</v>
      </c>
      <c r="E50" s="334"/>
      <c r="F50" s="428"/>
      <c r="G50" s="980"/>
      <c r="H50" s="300"/>
      <c r="I50" s="983"/>
      <c r="J50" s="188" t="str">
        <f t="shared" si="0"/>
        <v/>
      </c>
      <c r="K50" s="945"/>
      <c r="L50" s="946"/>
    </row>
    <row r="51" spans="1:12" ht="29.1" customHeight="1" thickBot="1" x14ac:dyDescent="0.35">
      <c r="A51" s="942"/>
      <c r="B51" s="845"/>
      <c r="C51" s="856"/>
      <c r="D51" s="267" t="s">
        <v>239</v>
      </c>
      <c r="E51" s="335"/>
      <c r="F51" s="428"/>
      <c r="G51" s="980"/>
      <c r="H51" s="301"/>
      <c r="I51" s="983"/>
      <c r="J51" s="208" t="str">
        <f t="shared" si="0"/>
        <v/>
      </c>
      <c r="K51" s="945"/>
      <c r="L51" s="946"/>
    </row>
    <row r="52" spans="1:12" ht="29.1" customHeight="1" x14ac:dyDescent="0.3">
      <c r="B52" s="845"/>
      <c r="C52" s="850" t="s">
        <v>242</v>
      </c>
      <c r="D52" s="156" t="s">
        <v>801</v>
      </c>
      <c r="E52" s="330"/>
      <c r="F52" s="970"/>
      <c r="G52" s="980"/>
      <c r="H52" s="293"/>
      <c r="I52" s="983"/>
      <c r="J52" s="105" t="str">
        <f t="shared" si="0"/>
        <v/>
      </c>
      <c r="K52" s="945"/>
      <c r="L52" s="946"/>
    </row>
    <row r="53" spans="1:12" ht="29.1" customHeight="1" x14ac:dyDescent="0.3">
      <c r="B53" s="845"/>
      <c r="C53" s="834"/>
      <c r="D53" s="157" t="s">
        <v>238</v>
      </c>
      <c r="E53" s="331"/>
      <c r="F53" s="971"/>
      <c r="G53" s="980"/>
      <c r="H53" s="294"/>
      <c r="I53" s="983"/>
      <c r="J53" s="103" t="str">
        <f t="shared" si="0"/>
        <v/>
      </c>
      <c r="K53" s="945"/>
      <c r="L53" s="946"/>
    </row>
    <row r="54" spans="1:12" ht="29.1" customHeight="1" thickBot="1" x14ac:dyDescent="0.35">
      <c r="B54" s="845"/>
      <c r="C54" s="851"/>
      <c r="D54" s="158" t="s">
        <v>239</v>
      </c>
      <c r="E54" s="332"/>
      <c r="F54" s="972"/>
      <c r="G54" s="980"/>
      <c r="H54" s="295"/>
      <c r="I54" s="983"/>
      <c r="J54" s="104" t="str">
        <f t="shared" si="0"/>
        <v/>
      </c>
      <c r="K54" s="945"/>
      <c r="L54" s="946"/>
    </row>
    <row r="55" spans="1:12" ht="29.1" customHeight="1" thickBot="1" x14ac:dyDescent="0.35">
      <c r="B55" s="844" t="s">
        <v>243</v>
      </c>
      <c r="C55" s="840" t="s">
        <v>244</v>
      </c>
      <c r="D55" s="156" t="s">
        <v>801</v>
      </c>
      <c r="E55" s="302"/>
      <c r="F55" s="967"/>
      <c r="G55" s="980"/>
      <c r="H55" s="296"/>
      <c r="I55" s="983"/>
      <c r="J55" s="105" t="str">
        <f t="shared" si="0"/>
        <v/>
      </c>
      <c r="K55" s="945"/>
      <c r="L55" s="946"/>
    </row>
    <row r="56" spans="1:12" ht="29.1" customHeight="1" thickBot="1" x14ac:dyDescent="0.35">
      <c r="B56" s="845"/>
      <c r="C56" s="840"/>
      <c r="D56" s="157" t="s">
        <v>238</v>
      </c>
      <c r="E56" s="303"/>
      <c r="F56" s="968"/>
      <c r="G56" s="980"/>
      <c r="H56" s="297"/>
      <c r="I56" s="983"/>
      <c r="J56" s="103" t="str">
        <f t="shared" si="0"/>
        <v/>
      </c>
      <c r="K56" s="945"/>
      <c r="L56" s="946"/>
    </row>
    <row r="57" spans="1:12" ht="29.1" customHeight="1" thickBot="1" x14ac:dyDescent="0.35">
      <c r="B57" s="845"/>
      <c r="C57" s="850"/>
      <c r="D57" s="159" t="s">
        <v>239</v>
      </c>
      <c r="E57" s="304"/>
      <c r="F57" s="969"/>
      <c r="G57" s="980"/>
      <c r="H57" s="298"/>
      <c r="I57" s="983"/>
      <c r="J57" s="106" t="str">
        <f t="shared" si="0"/>
        <v/>
      </c>
      <c r="K57" s="945"/>
      <c r="L57" s="946"/>
    </row>
    <row r="58" spans="1:12" ht="27.75" customHeight="1" thickBot="1" x14ac:dyDescent="0.35">
      <c r="A58" s="942" t="s">
        <v>240</v>
      </c>
      <c r="B58" s="845"/>
      <c r="C58" s="857" t="s">
        <v>245</v>
      </c>
      <c r="D58" s="181" t="s">
        <v>801</v>
      </c>
      <c r="E58" s="305"/>
      <c r="F58" s="967"/>
      <c r="G58" s="980"/>
      <c r="H58" s="310"/>
      <c r="I58" s="983"/>
      <c r="J58" s="187" t="str">
        <f t="shared" si="0"/>
        <v/>
      </c>
      <c r="K58" s="957" t="s">
        <v>867</v>
      </c>
      <c r="L58" s="958"/>
    </row>
    <row r="59" spans="1:12" ht="30" customHeight="1" thickBot="1" x14ac:dyDescent="0.35">
      <c r="A59" s="942"/>
      <c r="B59" s="845"/>
      <c r="C59" s="857"/>
      <c r="D59" s="182" t="s">
        <v>238</v>
      </c>
      <c r="E59" s="306"/>
      <c r="F59" s="968"/>
      <c r="G59" s="980"/>
      <c r="H59" s="309"/>
      <c r="I59" s="983"/>
      <c r="J59" s="188" t="str">
        <f t="shared" si="0"/>
        <v/>
      </c>
      <c r="K59" s="945" t="s">
        <v>246</v>
      </c>
      <c r="L59" s="946"/>
    </row>
    <row r="60" spans="1:12" ht="27.75" customHeight="1" thickBot="1" x14ac:dyDescent="0.35">
      <c r="A60" s="942"/>
      <c r="B60" s="845"/>
      <c r="C60" s="854"/>
      <c r="D60" s="183" t="s">
        <v>239</v>
      </c>
      <c r="E60" s="307"/>
      <c r="F60" s="968"/>
      <c r="G60" s="981"/>
      <c r="H60" s="308"/>
      <c r="I60" s="984"/>
      <c r="J60" s="189" t="str">
        <f t="shared" si="0"/>
        <v/>
      </c>
      <c r="K60" s="955" t="s">
        <v>224</v>
      </c>
      <c r="L60" s="956"/>
    </row>
    <row r="61" spans="1:12" ht="57" customHeight="1" thickBot="1" x14ac:dyDescent="0.35">
      <c r="A61" s="186" t="s">
        <v>247</v>
      </c>
      <c r="B61" s="846"/>
      <c r="C61" s="920" t="s">
        <v>248</v>
      </c>
      <c r="D61" s="921"/>
      <c r="E61" s="311"/>
      <c r="F61" s="429"/>
      <c r="G61" s="476"/>
      <c r="H61" s="312"/>
      <c r="I61" s="474"/>
      <c r="J61" s="190" t="str">
        <f>IF(ISBLANK(H61),"",(H61-E61)/E61)</f>
        <v/>
      </c>
      <c r="K61" s="957" t="s">
        <v>249</v>
      </c>
      <c r="L61" s="958"/>
    </row>
    <row r="62" spans="1:12" ht="56.1" customHeight="1" thickBot="1" x14ac:dyDescent="0.35">
      <c r="B62" s="845"/>
      <c r="C62" s="852" t="s">
        <v>250</v>
      </c>
      <c r="D62" s="927"/>
      <c r="E62" s="313"/>
      <c r="F62" s="429"/>
      <c r="G62" s="314"/>
      <c r="H62" s="473"/>
      <c r="I62" s="475"/>
      <c r="J62" s="102" t="str">
        <f>IF(ISBLANK(H62),"",(H62-E62)/E62)</f>
        <v/>
      </c>
      <c r="K62" s="945" t="s">
        <v>878</v>
      </c>
      <c r="L62" s="946"/>
    </row>
    <row r="63" spans="1:12" ht="57" customHeight="1" thickBot="1" x14ac:dyDescent="0.35">
      <c r="B63" s="844" t="s">
        <v>251</v>
      </c>
      <c r="C63" s="852" t="s">
        <v>252</v>
      </c>
      <c r="D63" s="853"/>
      <c r="E63" s="317"/>
      <c r="F63" s="964"/>
      <c r="G63" s="316"/>
      <c r="H63" s="315"/>
      <c r="I63" s="316"/>
      <c r="J63" s="209" t="str">
        <f t="shared" si="0"/>
        <v/>
      </c>
      <c r="K63" s="955" t="s">
        <v>253</v>
      </c>
      <c r="L63" s="956"/>
    </row>
    <row r="64" spans="1:12" ht="57" customHeight="1" thickBot="1" x14ac:dyDescent="0.35">
      <c r="B64" s="845"/>
      <c r="C64" s="852" t="s">
        <v>254</v>
      </c>
      <c r="D64" s="853"/>
      <c r="E64" s="317"/>
      <c r="F64" s="965"/>
      <c r="G64" s="316"/>
      <c r="H64" s="315"/>
      <c r="I64" s="316"/>
      <c r="J64" s="209" t="str">
        <f t="shared" si="0"/>
        <v/>
      </c>
      <c r="K64" s="198"/>
      <c r="L64" s="180"/>
    </row>
    <row r="65" spans="1:12" ht="57" customHeight="1" thickBot="1" x14ac:dyDescent="0.35">
      <c r="B65" s="845"/>
      <c r="C65" s="852" t="s">
        <v>255</v>
      </c>
      <c r="D65" s="853"/>
      <c r="E65" s="160">
        <f>E63-E64</f>
        <v>0</v>
      </c>
      <c r="F65" s="965"/>
      <c r="G65" s="474"/>
      <c r="H65" s="318"/>
      <c r="I65" s="474"/>
      <c r="J65" s="209" t="str">
        <f t="shared" si="0"/>
        <v/>
      </c>
      <c r="K65" s="198"/>
      <c r="L65" s="180"/>
    </row>
    <row r="66" spans="1:12" ht="63" customHeight="1" thickBot="1" x14ac:dyDescent="0.35">
      <c r="A66" s="197" t="s">
        <v>240</v>
      </c>
      <c r="B66" s="860"/>
      <c r="C66" s="920" t="s">
        <v>256</v>
      </c>
      <c r="D66" s="921"/>
      <c r="E66" s="421"/>
      <c r="F66" s="966"/>
      <c r="G66" s="474"/>
      <c r="H66" s="319"/>
      <c r="I66" s="474"/>
      <c r="J66" s="190" t="str">
        <f t="shared" si="0"/>
        <v/>
      </c>
      <c r="K66" s="198"/>
      <c r="L66" s="180"/>
    </row>
    <row r="67" spans="1:12" ht="52.5" customHeight="1" thickBot="1" x14ac:dyDescent="0.35">
      <c r="A67" s="197"/>
      <c r="B67" s="832" t="s">
        <v>257</v>
      </c>
      <c r="C67" s="834" t="s">
        <v>258</v>
      </c>
      <c r="D67" s="835"/>
      <c r="E67" s="320"/>
      <c r="F67" s="423"/>
      <c r="G67" s="322"/>
      <c r="H67" s="321"/>
      <c r="I67" s="322"/>
      <c r="J67" s="99" t="str">
        <f t="shared" si="0"/>
        <v/>
      </c>
      <c r="K67" s="959"/>
      <c r="L67" s="960"/>
    </row>
    <row r="68" spans="1:12" ht="45.75" customHeight="1" thickBot="1" x14ac:dyDescent="0.35">
      <c r="A68" s="197"/>
      <c r="B68" s="833"/>
      <c r="C68" s="836" t="s">
        <v>259</v>
      </c>
      <c r="D68" s="837"/>
      <c r="E68" s="325"/>
      <c r="F68" s="424"/>
      <c r="G68" s="323"/>
      <c r="H68" s="324"/>
      <c r="I68" s="323"/>
      <c r="J68" s="100" t="str">
        <f t="shared" si="0"/>
        <v/>
      </c>
      <c r="K68" s="959"/>
      <c r="L68" s="960"/>
    </row>
    <row r="69" spans="1:12" ht="36" customHeight="1" x14ac:dyDescent="0.3">
      <c r="B69" s="838" t="s">
        <v>260</v>
      </c>
      <c r="C69" s="840" t="s">
        <v>261</v>
      </c>
      <c r="D69" s="841"/>
      <c r="E69" s="477"/>
      <c r="F69" s="425"/>
      <c r="G69" s="326"/>
      <c r="H69" s="328"/>
      <c r="I69" s="326"/>
      <c r="J69" s="101" t="str">
        <f>IF(ISBLANK(H69),"",(H69-E70)/E70)</f>
        <v/>
      </c>
      <c r="K69" s="959"/>
      <c r="L69" s="960"/>
    </row>
    <row r="70" spans="1:12" ht="36" customHeight="1" thickBot="1" x14ac:dyDescent="0.35">
      <c r="B70" s="839"/>
      <c r="C70" s="842" t="s">
        <v>262</v>
      </c>
      <c r="D70" s="843"/>
      <c r="E70" s="336"/>
      <c r="F70" s="426"/>
      <c r="G70" s="327"/>
      <c r="H70" s="329"/>
      <c r="I70" s="327"/>
      <c r="J70" s="100" t="str">
        <f>IF(ISBLANK(H70),"",(H70-#REF!)/#REF!)</f>
        <v/>
      </c>
      <c r="K70" s="961"/>
      <c r="L70" s="962"/>
    </row>
    <row r="73" spans="1:12" ht="15.6" x14ac:dyDescent="0.3">
      <c r="B73" s="2"/>
    </row>
    <row r="74" spans="1:12" x14ac:dyDescent="0.3">
      <c r="B74" s="94" t="str">
        <f>"'EEM 6' tab"</f>
        <v>'EEM 6' tab</v>
      </c>
    </row>
    <row r="75" spans="1:12" ht="15.6" x14ac:dyDescent="0.3">
      <c r="B75" s="2"/>
    </row>
    <row r="76" spans="1:12" ht="15.6" x14ac:dyDescent="0.3">
      <c r="B76" s="37" t="str">
        <f>"'PI_POE' tab, if no more EEMs"</f>
        <v>'PI_POE' tab, if no more EEMs</v>
      </c>
    </row>
    <row r="77" spans="1:12" ht="15.6" x14ac:dyDescent="0.3">
      <c r="B77" s="2"/>
    </row>
  </sheetData>
  <sheetProtection algorithmName="SHA-512" hashValue="OKRT4dHkjoM2CHD81pUpeW2ggU/0pTVFv7HkkagnHfnDAjKdAa2qRtPrQD+7Mo9JNOdkteDexEkBvysr4M5K+w==" saltValue="bCYD4faTnksuTAWOiEFBBQ==" spinCount="100000" sheet="1" formatColumns="0" formatRows="0"/>
  <mergeCells count="117">
    <mergeCell ref="C66:D66"/>
    <mergeCell ref="B67:B68"/>
    <mergeCell ref="C67:D67"/>
    <mergeCell ref="K67:L70"/>
    <mergeCell ref="C68:D68"/>
    <mergeCell ref="B69:B70"/>
    <mergeCell ref="C69:D69"/>
    <mergeCell ref="C70:D70"/>
    <mergeCell ref="C61:D61"/>
    <mergeCell ref="K61:L61"/>
    <mergeCell ref="C62:D62"/>
    <mergeCell ref="K62:L62"/>
    <mergeCell ref="B63:B66"/>
    <mergeCell ref="C63:D63"/>
    <mergeCell ref="F63:F66"/>
    <mergeCell ref="K63:L63"/>
    <mergeCell ref="C64:D64"/>
    <mergeCell ref="C65:D65"/>
    <mergeCell ref="A49:A51"/>
    <mergeCell ref="C49:C51"/>
    <mergeCell ref="C52:C54"/>
    <mergeCell ref="F52:F54"/>
    <mergeCell ref="B55:B62"/>
    <mergeCell ref="C55:C57"/>
    <mergeCell ref="F55:F57"/>
    <mergeCell ref="A58:A60"/>
    <mergeCell ref="C58:C60"/>
    <mergeCell ref="F58:F60"/>
    <mergeCell ref="K45:L45"/>
    <mergeCell ref="B46:B54"/>
    <mergeCell ref="C46:C48"/>
    <mergeCell ref="G46:G60"/>
    <mergeCell ref="I46:I60"/>
    <mergeCell ref="K46:L57"/>
    <mergeCell ref="K58:L58"/>
    <mergeCell ref="K59:L59"/>
    <mergeCell ref="K60:L60"/>
    <mergeCell ref="B42:D42"/>
    <mergeCell ref="E42:F42"/>
    <mergeCell ref="B43:D43"/>
    <mergeCell ref="E43:F43"/>
    <mergeCell ref="B44:J44"/>
    <mergeCell ref="C45:D45"/>
    <mergeCell ref="E45:G45"/>
    <mergeCell ref="H45:I45"/>
    <mergeCell ref="B38:D38"/>
    <mergeCell ref="E38:F38"/>
    <mergeCell ref="L38:L39"/>
    <mergeCell ref="B39:D39"/>
    <mergeCell ref="E39:F39"/>
    <mergeCell ref="B40:D40"/>
    <mergeCell ref="E40:F40"/>
    <mergeCell ref="K40:L41"/>
    <mergeCell ref="B41:D41"/>
    <mergeCell ref="E41:F41"/>
    <mergeCell ref="B32:D37"/>
    <mergeCell ref="E32:F37"/>
    <mergeCell ref="G32:G37"/>
    <mergeCell ref="H32:H37"/>
    <mergeCell ref="I32:I37"/>
    <mergeCell ref="K32:L37"/>
    <mergeCell ref="K25:L25"/>
    <mergeCell ref="A26:A31"/>
    <mergeCell ref="B26:D31"/>
    <mergeCell ref="E26:F31"/>
    <mergeCell ref="G26:G31"/>
    <mergeCell ref="H26:H31"/>
    <mergeCell ref="I26:I31"/>
    <mergeCell ref="K26:L31"/>
    <mergeCell ref="B21:D25"/>
    <mergeCell ref="E21:F25"/>
    <mergeCell ref="G21:G25"/>
    <mergeCell ref="H21:H25"/>
    <mergeCell ref="I21:I25"/>
    <mergeCell ref="K21:K22"/>
    <mergeCell ref="B20:D20"/>
    <mergeCell ref="B14:D14"/>
    <mergeCell ref="B15:D15"/>
    <mergeCell ref="E15:F19"/>
    <mergeCell ref="G15:G19"/>
    <mergeCell ref="H15:H19"/>
    <mergeCell ref="I15:I19"/>
    <mergeCell ref="L22:L23"/>
    <mergeCell ref="K23:K24"/>
    <mergeCell ref="A13:A19"/>
    <mergeCell ref="B13:D13"/>
    <mergeCell ref="E13:F14"/>
    <mergeCell ref="G13:G14"/>
    <mergeCell ref="H13:H14"/>
    <mergeCell ref="I13:I14"/>
    <mergeCell ref="J13:J14"/>
    <mergeCell ref="K13:L19"/>
    <mergeCell ref="J15:J19"/>
    <mergeCell ref="B16:D16"/>
    <mergeCell ref="B17:D17"/>
    <mergeCell ref="B18:D18"/>
    <mergeCell ref="B19:D19"/>
    <mergeCell ref="B9:D9"/>
    <mergeCell ref="K9:L9"/>
    <mergeCell ref="M9:O9"/>
    <mergeCell ref="B10:D10"/>
    <mergeCell ref="E10:F10"/>
    <mergeCell ref="K10:L11"/>
    <mergeCell ref="B11:D11"/>
    <mergeCell ref="E11:F11"/>
    <mergeCell ref="B12:D12"/>
    <mergeCell ref="K12:L12"/>
    <mergeCell ref="K1:U1"/>
    <mergeCell ref="B3:J3"/>
    <mergeCell ref="B4:D4"/>
    <mergeCell ref="K4:L4"/>
    <mergeCell ref="B5:D5"/>
    <mergeCell ref="K5:L7"/>
    <mergeCell ref="B6:D6"/>
    <mergeCell ref="B7:D7"/>
    <mergeCell ref="B8:D8"/>
    <mergeCell ref="M8:O8"/>
  </mergeCells>
  <conditionalFormatting sqref="B11:D11">
    <cfRule type="expression" dxfId="581" priority="77">
      <formula>$E$10="Yes"</formula>
    </cfRule>
    <cfRule type="expression" dxfId="580" priority="76">
      <formula>$H$10="Yes"</formula>
    </cfRule>
  </conditionalFormatting>
  <conditionalFormatting sqref="B40:D41">
    <cfRule type="expression" dxfId="576" priority="46">
      <formula>OR($E$39="Yes",$H$39="Yes")</formula>
    </cfRule>
  </conditionalFormatting>
  <conditionalFormatting sqref="C61">
    <cfRule type="expression" dxfId="562" priority="79">
      <formula>$D$39="No"</formula>
    </cfRule>
    <cfRule type="expression" dxfId="561" priority="78">
      <formula>$F$39="Yes"</formula>
    </cfRule>
    <cfRule type="expression" dxfId="560" priority="55">
      <formula>OR($E$39="Yes",$H$39="Yes")</formula>
    </cfRule>
  </conditionalFormatting>
  <conditionalFormatting sqref="C61:D61">
    <cfRule type="expression" dxfId="558" priority="26">
      <formula>OR($E$39="Yes",$H$39="Yes")</formula>
    </cfRule>
  </conditionalFormatting>
  <conditionalFormatting sqref="E61:E62">
    <cfRule type="expression" dxfId="549" priority="47">
      <formula>$E$39="Yes"</formula>
    </cfRule>
  </conditionalFormatting>
  <conditionalFormatting sqref="E40:F40">
    <cfRule type="expression" dxfId="546" priority="66">
      <formula>$D$40="Yes"</formula>
    </cfRule>
  </conditionalFormatting>
  <conditionalFormatting sqref="E40:F41">
    <cfRule type="expression" dxfId="545" priority="64">
      <formula>$E$39="Yes"</formula>
    </cfRule>
  </conditionalFormatting>
  <conditionalFormatting sqref="E11:G11">
    <cfRule type="expression" dxfId="544" priority="74">
      <formula>$E$10="Yes"</formula>
    </cfRule>
  </conditionalFormatting>
  <conditionalFormatting sqref="F20:G20">
    <cfRule type="expression" dxfId="540" priority="9">
      <formula>$E$20="No"</formula>
    </cfRule>
  </conditionalFormatting>
  <conditionalFormatting sqref="G38">
    <cfRule type="expression" dxfId="538" priority="69">
      <formula>$E$38="Yes"</formula>
    </cfRule>
  </conditionalFormatting>
  <conditionalFormatting sqref="G39">
    <cfRule type="expression" dxfId="537" priority="63">
      <formula>$E$39="Yes"</formula>
    </cfRule>
  </conditionalFormatting>
  <conditionalFormatting sqref="G61:G62">
    <cfRule type="expression" dxfId="536" priority="56">
      <formula>$E$39="Yes"</formula>
    </cfRule>
  </conditionalFormatting>
  <conditionalFormatting sqref="H11:I11">
    <cfRule type="expression" dxfId="531" priority="75">
      <formula>$H$10="Yes"</formula>
    </cfRule>
  </conditionalFormatting>
  <conditionalFormatting sqref="H61:I62">
    <cfRule type="expression" dxfId="527" priority="54">
      <formula>$H$39="Yes"</formula>
    </cfRule>
  </conditionalFormatting>
  <conditionalFormatting sqref="I20">
    <cfRule type="expression" dxfId="525" priority="8">
      <formula>$H$20="No"</formula>
    </cfRule>
    <cfRule type="expression" dxfId="524" priority="3">
      <formula>$H$20="Yes"</formula>
    </cfRule>
  </conditionalFormatting>
  <conditionalFormatting sqref="I38">
    <cfRule type="expression" dxfId="523" priority="70">
      <formula>$H$38="Yes"</formula>
    </cfRule>
  </conditionalFormatting>
  <conditionalFormatting sqref="I39:I40 G40:H40">
    <cfRule type="expression" dxfId="522" priority="65">
      <formula>$D$40="Yes"</formula>
    </cfRule>
  </conditionalFormatting>
  <conditionalFormatting sqref="I39:I40 H40 G40:G41 H41:I41">
    <cfRule type="expression" dxfId="521" priority="62">
      <formula>$H$39="Yes"</formula>
    </cfRule>
  </conditionalFormatting>
  <conditionalFormatting sqref="J46">
    <cfRule type="expression" dxfId="520" priority="52">
      <formula>$G$44</formula>
    </cfRule>
  </conditionalFormatting>
  <conditionalFormatting sqref="J61:J62">
    <cfRule type="expression" dxfId="518" priority="53">
      <formula>AND($E$39="Yes",$H$39="Yes")</formula>
    </cfRule>
  </conditionalFormatting>
  <conditionalFormatting sqref="K38">
    <cfRule type="expression" dxfId="515" priority="68">
      <formula>OR($H$38="Yes",$E$38="Yes")</formula>
    </cfRule>
  </conditionalFormatting>
  <conditionalFormatting sqref="K39">
    <cfRule type="expression" dxfId="514" priority="67">
      <formula>OR($E$39="Yes",$H$39="Yes")</formula>
    </cfRule>
  </conditionalFormatting>
  <conditionalFormatting sqref="K40:L41">
    <cfRule type="expression" dxfId="507" priority="61">
      <formula>OR($E$39="Yes",$H$39="Yes")</formula>
    </cfRule>
  </conditionalFormatting>
  <conditionalFormatting sqref="M9:O9">
    <cfRule type="expression" dxfId="501" priority="36">
      <formula>AND($E$9&gt;0,$E$9&lt;5)</formula>
    </cfRule>
  </conditionalFormatting>
  <hyperlinks>
    <hyperlink ref="L38" r:id="rId1" display="RACC-FSC_v3.0" xr:uid="{03B48E5B-F7E4-4D19-A9AA-C7541F4F83B7}"/>
    <hyperlink ref="L24" r:id="rId2" display="https://file.ac/41slG_rLPjs/" xr:uid="{E9A9239F-807C-4D0A-A6FC-90028D86CF2B}"/>
    <hyperlink ref="L21" r:id="rId3" display="Reference: Resolution E-4818 Table 1.1" xr:uid="{1DB865D0-F076-4C3E-A8E9-B9C66CD1C2D1}"/>
    <hyperlink ref="L8" r:id="rId4" display="Reference: Resolution E-4818 Table 1.1" xr:uid="{6D7B8432-A353-4C50-8379-8C2BB2713450}"/>
    <hyperlink ref="L42" r:id="rId5" xr:uid="{E6034DEE-142C-424C-AFA3-FDB586CA2ACC}"/>
    <hyperlink ref="B74" location="'EEM 6'!A1" display="'EEM 6'!A1" xr:uid="{6CC8EDE5-3F2F-4F25-A393-D2EC9E36367E}"/>
    <hyperlink ref="B76" location="PI_POE!A1" display="PI_POE!A1" xr:uid="{262309EE-2546-4DB6-A692-25B82B0E70EB}"/>
    <hyperlink ref="B1" location="'READ ME'!A1" display="Back to READ ME" xr:uid="{8ADD9CCD-8D0F-4E3B-A6F4-85DA4FFEFDBD}"/>
    <hyperlink ref="L22" r:id="rId6" display="https://docs.cpuc.ca.gov/publisheddocs/published/g000/m232/k460/232460214.pdf" xr:uid="{3BE3703C-D88D-4187-A33D-F6EFE0CF54AA}"/>
    <hyperlink ref="K60" r:id="rId7" display="Total System Benefit Technical Guidance (v1.2)" xr:uid="{4A4E4C5B-66C7-41BE-956C-A19D0455735E}"/>
    <hyperlink ref="K60:L60" r:id="rId8" display="RACC-FSC_v3.0 / Technical Guidance Document(s)" xr:uid="{28C55949-FA1F-4E5B-9E4E-5FC80B495747}"/>
    <hyperlink ref="K63" r:id="rId9" xr:uid="{74F538F9-FBBB-41CF-B947-D96C57E06C46}"/>
    <hyperlink ref="L43" r:id="rId10" display="Custom Measure Guidance Library" xr:uid="{E62E4738-38C3-4290-93B2-8DCE9AB8765D}"/>
    <hyperlink ref="L20" r:id="rId11" display="https://file.ac/41slG_rLPjs/" xr:uid="{2D0D8DC5-1C9D-4EE8-B07E-3E377E492E4B}"/>
  </hyperlinks>
  <pageMargins left="0.5" right="0.5" top="0.75" bottom="0.75" header="0.3" footer="0.3"/>
  <pageSetup scale="61" fitToHeight="5" orientation="portrait" r:id="rId12"/>
  <headerFooter>
    <oddHeader>&amp;L&amp;G&amp;CCustomer Project Review (CPR) - &amp;A&amp;R&amp;D</oddHeader>
    <oddFooter>&amp;CPage &amp;P of &amp;N</oddFooter>
  </headerFooter>
  <rowBreaks count="2" manualBreakCount="2">
    <brk id="25" min="1" max="6" man="1"/>
    <brk id="43" min="1" max="6" man="1"/>
  </rowBreaks>
  <legacyDrawingHF r:id="rId13"/>
  <extLst>
    <ext xmlns:x14="http://schemas.microsoft.com/office/spreadsheetml/2009/9/main" uri="{78C0D931-6437-407d-A8EE-F0AAD7539E65}">
      <x14:conditionalFormattings>
        <x14:conditionalFormatting xmlns:xm="http://schemas.microsoft.com/office/excel/2006/main">
          <x14:cfRule type="expression" priority="31" id="{367FB2C5-C5A3-4805-86AB-84444C717697}">
            <xm:f>AND('Customer Information'!$E$37='Data Validation'!$T$1,'Customer Information'!$E$31="No")</xm:f>
            <x14:dxf>
              <font>
                <color rgb="FFFF0000"/>
              </font>
              <fill>
                <patternFill>
                  <bgColor theme="0"/>
                </patternFill>
              </fill>
            </x14:dxf>
          </x14:cfRule>
          <xm:sqref>A1:A1048576</xm:sqref>
        </x14:conditionalFormatting>
        <x14:conditionalFormatting xmlns:xm="http://schemas.microsoft.com/office/excel/2006/main">
          <x14:cfRule type="expression" priority="32" id="{F3BEF4B5-CD2C-4DE0-A7A5-807A263320EB}">
            <xm:f>'Customer Information'!$E$37='Data Validation'!$T$1</xm:f>
            <x14:dxf>
              <font>
                <color rgb="FF0070C0"/>
              </font>
            </x14:dxf>
          </x14:cfRule>
          <xm:sqref>B1</xm:sqref>
        </x14:conditionalFormatting>
        <x14:conditionalFormatting xmlns:xm="http://schemas.microsoft.com/office/excel/2006/main">
          <x14:cfRule type="expression" priority="43" id="{92E3983E-E698-4870-A38B-4A35705A2F23}">
            <xm:f>$E$8='Data Validation'!$C$2</xm:f>
            <x14:dxf>
              <font>
                <color theme="1"/>
              </font>
              <fill>
                <patternFill>
                  <bgColor theme="0"/>
                </patternFill>
              </fill>
            </x14:dxf>
          </x14:cfRule>
          <xm:sqref>B12:D12</xm:sqref>
        </x14:conditionalFormatting>
        <x14:conditionalFormatting xmlns:xm="http://schemas.microsoft.com/office/excel/2006/main">
          <x14:cfRule type="expression" priority="39" id="{F1F54E00-010A-48DD-BA8F-8115D382E6EB}">
            <xm:f>AND(OR($E$8='Data Validation'!$C$2,$H$8='Data Validation'!$C$2),'Customer Information'!$D$46&gt;'POE_PI Inputs'!$G$4)</xm:f>
            <x14:dxf>
              <font>
                <color theme="1"/>
              </font>
              <fill>
                <patternFill patternType="none">
                  <bgColor auto="1"/>
                </patternFill>
              </fill>
            </x14:dxf>
          </x14:cfRule>
          <xm:sqref>B13:D14</xm:sqref>
        </x14:conditionalFormatting>
        <x14:conditionalFormatting xmlns:xm="http://schemas.microsoft.com/office/excel/2006/main">
          <x14:cfRule type="expression" priority="40" id="{F117BC39-A33C-4A2A-910D-D0877896D765}">
            <xm:f>AND(OR($E$8='Data Validation'!$C$2,$H$8='Data Validation'!$C$2),'Customer Information'!$D$46&gt;'POE_PI Inputs'!$G$6)</xm:f>
            <x14:dxf>
              <font>
                <color theme="1"/>
              </font>
              <fill>
                <patternFill patternType="none">
                  <bgColor auto="1"/>
                </patternFill>
              </fill>
            </x14:dxf>
          </x14:cfRule>
          <xm:sqref>B15:D19</xm:sqref>
        </x14:conditionalFormatting>
        <x14:conditionalFormatting xmlns:xm="http://schemas.microsoft.com/office/excel/2006/main">
          <x14:cfRule type="expression" priority="34" id="{AD2B1AE0-8A54-434A-AB9C-3B14B50A0264}">
            <xm:f>'Customer Information'!$E$37='Data Validation'!$T$1</xm:f>
            <x14:dxf>
              <font>
                <b val="0"/>
                <i val="0"/>
                <color theme="1"/>
              </font>
              <fill>
                <patternFill>
                  <bgColor theme="0"/>
                </patternFill>
              </fill>
            </x14:dxf>
          </x14:cfRule>
          <xm:sqref>B1:E1 G1:J1 B2:J3</xm:sqref>
        </x14:conditionalFormatting>
        <x14:conditionalFormatting xmlns:xm="http://schemas.microsoft.com/office/excel/2006/main">
          <x14:cfRule type="expression" priority="2" id="{1E864FD5-2653-42F8-84CD-73980250962B}">
            <xm:f>'Customer Information'!$F$14="Yes"</xm:f>
            <x14:dxf>
              <font>
                <color theme="0" tint="-4.9989318521683403E-2"/>
              </font>
              <fill>
                <patternFill>
                  <bgColor theme="0" tint="-4.9989318521683403E-2"/>
                </patternFill>
              </fill>
            </x14:dxf>
          </x14:cfRule>
          <x14:cfRule type="expression" priority="1" id="{056E088F-D5DB-4B6D-99CE-889D67C1A9BE}">
            <xm:f>'Customer Information'!$F$15="Yes"</xm:f>
            <x14:dxf>
              <font>
                <color theme="0" tint="-4.9989318521683403E-2"/>
              </font>
              <fill>
                <patternFill>
                  <bgColor theme="0" tint="-4.9989318521683403E-2"/>
                </patternFill>
              </fill>
            </x14:dxf>
          </x14:cfRule>
          <xm:sqref>B13:I19</xm:sqref>
        </x14:conditionalFormatting>
        <x14:conditionalFormatting xmlns:xm="http://schemas.microsoft.com/office/excel/2006/main">
          <x14:cfRule type="expression" priority="28" id="{2659F964-83E9-4639-ACE3-0380A72A302F}">
            <xm:f>AND('Customer Information'!$E$31="Yes",'Customer Information'!$E$37='Data Validation'!$T$1)</xm:f>
            <x14:dxf>
              <border>
                <top/>
                <vertical/>
                <horizontal/>
              </border>
            </x14:dxf>
          </x14:cfRule>
          <xm:sqref>B3:J3</xm:sqref>
        </x14:conditionalFormatting>
        <x14:conditionalFormatting xmlns:xm="http://schemas.microsoft.com/office/excel/2006/main">
          <x14:cfRule type="expression" priority="29" id="{ACE43CEC-6EB1-4E4A-90EE-82A2F4D011B5}">
            <xm:f>AND('Customer Information'!$E$37='Data Validation'!$T$1,'Customer Information'!$E$31="Yes")</xm:f>
            <x14:dxf>
              <font>
                <color theme="0" tint="-4.9989318521683403E-2"/>
              </font>
              <fill>
                <patternFill>
                  <bgColor theme="0" tint="-4.9989318521683403E-2"/>
                </patternFill>
              </fill>
              <border>
                <left/>
                <right/>
                <top/>
                <bottom/>
                <vertical/>
                <horizontal/>
              </border>
            </x14:dxf>
          </x14:cfRule>
          <xm:sqref>B44:J68 B4:J42 H1:J3 K1:BJ8 K9:K10 M9:BJ11 K12:BJ19 L20:BJ20 K21:BJ45 B43 E43 G43:J43 K46 M46:BJ70 K58 K59:L60 K63:L66 K67 B69:D69 F69:J69 B70:J275 K71:BJ1048576 H276:J1048576</xm:sqref>
        </x14:conditionalFormatting>
        <x14:conditionalFormatting xmlns:xm="http://schemas.microsoft.com/office/excel/2006/main">
          <x14:cfRule type="expression" priority="80" id="{C254C192-391A-4152-9919-E548AC62857B}">
            <xm:f>OR('Customer Information'!$F$14="Yes",'Customer Information'!$F$15="Yes")</xm:f>
            <x14:dxf>
              <font>
                <color theme="0" tint="-4.9989318521683403E-2"/>
              </font>
              <fill>
                <patternFill>
                  <bgColor theme="0" tint="-4.9989318521683403E-2"/>
                </patternFill>
              </fill>
            </x14:dxf>
          </x14:cfRule>
          <x14:cfRule type="expression" priority="81" id="{AFE184EE-BAE6-4409-B2A0-60CFCDDDC9C0}">
            <xm:f>'Customer Information'!$E$37='Data Validation'!$T$2</xm:f>
            <x14:dxf>
              <font>
                <color theme="0" tint="-4.9989318521683403E-2"/>
              </font>
              <fill>
                <patternFill>
                  <bgColor theme="0" tint="-4.9989318521683403E-2"/>
                </patternFill>
              </fill>
            </x14:dxf>
          </x14:cfRule>
          <xm:sqref>B13:L19 E20:J20</xm:sqref>
        </x14:conditionalFormatting>
        <x14:conditionalFormatting xmlns:xm="http://schemas.microsoft.com/office/excel/2006/main">
          <x14:cfRule type="expression" priority="71" id="{ED3AD54A-CB6A-494A-9AA8-0F40EF9842E9}">
            <xm:f>OR($E$8='Data Validation'!$C$5,$H$8='Data Validation'!$C$5)</xm:f>
            <x14:dxf>
              <font>
                <color theme="0" tint="-4.9989318521683403E-2"/>
              </font>
              <fill>
                <patternFill patternType="solid">
                  <fgColor theme="0" tint="-4.9989318521683403E-2"/>
                  <bgColor theme="0" tint="-4.9989318521683403E-2"/>
                </patternFill>
              </fill>
            </x14:dxf>
          </x14:cfRule>
          <xm:sqref>B26:L31</xm:sqref>
        </x14:conditionalFormatting>
        <x14:conditionalFormatting xmlns:xm="http://schemas.microsoft.com/office/excel/2006/main">
          <x14:cfRule type="expression" priority="60" id="{77EB643C-4FC8-4DA7-A3BE-59E863D8E1A2}">
            <xm:f>'Customer Information'!$F$68="No"</xm:f>
            <x14:dxf>
              <font>
                <color theme="0" tint="-4.9989318521683403E-2"/>
              </font>
              <fill>
                <patternFill patternType="solid">
                  <fgColor theme="0" tint="-4.9989318521683403E-2"/>
                  <bgColor theme="0" tint="-4.9989318521683403E-2"/>
                </patternFill>
              </fill>
            </x14:dxf>
          </x14:cfRule>
          <xm:sqref>B42:L42 G43:L43 B43 E43</xm:sqref>
        </x14:conditionalFormatting>
        <x14:conditionalFormatting xmlns:xm="http://schemas.microsoft.com/office/excel/2006/main">
          <x14:cfRule type="expression" priority="23" id="{38D39F1D-B569-4150-8AAA-48C427A119A2}">
            <xm:f>$E$8='Data Validation'!$C$2</xm:f>
            <x14:dxf>
              <font>
                <color theme="1"/>
              </font>
              <fill>
                <patternFill>
                  <bgColor theme="3" tint="0.89996032593768116"/>
                </patternFill>
              </fill>
            </x14:dxf>
          </x14:cfRule>
          <x14:cfRule type="expression" priority="17" id="{9EEC7331-232A-4755-BCDE-684F910D1D81}">
            <xm:f>$H$8='Data Validation'!$C$2</xm:f>
            <x14:dxf>
              <font>
                <color theme="1"/>
              </font>
              <fill>
                <patternFill>
                  <bgColor theme="3" tint="0.89996032593768116"/>
                </patternFill>
              </fill>
            </x14:dxf>
          </x14:cfRule>
          <xm:sqref>C49:C51</xm:sqref>
        </x14:conditionalFormatting>
        <x14:conditionalFormatting xmlns:xm="http://schemas.microsoft.com/office/excel/2006/main">
          <x14:cfRule type="expression" priority="15" id="{22841D55-E545-425D-89AF-5CD50E7D3639}">
            <xm:f>$H$8='Data Validation'!$C$2</xm:f>
            <x14:dxf>
              <font>
                <color theme="1"/>
              </font>
              <fill>
                <patternFill>
                  <bgColor theme="3" tint="0.89996032593768116"/>
                </patternFill>
              </fill>
            </x14:dxf>
          </x14:cfRule>
          <x14:cfRule type="expression" priority="22" id="{54DB9B6A-6115-43C3-BE18-B3FFCA8ADC19}">
            <xm:f>$E$8='Data Validation'!$C$2</xm:f>
            <x14:dxf>
              <font>
                <color theme="1"/>
              </font>
              <fill>
                <patternFill>
                  <bgColor theme="3" tint="0.89996032593768116"/>
                </patternFill>
              </fill>
            </x14:dxf>
          </x14:cfRule>
          <xm:sqref>C58:C60</xm:sqref>
        </x14:conditionalFormatting>
        <x14:conditionalFormatting xmlns:xm="http://schemas.microsoft.com/office/excel/2006/main">
          <x14:cfRule type="expression" priority="48" id="{7C642F9D-4850-408F-8247-7E615E58A807}">
            <xm:f>OR($E$8='Data Validation'!$C$2,$H$8='Data Validation'!$C$2)</xm:f>
            <x14:dxf>
              <font>
                <color theme="1"/>
              </font>
              <fill>
                <patternFill>
                  <bgColor theme="3" tint="0.89996032593768116"/>
                </patternFill>
              </fill>
            </x14:dxf>
          </x14:cfRule>
          <xm:sqref>C66</xm:sqref>
        </x14:conditionalFormatting>
        <x14:conditionalFormatting xmlns:xm="http://schemas.microsoft.com/office/excel/2006/main">
          <x14:cfRule type="expression" priority="35" id="{5AFAB134-9675-479D-99E0-595803971B19}">
            <xm:f>AND('Customer Information'!$E$37='Data Validation'!$T$1,'Customer Information'!E$31="Yes")</xm:f>
            <x14:dxf>
              <font>
                <color theme="0" tint="-4.9989318521683403E-2"/>
              </font>
              <fill>
                <patternFill>
                  <bgColor theme="0" tint="-4.9989318521683403E-2"/>
                </patternFill>
              </fill>
              <border>
                <left/>
                <right/>
                <top/>
                <bottom/>
                <vertical/>
                <horizontal/>
              </border>
            </x14:dxf>
          </x14:cfRule>
          <xm:sqref>C1:E1 G1:J1 A1:B19 G2:XFD8 C2:F19 A20:J20 A21:B1048576 C44:F68 G47:J70 V1:XFD1 G9:K10 M9:XFD11 G11:J11 G12:XFD19 L20:XFD20 C21:F42 G21:XFD45 E43 G46:K46 M46:XFD70 K58 K59:L60 K63:L66 K67 C69:D69 F69 C70:F1048576 G71:XFD1048576</xm:sqref>
        </x14:conditionalFormatting>
        <x14:conditionalFormatting xmlns:xm="http://schemas.microsoft.com/office/excel/2006/main">
          <x14:cfRule type="expression" priority="13" id="{0E289766-4155-4A1B-B87B-FB011F4FA219}">
            <xm:f>'Customer Information'!$E$37='Data Validation'!$T$1</xm:f>
            <x14:dxf>
              <font>
                <color theme="0" tint="-4.9989318521683403E-2"/>
              </font>
              <fill>
                <patternFill>
                  <bgColor theme="0" tint="-4.9989318521683403E-2"/>
                </patternFill>
              </fill>
            </x14:dxf>
          </x14:cfRule>
          <xm:sqref>C46:H60</xm:sqref>
        </x14:conditionalFormatting>
        <x14:conditionalFormatting xmlns:xm="http://schemas.microsoft.com/office/excel/2006/main">
          <x14:cfRule type="expression" priority="11" id="{B6DC247E-DEDF-4F2F-B8B6-192E8921F653}">
            <xm:f>$E$8='Data Validation'!$C$2</xm:f>
            <x14:dxf>
              <font>
                <color theme="1"/>
              </font>
            </x14:dxf>
          </x14:cfRule>
          <x14:cfRule type="expression" priority="16" id="{EEA13E26-AE5D-41ED-A825-63B10E25A252}">
            <xm:f>$H$8='Data Validation'!$C$2</xm:f>
            <x14:dxf>
              <font>
                <color theme="1"/>
              </font>
            </x14:dxf>
          </x14:cfRule>
          <xm:sqref>D49:D51</xm:sqref>
        </x14:conditionalFormatting>
        <x14:conditionalFormatting xmlns:xm="http://schemas.microsoft.com/office/excel/2006/main">
          <x14:cfRule type="expression" priority="14" id="{9D26F35D-05DA-438E-9A37-E5D661FAE62B}">
            <xm:f>$H$8='Data Validation'!$C$2</xm:f>
            <x14:dxf>
              <font>
                <color theme="1"/>
              </font>
            </x14:dxf>
          </x14:cfRule>
          <x14:cfRule type="expression" priority="21" id="{439F98B1-9890-4D92-8E96-82F2AE7CED5B}">
            <xm:f>$E$8='Data Validation'!$C$2</xm:f>
            <x14:dxf>
              <font>
                <color theme="1"/>
              </font>
            </x14:dxf>
          </x14:cfRule>
          <xm:sqref>D58:D60</xm:sqref>
        </x14:conditionalFormatting>
        <x14:conditionalFormatting xmlns:xm="http://schemas.microsoft.com/office/excel/2006/main">
          <x14:cfRule type="expression" priority="58" id="{1B971B22-E9E9-41AB-ADCA-FF5CB4BC1E08}">
            <xm:f>$E$8='Data Validation'!$C$2</xm:f>
            <x14:dxf>
              <font>
                <color theme="1"/>
              </font>
              <fill>
                <patternFill>
                  <bgColor rgb="FFFFF377"/>
                </patternFill>
              </fill>
            </x14:dxf>
          </x14:cfRule>
          <xm:sqref>E49:E51</xm:sqref>
        </x14:conditionalFormatting>
        <x14:conditionalFormatting xmlns:xm="http://schemas.microsoft.com/office/excel/2006/main">
          <x14:cfRule type="expression" priority="20" id="{EE9D3194-2F43-4F6A-8E97-3C03BC8BE436}">
            <xm:f>$E$8='Data Validation'!$C$2</xm:f>
            <x14:dxf>
              <fill>
                <patternFill>
                  <bgColor rgb="FFFFF377"/>
                </patternFill>
              </fill>
            </x14:dxf>
          </x14:cfRule>
          <xm:sqref>E58:E60</xm:sqref>
        </x14:conditionalFormatting>
        <x14:conditionalFormatting xmlns:xm="http://schemas.microsoft.com/office/excel/2006/main">
          <x14:cfRule type="expression" priority="51" id="{5EB589CA-11A2-4559-A1ED-AC04E55F7648}">
            <xm:f>$E$8='Data Validation'!$C$2</xm:f>
            <x14:dxf>
              <font>
                <color theme="1"/>
              </font>
              <fill>
                <patternFill>
                  <bgColor rgb="FFFFF377"/>
                </patternFill>
              </fill>
            </x14:dxf>
          </x14:cfRule>
          <xm:sqref>E66</xm:sqref>
        </x14:conditionalFormatting>
        <x14:conditionalFormatting xmlns:xm="http://schemas.microsoft.com/office/excel/2006/main">
          <x14:cfRule type="expression" priority="12" id="{939696D7-A4E4-4D5F-8370-8377A858452F}">
            <xm:f>'Customer Information'!$E$37='Data Validation'!$T$1</xm:f>
            <x14:dxf>
              <fill>
                <patternFill>
                  <bgColor theme="0" tint="-4.9989318521683403E-2"/>
                </patternFill>
              </fill>
            </x14:dxf>
          </x14:cfRule>
          <xm:sqref>E69</xm:sqref>
        </x14:conditionalFormatting>
        <x14:conditionalFormatting xmlns:xm="http://schemas.microsoft.com/office/excel/2006/main">
          <x14:cfRule type="expression" priority="73" id="{44C50BAC-6DCA-4700-8055-82A144D16959}">
            <xm:f>$E$8='Data Validation'!$C$2</xm:f>
            <x14:dxf>
              <fill>
                <patternFill>
                  <bgColor rgb="FFFFF377"/>
                </patternFill>
              </fill>
            </x14:dxf>
          </x14:cfRule>
          <xm:sqref>E12:G12</xm:sqref>
        </x14:conditionalFormatting>
        <x14:conditionalFormatting xmlns:xm="http://schemas.microsoft.com/office/excel/2006/main">
          <x14:cfRule type="expression" priority="38" id="{03D9671D-8282-4190-A475-7DF5803E5469}">
            <xm:f>AND($E$8='Data Validation'!$C$2,'Customer Information'!$D$46&gt;'POE_PI Inputs'!$G$4)</xm:f>
            <x14:dxf>
              <font>
                <color theme="1"/>
              </font>
              <fill>
                <patternFill>
                  <bgColor rgb="FFFFF377"/>
                </patternFill>
              </fill>
            </x14:dxf>
          </x14:cfRule>
          <xm:sqref>E13:G14</xm:sqref>
        </x14:conditionalFormatting>
        <x14:conditionalFormatting xmlns:xm="http://schemas.microsoft.com/office/excel/2006/main">
          <x14:cfRule type="expression" priority="42" id="{3CB08045-949B-457F-9C66-055AF3C2CC53}">
            <xm:f>AND($E$8='Data Validation'!$C$2,'Customer Information'!$D$46&gt;'POE_PI Inputs'!$G$6)</xm:f>
            <x14:dxf>
              <font>
                <color theme="1"/>
              </font>
              <fill>
                <patternFill>
                  <bgColor rgb="FFFFF377"/>
                </patternFill>
              </fill>
            </x14:dxf>
          </x14:cfRule>
          <xm:sqref>E15:G20</xm:sqref>
        </x14:conditionalFormatting>
        <x14:conditionalFormatting xmlns:xm="http://schemas.microsoft.com/office/excel/2006/main">
          <x14:cfRule type="expression" priority="27" id="{E6D3F7E6-D3D1-488D-B099-F0DD9B047362}">
            <xm:f>'Customer Information'!$E$31&lt;&gt;"Yes"</xm:f>
            <x14:dxf>
              <font>
                <color theme="0"/>
              </font>
              <fill>
                <patternFill>
                  <fgColor theme="0"/>
                </patternFill>
              </fill>
            </x14:dxf>
          </x14:cfRule>
          <xm:sqref>G1</xm:sqref>
        </x14:conditionalFormatting>
        <x14:conditionalFormatting xmlns:xm="http://schemas.microsoft.com/office/excel/2006/main">
          <x14:cfRule type="expression" priority="10" id="{E92AEACA-06C9-447F-8F41-2CBCF06BC17B}">
            <xm:f>AND($E$8='Data Validation'!$C$2,'Customer Information'!$D$46&gt;'POE_PI Inputs'!$G$6)</xm:f>
            <x14:dxf>
              <font>
                <color theme="1"/>
              </font>
              <fill>
                <patternFill>
                  <bgColor rgb="FFFFF377"/>
                </patternFill>
              </fill>
            </x14:dxf>
          </x14:cfRule>
          <xm:sqref>H20</xm:sqref>
        </x14:conditionalFormatting>
        <x14:conditionalFormatting xmlns:xm="http://schemas.microsoft.com/office/excel/2006/main">
          <x14:cfRule type="expression" priority="19" id="{25754F95-DD4E-4435-8F60-52AFFACAD429}">
            <xm:f>$H$8='Data Validation'!$C$2</xm:f>
            <x14:dxf>
              <font>
                <color theme="1"/>
              </font>
              <fill>
                <patternFill>
                  <bgColor rgb="FFFFF377"/>
                </patternFill>
              </fill>
            </x14:dxf>
          </x14:cfRule>
          <xm:sqref>H49:H51</xm:sqref>
        </x14:conditionalFormatting>
        <x14:conditionalFormatting xmlns:xm="http://schemas.microsoft.com/office/excel/2006/main">
          <x14:cfRule type="expression" priority="18" id="{60DBF2A3-43DB-425E-BB0F-3C9CE758D8C7}">
            <xm:f>$H$8='Data Validation'!$C$2</xm:f>
            <x14:dxf>
              <font>
                <color theme="1"/>
              </font>
              <fill>
                <patternFill>
                  <bgColor rgb="FFFFF377"/>
                </patternFill>
              </fill>
            </x14:dxf>
          </x14:cfRule>
          <xm:sqref>H58:H60</xm:sqref>
        </x14:conditionalFormatting>
        <x14:conditionalFormatting xmlns:xm="http://schemas.microsoft.com/office/excel/2006/main">
          <x14:cfRule type="expression" priority="50" id="{24C8C87B-DC71-4867-9C67-0E4B97CD8D0F}">
            <xm:f>$H$8='Data Validation'!$C$2</xm:f>
            <x14:dxf>
              <font>
                <color theme="1"/>
              </font>
              <fill>
                <patternFill>
                  <bgColor rgb="FFFFF377"/>
                </patternFill>
              </fill>
            </x14:dxf>
          </x14:cfRule>
          <xm:sqref>H66</xm:sqref>
        </x14:conditionalFormatting>
        <x14:conditionalFormatting xmlns:xm="http://schemas.microsoft.com/office/excel/2006/main">
          <x14:cfRule type="expression" priority="72" id="{612ABFDF-08BE-41AE-B807-C233B8063E0A}">
            <xm:f>$H$8='Data Validation'!$C$2</xm:f>
            <x14:dxf>
              <font>
                <color theme="1"/>
              </font>
              <fill>
                <patternFill>
                  <bgColor rgb="FFFFF377"/>
                </patternFill>
              </fill>
            </x14:dxf>
          </x14:cfRule>
          <xm:sqref>H12:I12</xm:sqref>
        </x14:conditionalFormatting>
        <x14:conditionalFormatting xmlns:xm="http://schemas.microsoft.com/office/excel/2006/main">
          <x14:cfRule type="expression" priority="37" id="{A7086298-3C5F-40DB-B31E-4A37A698E1D6}">
            <xm:f>AND($H$8='Data Validation'!$C$2,'Customer Information'!$D$46&gt;'POE_PI Inputs'!$G$4)</xm:f>
            <x14:dxf>
              <fill>
                <patternFill>
                  <bgColor rgb="FFFFF377"/>
                </patternFill>
              </fill>
            </x14:dxf>
          </x14:cfRule>
          <xm:sqref>H13:I14</xm:sqref>
        </x14:conditionalFormatting>
        <x14:conditionalFormatting xmlns:xm="http://schemas.microsoft.com/office/excel/2006/main">
          <x14:cfRule type="expression" priority="41" id="{2FE49743-8F63-4A5E-9759-EAD99F994BC3}">
            <xm:f>AND($H$8='Data Validation'!$C$2,'Customer Information'!$D$46&gt;'POE_PI Inputs'!$G$6)</xm:f>
            <x14:dxf>
              <fill>
                <patternFill>
                  <bgColor rgb="FFFFF377"/>
                </patternFill>
              </fill>
            </x14:dxf>
          </x14:cfRule>
          <xm:sqref>H15:I20</xm:sqref>
        </x14:conditionalFormatting>
        <x14:conditionalFormatting xmlns:xm="http://schemas.microsoft.com/office/excel/2006/main">
          <x14:cfRule type="expression" priority="30" id="{21D4391E-92E8-4F19-8167-7C8B62732602}">
            <xm:f>AND('Customer Information'!$E$37='Data Validation'!$T$1,'Customer Information'!$E$31="Yes")</xm:f>
            <x14:dxf>
              <font>
                <color theme="0" tint="-4.9989318521683403E-2"/>
              </font>
              <fill>
                <patternFill>
                  <bgColor theme="0" tint="-4.9989318521683403E-2"/>
                </patternFill>
              </fill>
              <border>
                <left/>
                <right/>
                <top/>
                <bottom/>
                <vertical/>
                <horizontal/>
              </border>
            </x14:dxf>
          </x14:cfRule>
          <xm:sqref>H47:J59</xm:sqref>
        </x14:conditionalFormatting>
        <x14:conditionalFormatting xmlns:xm="http://schemas.microsoft.com/office/excel/2006/main">
          <x14:cfRule type="expression" priority="57" id="{0FE52A9A-6C21-4C53-911A-056317E9DAD2}">
            <xm:f>AND($E$8='Data Validation'!$C$2,$H$8='Data Validation'!$C$2)</xm:f>
            <x14:dxf>
              <font>
                <color theme="1"/>
              </font>
              <fill>
                <patternFill>
                  <bgColor theme="0"/>
                </patternFill>
              </fill>
            </x14:dxf>
          </x14:cfRule>
          <xm:sqref>J49:J51 J58:J62</xm:sqref>
        </x14:conditionalFormatting>
        <x14:conditionalFormatting xmlns:xm="http://schemas.microsoft.com/office/excel/2006/main">
          <x14:cfRule type="expression" priority="49" id="{C8D0DD9A-9885-4C52-AA7E-B1683F59C1EA}">
            <xm:f>AND($E$8='Data Validation'!$C$2,$H$8='Data Validation'!$C$2)</xm:f>
            <x14:dxf>
              <font>
                <color theme="1"/>
              </font>
              <fill>
                <patternFill>
                  <bgColor theme="0"/>
                </patternFill>
              </fill>
            </x14:dxf>
          </x14:cfRule>
          <xm:sqref>J66</xm:sqref>
        </x14:conditionalFormatting>
        <x14:conditionalFormatting xmlns:xm="http://schemas.microsoft.com/office/excel/2006/main">
          <x14:cfRule type="expression" priority="7" id="{183D59F2-7954-4888-B771-6C4E46479E75}">
            <xm:f>'Customer Information'!$E$37='Data Validation'!$T$1</xm:f>
            <x14:dxf>
              <font>
                <color theme="0" tint="-4.9989318521683403E-2"/>
              </font>
              <fill>
                <patternFill>
                  <bgColor theme="0" tint="-4.9989318521683403E-2"/>
                </patternFill>
              </fill>
            </x14:dxf>
          </x14:cfRule>
          <xm:sqref>K20</xm:sqref>
        </x14:conditionalFormatting>
        <x14:conditionalFormatting xmlns:xm="http://schemas.microsoft.com/office/excel/2006/main">
          <x14:cfRule type="expression" priority="25" id="{0258FE20-65A0-4D6C-BAEE-91D311834F4E}">
            <xm:f>AND('Customer Information'!$E$37='Data Validation'!$T$1,'Customer Information'!O$31="Yes")</xm:f>
            <x14:dxf>
              <font>
                <color theme="0" tint="-4.9989318521683403E-2"/>
              </font>
              <fill>
                <patternFill>
                  <bgColor theme="0" tint="-4.9989318521683403E-2"/>
                </patternFill>
              </fill>
              <border>
                <left/>
                <right/>
                <top/>
                <bottom/>
                <vertical/>
                <horizontal/>
              </border>
            </x14:dxf>
          </x14:cfRule>
          <x14:cfRule type="expression" priority="24" id="{40F3159A-67D7-4267-B133-BADD1629BBFE}">
            <xm:f>AND('Customer Information'!$E$37='Data Validation'!$T$1,'Customer Information'!$E$31="Yes")</xm:f>
            <x14:dxf>
              <font>
                <color theme="0" tint="-4.9989318521683403E-2"/>
              </font>
              <fill>
                <patternFill>
                  <bgColor theme="0" tint="-4.9989318521683403E-2"/>
                </patternFill>
              </fill>
              <border>
                <left/>
                <right/>
                <top/>
                <bottom/>
                <vertical/>
                <horizontal/>
              </border>
            </x14:dxf>
          </x14:cfRule>
          <xm:sqref>K61:K62</xm:sqref>
        </x14:conditionalFormatting>
        <x14:conditionalFormatting xmlns:xm="http://schemas.microsoft.com/office/excel/2006/main">
          <x14:cfRule type="expression" priority="4" id="{B0E29D9A-6E4F-40ED-B223-F5AC3524BFB5}">
            <xm:f>'Customer Information'!$E$37='Data Validation'!$T$1</xm:f>
            <x14:dxf>
              <border>
                <vertical/>
                <horizontal/>
              </border>
            </x14:dxf>
          </x14:cfRule>
          <xm:sqref>K10:L11</xm:sqref>
        </x14:conditionalFormatting>
        <x14:conditionalFormatting xmlns:xm="http://schemas.microsoft.com/office/excel/2006/main">
          <x14:cfRule type="expression" priority="44" id="{00D32042-B6BB-41F2-8D59-A758D08B79DA}">
            <xm:f>$E$8='Data Validation'!$C$2</xm:f>
            <x14:dxf>
              <font>
                <color theme="1"/>
              </font>
              <fill>
                <patternFill>
                  <bgColor theme="0"/>
                </patternFill>
              </fill>
            </x14:dxf>
          </x14:cfRule>
          <xm:sqref>K12:L12</xm:sqref>
        </x14:conditionalFormatting>
        <x14:conditionalFormatting xmlns:xm="http://schemas.microsoft.com/office/excel/2006/main">
          <x14:cfRule type="expression" priority="82" id="{280CC33C-F2AA-43E9-987D-74E6ABAE7A61}">
            <xm:f>'Customer Information'!$E$37='Data Validation'!$T$1</xm:f>
            <x14:dxf>
              <font>
                <color theme="0" tint="-4.9989318521683403E-2"/>
              </font>
              <fill>
                <patternFill>
                  <bgColor theme="0" tint="-4.9989318521683403E-2"/>
                </patternFill>
              </fill>
            </x14:dxf>
          </x14:cfRule>
          <x14:cfRule type="expression" priority="83" id="{DAC9FA79-8F1E-4B3E-B1FB-4BF58300B3F1}">
            <xm:f>AND(OR($E$8='Data Validation'!$C$2,$H$8='Data Validation'!$C$2),'Customer Information'!$D$46&gt;'POE_PI Inputs'!$G$4)</xm:f>
            <x14:dxf>
              <font>
                <color theme="1"/>
              </font>
              <fill>
                <patternFill>
                  <bgColor theme="0"/>
                </patternFill>
              </fill>
            </x14:dxf>
          </x14:cfRule>
          <xm:sqref>K13:L19</xm:sqref>
        </x14:conditionalFormatting>
        <x14:conditionalFormatting xmlns:xm="http://schemas.microsoft.com/office/excel/2006/main">
          <x14:cfRule type="expression" priority="33" id="{9D4B5FF1-545D-4F0E-816D-5CF81F004004}">
            <xm:f>AND('Customer Information'!$E$37='Data Validation'!$T$1, 'Customer Information'!$E$31=”Yes”)</xm:f>
            <x14:dxf>
              <font>
                <color theme="0" tint="-4.9989318521683403E-2"/>
              </font>
              <fill>
                <patternFill patternType="solid">
                  <fgColor theme="0" tint="-4.9989318521683403E-2"/>
                  <bgColor theme="0" tint="-4.9989318521683403E-2"/>
                </patternFill>
              </fill>
            </x14:dxf>
          </x14:cfRule>
          <xm:sqref>K1:U1</xm:sqref>
        </x14:conditionalFormatting>
        <x14:conditionalFormatting xmlns:xm="http://schemas.microsoft.com/office/excel/2006/main">
          <x14:cfRule type="expression" priority="6" id="{918DF917-2AA7-4842-B953-B80FF9F68346}">
            <xm:f>'Customer Information'!$E$37='Data Validation'!$T$1</xm:f>
            <x14:dxf>
              <font>
                <color theme="0" tint="-4.9989318521683403E-2"/>
              </font>
              <fill>
                <patternFill>
                  <bgColor theme="0" tint="-4.9989318521683403E-2"/>
                </patternFill>
              </fill>
            </x14:dxf>
          </x14:cfRule>
          <xm:sqref>L24</xm:sqref>
        </x14:conditionalFormatting>
        <x14:conditionalFormatting xmlns:xm="http://schemas.microsoft.com/office/excel/2006/main">
          <x14:cfRule type="expression" priority="59" id="{B386FCBF-6A40-4251-A99B-373500D98065}">
            <xm:f>'Customer Information'!$F$68="No"</xm:f>
            <x14:dxf>
              <font>
                <color theme="1"/>
              </font>
            </x14:dxf>
          </x14:cfRule>
          <xm:sqref>L42:L43</xm:sqref>
        </x14:conditionalFormatting>
        <x14:conditionalFormatting xmlns:xm="http://schemas.microsoft.com/office/excel/2006/main">
          <x14:cfRule type="expression" priority="5" id="{A598D789-5178-4951-9E18-4F57473B7665}">
            <xm:f>'Customer Information'!$E$37='Data Validation'!$T$1</xm:f>
            <x14:dxf>
              <font>
                <color theme="0" tint="-4.9989318521683403E-2"/>
              </font>
              <fill>
                <patternFill>
                  <bgColor theme="0" tint="-4.9989318521683403E-2"/>
                </patternFill>
              </fill>
            </x14:dxf>
          </x14:cfRule>
          <xm:sqref>L43</xm:sqref>
        </x14:conditionalFormatting>
        <x14:conditionalFormatting xmlns:xm="http://schemas.microsoft.com/office/excel/2006/main">
          <x14:cfRule type="expression" priority="45" id="{002BE854-F5C5-4595-80FB-1305AE5A02A8}">
            <xm:f>OR($E$8='Data Validation'!$C$2,$H$8='Data Validation'!$C$2)</xm:f>
            <x14:dxf>
              <fill>
                <patternFill>
                  <bgColor rgb="FFFFFF00"/>
                </patternFill>
              </fill>
            </x14:dxf>
          </x14:cfRule>
          <xm:sqref>M8</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21CE9E3D-5B5C-46BA-ACF3-25B3401C7744}">
          <x14:formula1>
            <xm:f>'Data Validation'!$A$1:$A$2</xm:f>
          </x14:formula1>
          <xm:sqref>E10 H10 E38:E39 H38:H39 E43 H43 E20 H20</xm:sqref>
        </x14:dataValidation>
        <x14:dataValidation type="list" allowBlank="1" showInputMessage="1" showErrorMessage="1" xr:uid="{7517869B-A454-4F8C-8FB2-A9424C0BBF06}">
          <x14:formula1>
            <xm:f>'Data Validation'!$C$2:$C$9</xm:f>
          </x14:formula1>
          <xm:sqref>E8 H8</xm:sqref>
        </x14:dataValidation>
        <x14:dataValidation type="list" allowBlank="1" showInputMessage="1" showErrorMessage="1" xr:uid="{80C2224F-1E13-4148-AB3B-66776AA66BD8}">
          <x14:formula1>
            <xm:f>'Data Validation'!$R$2:$R$158</xm:f>
          </x14:formula1>
          <xm:sqref>E41:F41 H41</xm:sqref>
        </x14:dataValidation>
        <x14:dataValidation type="list" allowBlank="1" showInputMessage="1" showErrorMessage="1" xr:uid="{D582E9AF-8BA4-4B9C-A2AF-DF226054D796}">
          <x14:formula1>
            <xm:f>'Data Validation'!$R$1:$R$158</xm:f>
          </x14:formula1>
          <xm:sqref>E40:F40 H40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ba837ae-11b1-4e79-8bf6-38111ac82171">
      <Terms xmlns="http://schemas.microsoft.com/office/infopath/2007/PartnerControls"/>
    </lcf76f155ced4ddcb4097134ff3c332f>
    <TaxCatchAll xmlns="01d6a2ae-d88f-454e-9c73-238972b38ee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0A46352851B4E4A80F2868BC3F109A9" ma:contentTypeVersion="18" ma:contentTypeDescription="Create a new document." ma:contentTypeScope="" ma:versionID="1f63fd2a8c8240e438fbc72c6ee0cf79">
  <xsd:schema xmlns:xsd="http://www.w3.org/2001/XMLSchema" xmlns:xs="http://www.w3.org/2001/XMLSchema" xmlns:p="http://schemas.microsoft.com/office/2006/metadata/properties" xmlns:ns2="3ba837ae-11b1-4e79-8bf6-38111ac82171" xmlns:ns3="01d6a2ae-d88f-454e-9c73-238972b38ee5" targetNamespace="http://schemas.microsoft.com/office/2006/metadata/properties" ma:root="true" ma:fieldsID="1144a0660a7b41c04c2b7b8948f28601" ns2:_="" ns3:_="">
    <xsd:import namespace="3ba837ae-11b1-4e79-8bf6-38111ac82171"/>
    <xsd:import namespace="01d6a2ae-d88f-454e-9c73-238972b38ee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CR"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a837ae-11b1-4e79-8bf6-38111ac821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b0b031d9-ae19-48d6-a524-e417b27e882f"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d6a2ae-d88f-454e-9c73-238972b38ee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65896c9f-cb65-4abd-997f-3d56cb94a20e}" ma:internalName="TaxCatchAll" ma:showField="CatchAllData" ma:web="01d6a2ae-d88f-454e-9c73-238972b38e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07C73E-D6AB-4ABD-9FC6-33483CC5B6C2}">
  <ds:schemaRefs>
    <ds:schemaRef ds:uri="http://purl.org/dc/terms/"/>
    <ds:schemaRef ds:uri="http://schemas.microsoft.com/office/2006/metadata/properties"/>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01d6a2ae-d88f-454e-9c73-238972b38ee5"/>
    <ds:schemaRef ds:uri="3ba837ae-11b1-4e79-8bf6-38111ac82171"/>
    <ds:schemaRef ds:uri="http://www.w3.org/XML/1998/namespace"/>
    <ds:schemaRef ds:uri="http://purl.org/dc/elements/1.1/"/>
  </ds:schemaRefs>
</ds:datastoreItem>
</file>

<file path=customXml/itemProps2.xml><?xml version="1.0" encoding="utf-8"?>
<ds:datastoreItem xmlns:ds="http://schemas.openxmlformats.org/officeDocument/2006/customXml" ds:itemID="{65E31A81-FCDD-4C07-8638-486B365EA2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a837ae-11b1-4e79-8bf6-38111ac82171"/>
    <ds:schemaRef ds:uri="01d6a2ae-d88f-454e-9c73-238972b38e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1602787-0DA8-4194-A43F-EB5625C594BC}">
  <ds:schemaRefs>
    <ds:schemaRef ds:uri="http://schemas.microsoft.com/sharepoint/v3/contenttype/forms"/>
  </ds:schemaRefs>
</ds:datastoreItem>
</file>

<file path=docMetadata/LabelInfo.xml><?xml version="1.0" encoding="utf-8"?>
<clbl:labelList xmlns:clbl="http://schemas.microsoft.com/office/2020/mipLabelMetadata">
  <clbl:label id="{48141450-2387-4aca-b41f-19cd6be9dd3c}" enabled="1" method="Standard" siteId="{adf10e2b-b6e9-41d6-be2f-c12bb566019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37</vt:i4>
      </vt:variant>
    </vt:vector>
  </HeadingPairs>
  <TitlesOfParts>
    <vt:vector size="61" baseType="lpstr">
      <vt:lpstr>READ ME</vt:lpstr>
      <vt:lpstr>Customer Information</vt:lpstr>
      <vt:lpstr>Facility Information</vt:lpstr>
      <vt:lpstr>SEM</vt:lpstr>
      <vt:lpstr>EEM 1</vt:lpstr>
      <vt:lpstr>EEM 2</vt:lpstr>
      <vt:lpstr>EEM 3</vt:lpstr>
      <vt:lpstr>EEM 4</vt:lpstr>
      <vt:lpstr>EEM 5</vt:lpstr>
      <vt:lpstr>EEM 6</vt:lpstr>
      <vt:lpstr>EEM 7</vt:lpstr>
      <vt:lpstr>EEM 8</vt:lpstr>
      <vt:lpstr>EEM 9</vt:lpstr>
      <vt:lpstr>EEM 10</vt:lpstr>
      <vt:lpstr>PI_POE</vt:lpstr>
      <vt:lpstr>M&amp;V Plan</vt:lpstr>
      <vt:lpstr>Supporting Files</vt:lpstr>
      <vt:lpstr>Project Summary</vt:lpstr>
      <vt:lpstr>Blank</vt:lpstr>
      <vt:lpstr>Post Installation Summary</vt:lpstr>
      <vt:lpstr>Reference Documents</vt:lpstr>
      <vt:lpstr>POE_PI Inputs</vt:lpstr>
      <vt:lpstr>Small Business_Hard to Reach</vt:lpstr>
      <vt:lpstr>Data Validation</vt:lpstr>
      <vt:lpstr>'Reference Documents'!_FilterDatabase</vt:lpstr>
      <vt:lpstr>'M&amp;V Plan'!_ftnref1</vt:lpstr>
      <vt:lpstr>'Customer Information'!Print_Area</vt:lpstr>
      <vt:lpstr>'EEM 1'!Print_Area</vt:lpstr>
      <vt:lpstr>'EEM 10'!Print_Area</vt:lpstr>
      <vt:lpstr>'EEM 2'!Print_Area</vt:lpstr>
      <vt:lpstr>'EEM 3'!Print_Area</vt:lpstr>
      <vt:lpstr>'EEM 4'!Print_Area</vt:lpstr>
      <vt:lpstr>'EEM 5'!Print_Area</vt:lpstr>
      <vt:lpstr>'EEM 6'!Print_Area</vt:lpstr>
      <vt:lpstr>'EEM 7'!Print_Area</vt:lpstr>
      <vt:lpstr>'EEM 8'!Print_Area</vt:lpstr>
      <vt:lpstr>'EEM 9'!Print_Area</vt:lpstr>
      <vt:lpstr>'Facility Information'!Print_Area</vt:lpstr>
      <vt:lpstr>'M&amp;V Plan'!Print_Area</vt:lpstr>
      <vt:lpstr>PI_POE!Print_Area</vt:lpstr>
      <vt:lpstr>'POE_PI Inputs'!Print_Area</vt:lpstr>
      <vt:lpstr>'Post Installation Summary'!Print_Area</vt:lpstr>
      <vt:lpstr>'Project Summary'!Print_Area</vt:lpstr>
      <vt:lpstr>'READ ME'!Print_Area</vt:lpstr>
      <vt:lpstr>'Reference Documents'!Print_Area</vt:lpstr>
      <vt:lpstr>SEM!Print_Area</vt:lpstr>
      <vt:lpstr>'Small Business_Hard to Reach'!Print_Area</vt:lpstr>
      <vt:lpstr>'Supporting Files'!Print_Area</vt:lpstr>
      <vt:lpstr>'EEM 1'!Print_Titles</vt:lpstr>
      <vt:lpstr>'EEM 10'!Print_Titles</vt:lpstr>
      <vt:lpstr>'EEM 2'!Print_Titles</vt:lpstr>
      <vt:lpstr>'EEM 3'!Print_Titles</vt:lpstr>
      <vt:lpstr>'EEM 4'!Print_Titles</vt:lpstr>
      <vt:lpstr>'EEM 5'!Print_Titles</vt:lpstr>
      <vt:lpstr>'EEM 6'!Print_Titles</vt:lpstr>
      <vt:lpstr>'EEM 7'!Print_Titles</vt:lpstr>
      <vt:lpstr>'EEM 8'!Print_Titles</vt:lpstr>
      <vt:lpstr>'EEM 9'!Print_Titles</vt:lpstr>
      <vt:lpstr>'M&amp;V Plan'!Print_Titles</vt:lpstr>
      <vt:lpstr>'Reference Documents'!Print_Titles</vt:lpstr>
      <vt:lpstr>'Supporting Files'!Print_Titles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Avenick, David</dc:creator>
  <cp:keywords/>
  <dc:description/>
  <cp:lastModifiedBy>Harms, Samuel</cp:lastModifiedBy>
  <cp:revision/>
  <cp:lastPrinted>2026-06-30T20:05:32Z</cp:lastPrinted>
  <dcterms:created xsi:type="dcterms:W3CDTF">2024-03-22T14:18:23Z</dcterms:created>
  <dcterms:modified xsi:type="dcterms:W3CDTF">2026-07-28T18:39:50Z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0x01010090A46352851B4E4A80F2868BC3F109A9</vt:lpwstr>
  </property>
  <property fmtid="{D5CDD505-2E9C-101B-9397-08002B2CF9AE}" pid="3" name="MediaServiceImageTags">
    <vt:lpwstr/>
  </property>
  <property fmtid="{D5CDD505-2E9C-101B-9397-08002B2CF9AE}" pid="4" name="MSIP_Label_48141450-2387-4aca-b41f-19cd6be9dd3c_Enabled">
    <vt:lpwstr>true</vt:lpwstr>
  </property>
  <property fmtid="{D5CDD505-2E9C-101B-9397-08002B2CF9AE}" pid="5" name="MSIP_Label_48141450-2387-4aca-b41f-19cd6be9dd3c_SetDate">
    <vt:lpwstr>2024-04-02T16:44:47Z</vt:lpwstr>
  </property>
  <property fmtid="{D5CDD505-2E9C-101B-9397-08002B2CF9AE}" pid="6" name="MSIP_Label_48141450-2387-4aca-b41f-19cd6be9dd3c_Method">
    <vt:lpwstr>Standard</vt:lpwstr>
  </property>
  <property fmtid="{D5CDD505-2E9C-101B-9397-08002B2CF9AE}" pid="7" name="MSIP_Label_48141450-2387-4aca-b41f-19cd6be9dd3c_Name">
    <vt:lpwstr>Restricted_Unprotected</vt:lpwstr>
  </property>
  <property fmtid="{D5CDD505-2E9C-101B-9397-08002B2CF9AE}" pid="8" name="MSIP_Label_48141450-2387-4aca-b41f-19cd6be9dd3c_SiteId">
    <vt:lpwstr>adf10e2b-b6e9-41d6-be2f-c12bb566019c</vt:lpwstr>
  </property>
  <property fmtid="{D5CDD505-2E9C-101B-9397-08002B2CF9AE}" pid="9" name="MSIP_Label_48141450-2387-4aca-b41f-19cd6be9dd3c_ActionId">
    <vt:lpwstr>064a46b0-6816-41fc-8ca3-1da26014a3e6</vt:lpwstr>
  </property>
  <property fmtid="{D5CDD505-2E9C-101B-9397-08002B2CF9AE}" pid="10" name="MSIP_Label_48141450-2387-4aca-b41f-19cd6be9dd3c_ContentBits">
    <vt:lpwstr>0</vt:lpwstr>
  </property>
</Properties>
</file>