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trlProps/ctrlProp10.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samhar\Downloads\"/>
    </mc:Choice>
  </mc:AlternateContent>
  <xr:revisionPtr revIDLastSave="0" documentId="13_ncr:1_{20496A0C-0F75-4774-9B9A-2024F6BFF6F9}" xr6:coauthVersionLast="47" xr6:coauthVersionMax="47" xr10:uidLastSave="{00000000-0000-0000-0000-000000000000}"/>
  <bookViews>
    <workbookView xWindow="38280" yWindow="-120" windowWidth="38640" windowHeight="21120" tabRatio="912" xr2:uid="{00000000-000D-0000-FFFF-FFFF00000000}"/>
  </bookViews>
  <sheets>
    <sheet name="READ ME" sheetId="1" r:id="rId1"/>
    <sheet name="Customer Information" sheetId="2" r:id="rId2"/>
    <sheet name="Facility Information" sheetId="5" r:id="rId3"/>
    <sheet name="Measure-specifics" sheetId="89" state="hidden" r:id="rId4"/>
    <sheet name="Model Information" sheetId="88" r:id="rId5"/>
    <sheet name="PI_POE_ARCHIVE" sheetId="47" state="hidden" r:id="rId6"/>
    <sheet name="EEM 1" sheetId="45" r:id="rId7"/>
    <sheet name="EEM 2" sheetId="122" r:id="rId8"/>
    <sheet name="EEM 3" sheetId="123" r:id="rId9"/>
    <sheet name="EEM 4" sheetId="124" r:id="rId10"/>
    <sheet name="EEM 5" sheetId="125" r:id="rId11"/>
    <sheet name="EEM 6" sheetId="126" r:id="rId12"/>
    <sheet name="EEM 7" sheetId="127" r:id="rId13"/>
    <sheet name="EEM 8" sheetId="128" r:id="rId14"/>
    <sheet name="EEM 9" sheetId="129" r:id="rId15"/>
    <sheet name="EEM 10" sheetId="130" r:id="rId16"/>
    <sheet name="PI_POE" sheetId="110" r:id="rId17"/>
    <sheet name="Data Validation" sheetId="11" state="hidden" r:id="rId18"/>
    <sheet name="M&amp;V" sheetId="7" r:id="rId19"/>
    <sheet name="Supporting Files" sheetId="8" r:id="rId20"/>
    <sheet name="Project Summary" sheetId="9" r:id="rId21"/>
    <sheet name="Blank" sheetId="78" state="hidden" r:id="rId22"/>
    <sheet name="Post-Install Summary" sheetId="30" r:id="rId23"/>
    <sheet name="Reference Documents" sheetId="15" r:id="rId24"/>
    <sheet name="POE_PI Inputs" sheetId="111" r:id="rId25"/>
    <sheet name="Small Business_Hard to Reach" sheetId="112" r:id="rId26"/>
  </sheets>
  <definedNames>
    <definedName name="_xlnm._FilterDatabase" localSheetId="17" hidden="1">'Data Validation'!$A$1:$P$2695</definedName>
    <definedName name="_xlnm._FilterDatabase" localSheetId="16" hidden="1">PI_POE!$B$6:$E$6</definedName>
    <definedName name="_xlnm._FilterDatabase" localSheetId="5" hidden="1">PI_POE_ARCHIVE!$B$7:$N$7</definedName>
    <definedName name="_xlnm._FilterDatabase" localSheetId="23">'Reference Documents'!$B$3:$D$3</definedName>
    <definedName name="_xlnm._FilterDatabase" localSheetId="19" hidden="1">'Supporting Files'!$B$5:$D$5</definedName>
    <definedName name="_Order1" hidden="1">255</definedName>
    <definedName name="_Order2" hidden="1">255</definedName>
    <definedName name="HTML_CodePage" hidden="1">1252</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PathFileMac" hidden="1">"Web Site Backup:sitingcases:MyHTML.html"</definedName>
    <definedName name="HTML_Title" hidden="1">"Daily MTM  Report"</definedName>
    <definedName name="_xlnm.Print_Area" localSheetId="1">'Customer Information'!$B$3:$F$17,'Customer Information'!$B$19:$F$62,'Customer Information'!$B$64:$F$96</definedName>
    <definedName name="_xlnm.Print_Area" localSheetId="6">'EEM 1'!$B$3:$G$54</definedName>
    <definedName name="_xlnm.Print_Area" localSheetId="15">'EEM 10'!$B$3:$G$54</definedName>
    <definedName name="_xlnm.Print_Area" localSheetId="7">'EEM 2'!$B$3:$G$54</definedName>
    <definedName name="_xlnm.Print_Area" localSheetId="8">'EEM 3'!$B$3:$G$54</definedName>
    <definedName name="_xlnm.Print_Area" localSheetId="9">'EEM 4'!$B$3:$G$54</definedName>
    <definedName name="_xlnm.Print_Area" localSheetId="10">'EEM 5'!$B$3:$G$54</definedName>
    <definedName name="_xlnm.Print_Area" localSheetId="11">'EEM 6'!$B$3:$G$54</definedName>
    <definedName name="_xlnm.Print_Area" localSheetId="12">'EEM 7'!$B$3:$G$54</definedName>
    <definedName name="_xlnm.Print_Area" localSheetId="13">'EEM 8'!$B$3:$G$54</definedName>
    <definedName name="_xlnm.Print_Area" localSheetId="14">'EEM 9'!$B$3:$G$54</definedName>
    <definedName name="_xlnm.Print_Area" localSheetId="2">'Facility Information'!$B$4:$E$25,'Facility Information'!$B$32:$H$55</definedName>
    <definedName name="_xlnm.Print_Area" localSheetId="18">'M&amp;V'!$B$6:$S$18</definedName>
    <definedName name="_xlnm.Print_Area" localSheetId="4">'Model Information'!$C$3:$L$34</definedName>
    <definedName name="_xlnm.Print_Area" localSheetId="16">PI_POE!$B$6:$E$15</definedName>
    <definedName name="_xlnm.Print_Area" localSheetId="5">PI_POE_ARCHIVE!$B$6:$N$10</definedName>
    <definedName name="_xlnm.Print_Area" localSheetId="24">'POE_PI Inputs'!$B$9:$C$49,'POE_PI Inputs'!$E$2:$G$7</definedName>
    <definedName name="_xlnm.Print_Area" localSheetId="22">'Post-Install Summary'!$B$8:$N$28</definedName>
    <definedName name="_xlnm.Print_Area" localSheetId="20">'Project Summary'!$B$3:$N$21</definedName>
    <definedName name="_xlnm.Print_Area" localSheetId="0">'READ ME'!$B$2:$E$12</definedName>
    <definedName name="_xlnm.Print_Area" localSheetId="23">'Reference Documents'!$B$3:$D$18</definedName>
    <definedName name="_xlnm.Print_Area" localSheetId="25">'Small Business_Hard to Reach'!$B$3:$D$6</definedName>
    <definedName name="_xlnm.Print_Area" localSheetId="19">'Supporting Files'!$B$5:$D$76</definedName>
    <definedName name="_xlnm.Print_Titles" localSheetId="6">'EEM 1'!$3:$4</definedName>
    <definedName name="_xlnm.Print_Titles" localSheetId="15">'EEM 10'!$3:$4</definedName>
    <definedName name="_xlnm.Print_Titles" localSheetId="7">'EEM 2'!$3:$4</definedName>
    <definedName name="_xlnm.Print_Titles" localSheetId="8">'EEM 3'!$3:$4</definedName>
    <definedName name="_xlnm.Print_Titles" localSheetId="9">'EEM 4'!$3:$4</definedName>
    <definedName name="_xlnm.Print_Titles" localSheetId="10">'EEM 5'!$3:$4</definedName>
    <definedName name="_xlnm.Print_Titles" localSheetId="11">'EEM 6'!$3:$4</definedName>
    <definedName name="_xlnm.Print_Titles" localSheetId="12">'EEM 7'!$3:$4</definedName>
    <definedName name="_xlnm.Print_Titles" localSheetId="13">'EEM 8'!$3:$4</definedName>
    <definedName name="_xlnm.Print_Titles" localSheetId="14">'EEM 9'!$3:$4</definedName>
    <definedName name="_xlnm.Print_Titles" localSheetId="18">'M&amp;V'!$6:$6</definedName>
    <definedName name="_xlnm.Print_Titles" localSheetId="23">'Reference Documents'!$3:$3</definedName>
    <definedName name="_xlnm.Print_Titles" localSheetId="19">'Supporting Files'!$5:$5</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sum1." hidden="1">{"Summary","1",FALSE,"Summary"}</definedName>
    <definedName name="wrn.workpapers." hidden="1">{#N/A,#N/A,FALSE,"Inputs And Assumptions";#N/A,#N/A,FALSE,"Revenue Allocation";#N/A,#N/A,FALSE,"RSP Surch Allocations";#N/A,#N/A,FALSE,"Generation Calculations";#N/A,#N/A,FALSE,"Test Year 2001 Sales and Revs."}</definedName>
    <definedName name="Z_0F4B04D6_F4BF_4317_A3DF_9F7B8BB7C96E_.wvu.Cols" localSheetId="1" hidden="1">'Customer Information'!$K:$N</definedName>
    <definedName name="Z_0F4B04D6_F4BF_4317_A3DF_9F7B8BB7C96E_.wvu.Cols" localSheetId="6" hidden="1">'EEM 1'!$H:$J</definedName>
    <definedName name="Z_0F4B04D6_F4BF_4317_A3DF_9F7B8BB7C96E_.wvu.Cols" localSheetId="15" hidden="1">'EEM 10'!$H:$J</definedName>
    <definedName name="Z_0F4B04D6_F4BF_4317_A3DF_9F7B8BB7C96E_.wvu.Cols" localSheetId="7" hidden="1">'EEM 2'!$H:$J</definedName>
    <definedName name="Z_0F4B04D6_F4BF_4317_A3DF_9F7B8BB7C96E_.wvu.Cols" localSheetId="8" hidden="1">'EEM 3'!$H:$J</definedName>
    <definedName name="Z_0F4B04D6_F4BF_4317_A3DF_9F7B8BB7C96E_.wvu.Cols" localSheetId="9" hidden="1">'EEM 4'!$H:$J</definedName>
    <definedName name="Z_0F4B04D6_F4BF_4317_A3DF_9F7B8BB7C96E_.wvu.Cols" localSheetId="10" hidden="1">'EEM 5'!$H:$J</definedName>
    <definedName name="Z_0F4B04D6_F4BF_4317_A3DF_9F7B8BB7C96E_.wvu.Cols" localSheetId="11" hidden="1">'EEM 6'!$H:$J</definedName>
    <definedName name="Z_0F4B04D6_F4BF_4317_A3DF_9F7B8BB7C96E_.wvu.Cols" localSheetId="12" hidden="1">'EEM 7'!$H:$J</definedName>
    <definedName name="Z_0F4B04D6_F4BF_4317_A3DF_9F7B8BB7C96E_.wvu.Cols" localSheetId="13" hidden="1">'EEM 8'!$H:$J</definedName>
    <definedName name="Z_0F4B04D6_F4BF_4317_A3DF_9F7B8BB7C96E_.wvu.Cols" localSheetId="14" hidden="1">'EEM 9'!$H:$J</definedName>
    <definedName name="Z_0F4B04D6_F4BF_4317_A3DF_9F7B8BB7C96E_.wvu.Cols" localSheetId="2" hidden="1">'Facility Information'!$J:$L</definedName>
    <definedName name="Z_0F4B04D6_F4BF_4317_A3DF_9F7B8BB7C96E_.wvu.Cols" localSheetId="18" hidden="1">'M&amp;V'!$P:$S</definedName>
    <definedName name="Z_0F4B04D6_F4BF_4317_A3DF_9F7B8BB7C96E_.wvu.Cols" localSheetId="16" hidden="1">PI_POE!$D:$D</definedName>
    <definedName name="Z_0F4B04D6_F4BF_4317_A3DF_9F7B8BB7C96E_.wvu.Cols" localSheetId="5" hidden="1">PI_POE_ARCHIVE!$N:$N</definedName>
    <definedName name="Z_0F4B04D6_F4BF_4317_A3DF_9F7B8BB7C96E_.wvu.Cols" localSheetId="22" hidden="1">'Post-Install Summary'!$I:$N</definedName>
    <definedName name="Z_0F4B04D6_F4BF_4317_A3DF_9F7B8BB7C96E_.wvu.FilterData" localSheetId="17" hidden="1">'Data Validation'!$A$1:$P$2695</definedName>
    <definedName name="Z_0F4B04D6_F4BF_4317_A3DF_9F7B8BB7C96E_.wvu.FilterData" localSheetId="16" hidden="1">PI_POE!$B$6:$E$6</definedName>
    <definedName name="Z_0F4B04D6_F4BF_4317_A3DF_9F7B8BB7C96E_.wvu.FilterData" localSheetId="5" hidden="1">PI_POE_ARCHIVE!$B$6:$N$6</definedName>
    <definedName name="Z_0F4B04D6_F4BF_4317_A3DF_9F7B8BB7C96E_.wvu.FilterData" localSheetId="23" hidden="1">'Reference Documents'!$B$3:$D$3</definedName>
    <definedName name="Z_0F4B04D6_F4BF_4317_A3DF_9F7B8BB7C96E_.wvu.FilterData" localSheetId="19" hidden="1">'Supporting Files'!$B$5:$D$5</definedName>
    <definedName name="Z_0F4B04D6_F4BF_4317_A3DF_9F7B8BB7C96E_.wvu.PrintArea" localSheetId="1" hidden="1">'Customer Information'!$B$3:$F$17,'Customer Information'!$B$19:$F$62,'Customer Information'!$B$64:$F$96</definedName>
    <definedName name="Z_0F4B04D6_F4BF_4317_A3DF_9F7B8BB7C96E_.wvu.PrintArea" localSheetId="6" hidden="1">'EEM 1'!$B$3:$G$54</definedName>
    <definedName name="Z_0F4B04D6_F4BF_4317_A3DF_9F7B8BB7C96E_.wvu.PrintArea" localSheetId="15" hidden="1">'EEM 10'!$B$3:$G$54</definedName>
    <definedName name="Z_0F4B04D6_F4BF_4317_A3DF_9F7B8BB7C96E_.wvu.PrintArea" localSheetId="7" hidden="1">'EEM 2'!$B$3:$G$54</definedName>
    <definedName name="Z_0F4B04D6_F4BF_4317_A3DF_9F7B8BB7C96E_.wvu.PrintArea" localSheetId="8" hidden="1">'EEM 3'!$B$3:$G$54</definedName>
    <definedName name="Z_0F4B04D6_F4BF_4317_A3DF_9F7B8BB7C96E_.wvu.PrintArea" localSheetId="9" hidden="1">'EEM 4'!$B$3:$G$54</definedName>
    <definedName name="Z_0F4B04D6_F4BF_4317_A3DF_9F7B8BB7C96E_.wvu.PrintArea" localSheetId="10" hidden="1">'EEM 5'!$B$3:$G$54</definedName>
    <definedName name="Z_0F4B04D6_F4BF_4317_A3DF_9F7B8BB7C96E_.wvu.PrintArea" localSheetId="11" hidden="1">'EEM 6'!$B$3:$G$54</definedName>
    <definedName name="Z_0F4B04D6_F4BF_4317_A3DF_9F7B8BB7C96E_.wvu.PrintArea" localSheetId="12" hidden="1">'EEM 7'!$B$3:$G$54</definedName>
    <definedName name="Z_0F4B04D6_F4BF_4317_A3DF_9F7B8BB7C96E_.wvu.PrintArea" localSheetId="13" hidden="1">'EEM 8'!$B$3:$G$54</definedName>
    <definedName name="Z_0F4B04D6_F4BF_4317_A3DF_9F7B8BB7C96E_.wvu.PrintArea" localSheetId="14" hidden="1">'EEM 9'!$B$3:$G$54</definedName>
    <definedName name="Z_0F4B04D6_F4BF_4317_A3DF_9F7B8BB7C96E_.wvu.PrintArea" localSheetId="2" hidden="1">'Facility Information'!$B$4:$E$25,'Facility Information'!$B$32:$H$55</definedName>
    <definedName name="Z_0F4B04D6_F4BF_4317_A3DF_9F7B8BB7C96E_.wvu.PrintArea" localSheetId="18" hidden="1">'M&amp;V'!$B$6:$S$63</definedName>
    <definedName name="Z_0F4B04D6_F4BF_4317_A3DF_9F7B8BB7C96E_.wvu.PrintArea" localSheetId="16" hidden="1">PI_POE!$B$6:$E$15</definedName>
    <definedName name="Z_0F4B04D6_F4BF_4317_A3DF_9F7B8BB7C96E_.wvu.PrintArea" localSheetId="5" hidden="1">PI_POE_ARCHIVE!$B$6:$N$10</definedName>
    <definedName name="Z_0F4B04D6_F4BF_4317_A3DF_9F7B8BB7C96E_.wvu.PrintArea" localSheetId="24" hidden="1">'POE_PI Inputs'!$B$9:$C$49,'POE_PI Inputs'!$E$2:$G$7</definedName>
    <definedName name="Z_0F4B04D6_F4BF_4317_A3DF_9F7B8BB7C96E_.wvu.PrintArea" localSheetId="22" hidden="1">'Post-Install Summary'!$B$8:$N$28</definedName>
    <definedName name="Z_0F4B04D6_F4BF_4317_A3DF_9F7B8BB7C96E_.wvu.PrintArea" localSheetId="20" hidden="1">'Project Summary'!$B$3:$H$21,'Project Summary'!$I$6:$N$21</definedName>
    <definedName name="Z_0F4B04D6_F4BF_4317_A3DF_9F7B8BB7C96E_.wvu.PrintArea" localSheetId="0" hidden="1">'READ ME'!$B$2:$E$12</definedName>
    <definedName name="Z_0F4B04D6_F4BF_4317_A3DF_9F7B8BB7C96E_.wvu.PrintArea" localSheetId="23" hidden="1">'Reference Documents'!$B$3:$D$18</definedName>
    <definedName name="Z_0F4B04D6_F4BF_4317_A3DF_9F7B8BB7C96E_.wvu.PrintArea" localSheetId="25" hidden="1">'Small Business_Hard to Reach'!$B$3:$D$6</definedName>
    <definedName name="Z_0F4B04D6_F4BF_4317_A3DF_9F7B8BB7C96E_.wvu.PrintArea" localSheetId="19" hidden="1">'Supporting Files'!$B$5:$D$76</definedName>
    <definedName name="Z_0F4B04D6_F4BF_4317_A3DF_9F7B8BB7C96E_.wvu.PrintTitles" localSheetId="6" hidden="1">'EEM 1'!$3:$4</definedName>
    <definedName name="Z_0F4B04D6_F4BF_4317_A3DF_9F7B8BB7C96E_.wvu.PrintTitles" localSheetId="15" hidden="1">'EEM 10'!$3:$4</definedName>
    <definedName name="Z_0F4B04D6_F4BF_4317_A3DF_9F7B8BB7C96E_.wvu.PrintTitles" localSheetId="7" hidden="1">'EEM 2'!$3:$4</definedName>
    <definedName name="Z_0F4B04D6_F4BF_4317_A3DF_9F7B8BB7C96E_.wvu.PrintTitles" localSheetId="8" hidden="1">'EEM 3'!$3:$4</definedName>
    <definedName name="Z_0F4B04D6_F4BF_4317_A3DF_9F7B8BB7C96E_.wvu.PrintTitles" localSheetId="9" hidden="1">'EEM 4'!$3:$4</definedName>
    <definedName name="Z_0F4B04D6_F4BF_4317_A3DF_9F7B8BB7C96E_.wvu.PrintTitles" localSheetId="10" hidden="1">'EEM 5'!$3:$4</definedName>
    <definedName name="Z_0F4B04D6_F4BF_4317_A3DF_9F7B8BB7C96E_.wvu.PrintTitles" localSheetId="11" hidden="1">'EEM 6'!$3:$4</definedName>
    <definedName name="Z_0F4B04D6_F4BF_4317_A3DF_9F7B8BB7C96E_.wvu.PrintTitles" localSheetId="12" hidden="1">'EEM 7'!$3:$4</definedName>
    <definedName name="Z_0F4B04D6_F4BF_4317_A3DF_9F7B8BB7C96E_.wvu.PrintTitles" localSheetId="13" hidden="1">'EEM 8'!$3:$4</definedName>
    <definedName name="Z_0F4B04D6_F4BF_4317_A3DF_9F7B8BB7C96E_.wvu.PrintTitles" localSheetId="14" hidden="1">'EEM 9'!$3:$4</definedName>
    <definedName name="Z_0F4B04D6_F4BF_4317_A3DF_9F7B8BB7C96E_.wvu.PrintTitles" localSheetId="18" hidden="1">'M&amp;V'!$6:$6</definedName>
    <definedName name="Z_0F4B04D6_F4BF_4317_A3DF_9F7B8BB7C96E_.wvu.PrintTitles" localSheetId="23" hidden="1">'Reference Documents'!$3:$3</definedName>
    <definedName name="Z_0F4B04D6_F4BF_4317_A3DF_9F7B8BB7C96E_.wvu.PrintTitles" localSheetId="19" hidden="1">'Supporting Files'!$5:$5</definedName>
  </definedNames>
  <calcPr calcId="191028"/>
  <customWorkbookViews>
    <customWorkbookView name="PFS_ProjectSummary" guid="{0F4B04D6-F4BF-4317-A3DF-9F7B8BB7C96E}" maximized="1" xWindow="-9" yWindow="-9" windowWidth="1938" windowHeight="1038" tabRatio="734"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9" l="1" a="1"/>
  <c r="D12" i="9" s="1"/>
  <c r="D11" i="9" a="1"/>
  <c r="D11" i="9" s="1"/>
  <c r="D13" i="9" s="1"/>
  <c r="J54" i="130"/>
  <c r="J53" i="130"/>
  <c r="J54" i="129"/>
  <c r="J53" i="129"/>
  <c r="J54" i="128"/>
  <c r="J53" i="128"/>
  <c r="J54" i="127"/>
  <c r="J53" i="127"/>
  <c r="J54" i="126"/>
  <c r="J53" i="126"/>
  <c r="J54" i="125"/>
  <c r="J53" i="125"/>
  <c r="J54" i="124"/>
  <c r="J53" i="124"/>
  <c r="J53" i="123"/>
  <c r="J54" i="123"/>
  <c r="J54" i="122"/>
  <c r="J53" i="122"/>
  <c r="J53" i="45"/>
  <c r="J54" i="45"/>
  <c r="N20" i="9" l="1"/>
  <c r="M20" i="9"/>
  <c r="L20" i="9"/>
  <c r="K20" i="9"/>
  <c r="J20" i="9"/>
  <c r="H20" i="9"/>
  <c r="G20" i="9"/>
  <c r="F20" i="9"/>
  <c r="E20" i="9"/>
  <c r="D20" i="9"/>
  <c r="C20" i="9" s="1"/>
  <c r="N13" i="9"/>
  <c r="M13" i="9"/>
  <c r="L13" i="9"/>
  <c r="K13" i="9"/>
  <c r="J13" i="9"/>
  <c r="H13" i="9"/>
  <c r="F13" i="9"/>
  <c r="N22" i="30"/>
  <c r="N20" i="30" a="1"/>
  <c r="N20" i="30" s="1"/>
  <c r="N19" i="30" a="1"/>
  <c r="N19" i="30" s="1"/>
  <c r="N16" i="30"/>
  <c r="M22" i="30"/>
  <c r="M20" i="30" a="1"/>
  <c r="M20" i="30" s="1"/>
  <c r="M19" i="30" a="1"/>
  <c r="M19" i="30" s="1"/>
  <c r="L22" i="30"/>
  <c r="L20" i="30" a="1"/>
  <c r="L20" i="30" s="1"/>
  <c r="L19" i="30" a="1"/>
  <c r="L19" i="30" s="1"/>
  <c r="K22" i="30"/>
  <c r="K20" i="30" a="1"/>
  <c r="K20" i="30" s="1"/>
  <c r="K19" i="30" a="1"/>
  <c r="K19" i="30" s="1"/>
  <c r="J22" i="30"/>
  <c r="J20" i="30" a="1"/>
  <c r="J20" i="30" s="1"/>
  <c r="J19" i="30" a="1"/>
  <c r="J19" i="30" s="1"/>
  <c r="H22" i="30"/>
  <c r="H20" i="30" a="1"/>
  <c r="H20" i="30" s="1"/>
  <c r="H19" i="30" a="1"/>
  <c r="H19" i="30" s="1"/>
  <c r="G22" i="30"/>
  <c r="G20" i="30" a="1"/>
  <c r="G20" i="30" s="1"/>
  <c r="G19" i="30" a="1"/>
  <c r="G19" i="30" s="1"/>
  <c r="F22" i="30"/>
  <c r="F20" i="30" a="1"/>
  <c r="F20" i="30" s="1"/>
  <c r="F19" i="30" a="1"/>
  <c r="F19" i="30" s="1"/>
  <c r="E22" i="30"/>
  <c r="E20" i="30" a="1"/>
  <c r="E20" i="30" s="1"/>
  <c r="E19" i="30" a="1"/>
  <c r="E19" i="30" s="1"/>
  <c r="D22" i="30"/>
  <c r="D15" i="9"/>
  <c r="D20" i="30" a="1"/>
  <c r="D20" i="30" s="1"/>
  <c r="D19" i="30" a="1"/>
  <c r="D19" i="30" s="1"/>
  <c r="N12" i="9" l="1" a="1"/>
  <c r="N12" i="9" s="1"/>
  <c r="N11" i="9" a="1"/>
  <c r="N11" i="9" s="1"/>
  <c r="N8" i="9"/>
  <c r="M12" i="9" a="1"/>
  <c r="M12" i="9" s="1"/>
  <c r="M11" i="9" a="1"/>
  <c r="M11" i="9" s="1"/>
  <c r="L12" i="9" a="1"/>
  <c r="L12" i="9" s="1"/>
  <c r="L11" i="9" a="1"/>
  <c r="L11" i="9" s="1"/>
  <c r="K12" i="9" a="1"/>
  <c r="K12" i="9" s="1"/>
  <c r="K11" i="9" a="1"/>
  <c r="K11" i="9" s="1"/>
  <c r="J12" i="9" a="1"/>
  <c r="J12" i="9" s="1"/>
  <c r="J11" i="9" a="1"/>
  <c r="J11" i="9" s="1"/>
  <c r="H12" i="9" a="1"/>
  <c r="H12" i="9" s="1"/>
  <c r="H11" i="9" a="1"/>
  <c r="H11" i="9" s="1"/>
  <c r="G12" i="9" a="1"/>
  <c r="G12" i="9" s="1"/>
  <c r="G13" i="9" s="1"/>
  <c r="G11" i="9" a="1"/>
  <c r="G11" i="9" s="1"/>
  <c r="F12" i="9" a="1"/>
  <c r="F12" i="9" s="1"/>
  <c r="F11" i="9" a="1"/>
  <c r="F11" i="9" s="1"/>
  <c r="E12" i="9" a="1"/>
  <c r="E12" i="9" s="1"/>
  <c r="E11" i="9" a="1"/>
  <c r="E11" i="9" s="1"/>
  <c r="E13" i="9" s="1"/>
  <c r="E52" i="126"/>
  <c r="E52" i="122" l="1"/>
  <c r="N28" i="30"/>
  <c r="N27" i="30"/>
  <c r="N26" i="30"/>
  <c r="N24" i="30"/>
  <c r="N25" i="30" s="1"/>
  <c r="N23" i="30"/>
  <c r="N18" i="30"/>
  <c r="N17" i="30"/>
  <c r="M28" i="30"/>
  <c r="M27" i="30"/>
  <c r="M26" i="30"/>
  <c r="M25" i="30"/>
  <c r="M24" i="30"/>
  <c r="M23" i="30"/>
  <c r="M18" i="30"/>
  <c r="M17" i="30"/>
  <c r="M16" i="30"/>
  <c r="L28" i="30"/>
  <c r="L27" i="30"/>
  <c r="L26" i="30"/>
  <c r="L24" i="30"/>
  <c r="L25" i="30" s="1"/>
  <c r="L23" i="30"/>
  <c r="L18" i="30"/>
  <c r="L17" i="30"/>
  <c r="L16" i="30"/>
  <c r="K28" i="30"/>
  <c r="K27" i="30"/>
  <c r="K26" i="30"/>
  <c r="K24" i="30"/>
  <c r="K25" i="30" s="1"/>
  <c r="K23" i="30"/>
  <c r="K18" i="30"/>
  <c r="K17" i="30"/>
  <c r="K16" i="30"/>
  <c r="J28" i="30"/>
  <c r="J27" i="30"/>
  <c r="J26" i="30"/>
  <c r="J24" i="30"/>
  <c r="J25" i="30" s="1"/>
  <c r="J23" i="30"/>
  <c r="J18" i="30"/>
  <c r="J17" i="30"/>
  <c r="J16" i="30"/>
  <c r="H28" i="30"/>
  <c r="H27" i="30"/>
  <c r="H26" i="30"/>
  <c r="H24" i="30"/>
  <c r="H25" i="30" s="1"/>
  <c r="H23" i="30"/>
  <c r="H18" i="30"/>
  <c r="H17" i="30"/>
  <c r="H16" i="30"/>
  <c r="G28" i="30"/>
  <c r="G27" i="30"/>
  <c r="G26" i="30"/>
  <c r="G24" i="30"/>
  <c r="G25" i="30" s="1"/>
  <c r="G23" i="30"/>
  <c r="G18" i="30"/>
  <c r="G17" i="30"/>
  <c r="G16" i="30"/>
  <c r="F28" i="30"/>
  <c r="F27" i="30"/>
  <c r="F26" i="30"/>
  <c r="F24" i="30"/>
  <c r="F25" i="30" s="1"/>
  <c r="F23" i="30"/>
  <c r="F18" i="30"/>
  <c r="F17" i="30"/>
  <c r="F16" i="30"/>
  <c r="E28" i="30"/>
  <c r="E27" i="30"/>
  <c r="E26" i="30"/>
  <c r="E24" i="30"/>
  <c r="E25" i="30" s="1"/>
  <c r="E23" i="30"/>
  <c r="E18" i="30"/>
  <c r="E17" i="30"/>
  <c r="E16" i="30"/>
  <c r="N21" i="9"/>
  <c r="N19" i="9"/>
  <c r="N17" i="9"/>
  <c r="N18" i="9" s="1"/>
  <c r="N16" i="9"/>
  <c r="N15" i="9"/>
  <c r="N10" i="9"/>
  <c r="N9" i="9"/>
  <c r="M21" i="9"/>
  <c r="M19" i="9"/>
  <c r="M17" i="9"/>
  <c r="M18" i="9" s="1"/>
  <c r="M16" i="9"/>
  <c r="M15" i="9"/>
  <c r="M10" i="9"/>
  <c r="M9" i="9"/>
  <c r="M8" i="9"/>
  <c r="L21" i="9"/>
  <c r="L19" i="9"/>
  <c r="L17" i="9"/>
  <c r="L18" i="9" s="1"/>
  <c r="L16" i="9"/>
  <c r="L15" i="9"/>
  <c r="L10" i="9"/>
  <c r="L9" i="9"/>
  <c r="L8" i="9"/>
  <c r="K21" i="9"/>
  <c r="K19" i="9"/>
  <c r="K17" i="9"/>
  <c r="K18" i="9" s="1"/>
  <c r="K16" i="9"/>
  <c r="K15" i="9"/>
  <c r="K10" i="9"/>
  <c r="K9" i="9"/>
  <c r="K8" i="9"/>
  <c r="J21" i="9"/>
  <c r="J19" i="9"/>
  <c r="J17" i="9"/>
  <c r="J18" i="9" s="1"/>
  <c r="J16" i="9"/>
  <c r="J15" i="9"/>
  <c r="J10" i="9"/>
  <c r="J9" i="9"/>
  <c r="J8" i="9"/>
  <c r="H21" i="9"/>
  <c r="H19" i="9"/>
  <c r="H17" i="9"/>
  <c r="H18" i="9" s="1"/>
  <c r="H16" i="9"/>
  <c r="H15" i="9"/>
  <c r="H10" i="9"/>
  <c r="H9" i="9"/>
  <c r="H8" i="9"/>
  <c r="G21" i="9"/>
  <c r="G19" i="9"/>
  <c r="G17" i="9"/>
  <c r="G18" i="9" s="1"/>
  <c r="G16" i="9"/>
  <c r="G15" i="9"/>
  <c r="G10" i="9"/>
  <c r="G9" i="9"/>
  <c r="G8" i="9"/>
  <c r="F21" i="9"/>
  <c r="F19" i="9"/>
  <c r="F17" i="9"/>
  <c r="F18" i="9" s="1"/>
  <c r="F16" i="9"/>
  <c r="F15" i="9"/>
  <c r="F10" i="9"/>
  <c r="F9" i="9"/>
  <c r="F8" i="9"/>
  <c r="E21" i="9"/>
  <c r="E19" i="9"/>
  <c r="E17" i="9"/>
  <c r="E16" i="9"/>
  <c r="E15" i="9"/>
  <c r="E10" i="9"/>
  <c r="E9" i="9"/>
  <c r="E8" i="9"/>
  <c r="B56" i="130"/>
  <c r="B56" i="129"/>
  <c r="B56" i="128"/>
  <c r="B56" i="127"/>
  <c r="B56" i="126"/>
  <c r="B56" i="125"/>
  <c r="B56" i="124"/>
  <c r="B56" i="123"/>
  <c r="B56" i="122"/>
  <c r="J52" i="130"/>
  <c r="E52" i="130"/>
  <c r="J51" i="130"/>
  <c r="J50" i="130"/>
  <c r="J49" i="130"/>
  <c r="J48" i="130"/>
  <c r="J47" i="130"/>
  <c r="J46" i="130"/>
  <c r="M39" i="130"/>
  <c r="B58" i="129"/>
  <c r="J52" i="129"/>
  <c r="E52" i="129"/>
  <c r="J51" i="129"/>
  <c r="J50" i="129"/>
  <c r="J49" i="129"/>
  <c r="J48" i="129"/>
  <c r="J47" i="129"/>
  <c r="J46" i="129"/>
  <c r="M39" i="129"/>
  <c r="B58" i="128"/>
  <c r="J52" i="128"/>
  <c r="E52" i="128"/>
  <c r="J51" i="128"/>
  <c r="J50" i="128"/>
  <c r="J49" i="128"/>
  <c r="J48" i="128"/>
  <c r="J47" i="128"/>
  <c r="J46" i="128"/>
  <c r="M39" i="128"/>
  <c r="B58" i="127"/>
  <c r="J52" i="127"/>
  <c r="E52" i="127"/>
  <c r="J51" i="127"/>
  <c r="J50" i="127"/>
  <c r="J49" i="127"/>
  <c r="J48" i="127"/>
  <c r="J47" i="127"/>
  <c r="J46" i="127"/>
  <c r="M39" i="127"/>
  <c r="B58" i="126"/>
  <c r="J52" i="126"/>
  <c r="J51" i="126"/>
  <c r="J50" i="126"/>
  <c r="J49" i="126"/>
  <c r="J48" i="126"/>
  <c r="J47" i="126"/>
  <c r="J46" i="126"/>
  <c r="M39" i="126"/>
  <c r="B58" i="125"/>
  <c r="J52" i="125"/>
  <c r="E52" i="125"/>
  <c r="J51" i="125"/>
  <c r="J50" i="125"/>
  <c r="J49" i="125"/>
  <c r="J48" i="125"/>
  <c r="J47" i="125"/>
  <c r="J46" i="125"/>
  <c r="M39" i="125"/>
  <c r="B58" i="124"/>
  <c r="J52" i="124"/>
  <c r="E52" i="124"/>
  <c r="J51" i="124"/>
  <c r="J50" i="124"/>
  <c r="J49" i="124"/>
  <c r="J48" i="124"/>
  <c r="J47" i="124"/>
  <c r="J46" i="124"/>
  <c r="M39" i="124"/>
  <c r="B58" i="123"/>
  <c r="J52" i="123"/>
  <c r="E52" i="123"/>
  <c r="J51" i="123"/>
  <c r="J50" i="123"/>
  <c r="J49" i="123"/>
  <c r="J48" i="123"/>
  <c r="J47" i="123"/>
  <c r="J46" i="123"/>
  <c r="M39" i="123"/>
  <c r="B58" i="122"/>
  <c r="J52" i="122"/>
  <c r="J51" i="122"/>
  <c r="J50" i="122"/>
  <c r="J49" i="122"/>
  <c r="J48" i="122"/>
  <c r="J47" i="122"/>
  <c r="J46" i="122"/>
  <c r="M39" i="122"/>
  <c r="C54" i="2"/>
  <c r="C84" i="2"/>
  <c r="M31" i="88"/>
  <c r="M30" i="88" a="1"/>
  <c r="M30" i="88" s="1"/>
  <c r="M29" i="88" a="1"/>
  <c r="M29" i="88" s="1"/>
  <c r="E18" i="9" l="1"/>
  <c r="U10" i="9"/>
  <c r="J14" i="9" l="1"/>
  <c r="D14" i="9"/>
  <c r="C14" i="9"/>
  <c r="B13" i="110" s="1" a="1"/>
  <c r="B13" i="110" s="1"/>
  <c r="B16" i="2" a="1"/>
  <c r="B16" i="2" s="1"/>
  <c r="D49" i="2"/>
  <c r="D50" i="2"/>
  <c r="D51" i="2"/>
  <c r="E50" i="5"/>
  <c r="C50" i="5"/>
  <c r="B9" i="110" l="1" a="1"/>
  <c r="B9" i="110" s="1"/>
  <c r="B6" i="110" a="1"/>
  <c r="B6" i="110" s="1"/>
  <c r="B10" i="110" a="1"/>
  <c r="B10" i="110" s="1"/>
  <c r="B14" i="110" a="1"/>
  <c r="B14" i="110" s="1"/>
  <c r="B15" i="110" a="1"/>
  <c r="B15" i="110" s="1"/>
  <c r="B11" i="110" a="1"/>
  <c r="B11" i="110" s="1"/>
  <c r="B12" i="110" a="1"/>
  <c r="B12" i="110" s="1"/>
  <c r="Q14" i="9" a="1"/>
  <c r="Q14" i="9" s="1"/>
  <c r="E52" i="45"/>
  <c r="M39" i="45" l="1"/>
  <c r="C85" i="2" l="1"/>
  <c r="D19" i="9" l="1"/>
  <c r="D17" i="9"/>
  <c r="D16" i="9"/>
  <c r="C11" i="9"/>
  <c r="D10" i="9"/>
  <c r="D9" i="9"/>
  <c r="C12" i="9" l="1"/>
  <c r="Q11" i="9" s="1"/>
  <c r="C15" i="9"/>
  <c r="X17" i="9"/>
  <c r="X10" i="9"/>
  <c r="X11" i="9"/>
  <c r="X12" i="9"/>
  <c r="X13" i="9"/>
  <c r="X14" i="9"/>
  <c r="X15" i="9"/>
  <c r="X16" i="9"/>
  <c r="Q10" i="9"/>
  <c r="B7" i="110" s="1" a="1"/>
  <c r="B7" i="110" s="1"/>
  <c r="R10" i="9"/>
  <c r="W14" i="9"/>
  <c r="W11" i="9"/>
  <c r="W17" i="9"/>
  <c r="W16" i="9"/>
  <c r="W15" i="9"/>
  <c r="W13" i="9"/>
  <c r="W12" i="9"/>
  <c r="W10" i="9"/>
  <c r="B18" i="7"/>
  <c r="C48" i="5"/>
  <c r="E48" i="5"/>
  <c r="C49" i="5"/>
  <c r="E49" i="5"/>
  <c r="W19" i="9" l="1"/>
  <c r="W18" i="9"/>
  <c r="W21" i="9" s="1" a="1"/>
  <c r="W21" i="9" s="1"/>
  <c r="X18" i="9"/>
  <c r="X20" i="9"/>
  <c r="C13" i="9"/>
  <c r="D52" i="2"/>
  <c r="D53" i="2"/>
  <c r="P45" i="2" a="1"/>
  <c r="P45" i="2" s="1"/>
  <c r="W20" i="9" l="1"/>
  <c r="B2" i="110" a="1"/>
  <c r="B2" i="110" s="1"/>
  <c r="D54" i="2"/>
  <c r="E54" i="2" s="1"/>
  <c r="D21" i="9"/>
  <c r="C21" i="9" s="1"/>
  <c r="B58" i="45" l="1"/>
  <c r="D28" i="30"/>
  <c r="D27" i="30"/>
  <c r="D26" i="30"/>
  <c r="D24" i="30"/>
  <c r="D25" i="30" s="1"/>
  <c r="D23" i="30"/>
  <c r="D18" i="30"/>
  <c r="D17" i="30"/>
  <c r="D16" i="30"/>
  <c r="D18" i="9"/>
  <c r="D8" i="9"/>
  <c r="E8" i="8" l="1"/>
  <c r="J46" i="45" l="1"/>
  <c r="J47" i="45"/>
  <c r="J48" i="45"/>
  <c r="J50" i="45"/>
  <c r="J51" i="45"/>
  <c r="J52" i="45"/>
  <c r="J49" i="45"/>
  <c r="B56" i="45" l="1"/>
  <c r="C3" i="9" l="1"/>
  <c r="I3" i="9" s="1"/>
  <c r="C26" i="30"/>
  <c r="C24" i="30" l="1"/>
  <c r="C25" i="30"/>
  <c r="C86" i="2" l="1"/>
  <c r="C19" i="9" l="1"/>
  <c r="C16" i="9"/>
  <c r="C18" i="9" l="1"/>
  <c r="C17" i="9"/>
  <c r="C83" i="2"/>
  <c r="C82" i="2"/>
  <c r="C20" i="30" l="1"/>
  <c r="C19" i="30"/>
  <c r="D21" i="30" s="1"/>
  <c r="C23" i="30"/>
  <c r="L21" i="30" l="1"/>
  <c r="K21" i="30"/>
  <c r="J21" i="30"/>
  <c r="H21" i="30"/>
  <c r="M21" i="30"/>
  <c r="G21" i="30"/>
  <c r="F21" i="30"/>
  <c r="N21" i="30"/>
  <c r="E21" i="30"/>
  <c r="D5" i="5"/>
  <c r="C27" i="30" l="1"/>
  <c r="C28" i="30"/>
  <c r="C21" i="30"/>
  <c r="C2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tc={8FDA5E1F-9433-4479-9D0B-B2636F9765BF}</author>
  </authors>
  <commentList>
    <comment ref="E1" authorId="0" shapeId="0" xr:uid="{8FDA5E1F-9433-4479-9D0B-B2636F9765BF}">
      <text>
        <t>[Threaded comment]
Your version of Excel allows you to read this threaded comment; however, any edits to it will get removed if the file is opened in a newer version of Excel. Learn more: https://go.microsoft.com/fwlink/?linkid=870924
Comment:
    CEC Reference: Building Climate Zones by Zip Codes | California Energy Commission 
Direct link: https://www.energy.ca.gov/sites/default/files/2020-04/BuildingClimateZonesByZIPCode_ada.xlsx</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<sst xmlns="http://schemas.openxmlformats.org/spreadsheetml/2006/main" count="1732" uniqueCount="886">
  <si>
    <t>Customer Information</t>
  </si>
  <si>
    <t>Measure name</t>
  </si>
  <si>
    <t>MAT</t>
  </si>
  <si>
    <t>Facility Description</t>
  </si>
  <si>
    <t>Value</t>
  </si>
  <si>
    <t>Instructions</t>
  </si>
  <si>
    <t>File type</t>
  </si>
  <si>
    <t>File name(s)</t>
  </si>
  <si>
    <t>Photos of system/existing equipment</t>
  </si>
  <si>
    <t>Equipment schedule of proposed system/equipment and/or load balance</t>
  </si>
  <si>
    <t>Worksheet</t>
  </si>
  <si>
    <t>Contents</t>
  </si>
  <si>
    <t>Table of Contents (TOC)</t>
  </si>
  <si>
    <t>Facility Information</t>
  </si>
  <si>
    <t>Supporting Files</t>
  </si>
  <si>
    <t>Revision History</t>
  </si>
  <si>
    <t>Revision</t>
  </si>
  <si>
    <t>Date</t>
  </si>
  <si>
    <t>Author &amp; Organization</t>
  </si>
  <si>
    <t>Summary of Changes</t>
  </si>
  <si>
    <t>Customer Name</t>
  </si>
  <si>
    <t>Customer Contact</t>
  </si>
  <si>
    <t>City</t>
  </si>
  <si>
    <t>CA Climate Zone</t>
  </si>
  <si>
    <t>Project Name</t>
  </si>
  <si>
    <t>Project Site Address</t>
  </si>
  <si>
    <t>Utility Program Manager</t>
  </si>
  <si>
    <t>Utility Account Representative</t>
  </si>
  <si>
    <t>Telephone</t>
  </si>
  <si>
    <t>Yes</t>
  </si>
  <si>
    <t>No</t>
  </si>
  <si>
    <t>Don't know</t>
  </si>
  <si>
    <t>Back to READ ME</t>
  </si>
  <si>
    <t>Customer Sector</t>
  </si>
  <si>
    <t>Name</t>
  </si>
  <si>
    <t>E-mail</t>
  </si>
  <si>
    <t>EEM1</t>
  </si>
  <si>
    <t>EEM2</t>
  </si>
  <si>
    <t>EEM3</t>
  </si>
  <si>
    <t>EEM4</t>
  </si>
  <si>
    <t>Seasonal Off Periods</t>
  </si>
  <si>
    <t>Maintenance</t>
  </si>
  <si>
    <t>Fuel Type</t>
  </si>
  <si>
    <t>Meter Number(s)</t>
  </si>
  <si>
    <t>Electricity</t>
  </si>
  <si>
    <t>Gas</t>
  </si>
  <si>
    <t>Next tab</t>
  </si>
  <si>
    <t>Next Tab</t>
  </si>
  <si>
    <t>kW</t>
  </si>
  <si>
    <t>Therms/yr</t>
  </si>
  <si>
    <t>Gross Measure Cost [GMC]</t>
  </si>
  <si>
    <t>Standard Measure Cost [SMC]</t>
  </si>
  <si>
    <t>Zip Code</t>
  </si>
  <si>
    <t>Building CZ</t>
  </si>
  <si>
    <t>State</t>
  </si>
  <si>
    <t>CA</t>
  </si>
  <si>
    <t>Program Contacts</t>
  </si>
  <si>
    <t>Project Information</t>
  </si>
  <si>
    <t>Measure Application Type (MAT)</t>
  </si>
  <si>
    <t>Total</t>
  </si>
  <si>
    <t xml:space="preserve">Telephone </t>
  </si>
  <si>
    <t>Square Feet</t>
  </si>
  <si>
    <t>Building Description and Use</t>
  </si>
  <si>
    <r>
      <t>o</t>
    </r>
    <r>
      <rPr>
        <sz val="12"/>
        <color theme="1"/>
        <rFont val="Times New Roman"/>
        <family val="1"/>
      </rPr>
      <t xml:space="preserve">   </t>
    </r>
    <r>
      <rPr>
        <sz val="12"/>
        <color theme="1"/>
        <rFont val="Calibri Light"/>
        <family val="2"/>
      </rPr>
      <t>List all customer contacts (company role and/or project role) who participate in project decision-making and briefly describe how and when decisions were reached (CEO, CFO, group consensus, other)</t>
    </r>
  </si>
  <si>
    <r>
      <t>o</t>
    </r>
    <r>
      <rPr>
        <sz val="12"/>
        <color theme="1"/>
        <rFont val="Times New Roman"/>
        <family val="1"/>
      </rPr>
      <t xml:space="preserve">   </t>
    </r>
    <r>
      <rPr>
        <sz val="12"/>
        <color theme="1"/>
        <rFont val="Calibri Light"/>
        <family val="2"/>
      </rPr>
      <t>Document the key financial criteria used by the customer. This could include access to financing, relevant financial metric(s), bill savings, demand reduction, etc.</t>
    </r>
  </si>
  <si>
    <t xml:space="preserve"> Recommendations for M&amp;V activities for Very Low Rigor Tier (Incentive ≤ $7,500) projects</t>
  </si>
  <si>
    <t xml:space="preserve">Installation verification activities for Very Low Rigor Tier projects may generally consist of visual equipment verification and gathering of any readily available data. Since the cost of scheduling and conducting a site visit typically approaches or exceeds the 10% of the incentive amount, virtual methods may be the preferred method for conducting installation verification if those methods have been demonstrated to be reliable for the measures in the project.    </t>
  </si>
  <si>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and applicable
•  Verify production, occupancy, or other key variables with customer or project sponsor email.
•  Verify hours of operation with customer or project sponsor email. 
•  Product specifications or other product performance data when readily available and applicable to the savings methodology.  If ratings or specifications applicable to the savings calculation but not available, a justification for not performing any verification measurements must be supplied and approved before the use of stipulated/assumed performance values can be utilized. Some examples include:
       o DLC Screenshot (if DLC listing is required) and manufacturers specification showing the kW and/or efficacy (LED lighting),
       o AHRI Rating (refrigeration and cooling compression), 
       o CAGI (air compressors)
       o NEMA (motors)
       o NFRC (windows and glazing measures)
• Verify the removal of or an abandonment  in place of the replaced measure if it is a retrofit</t>
    </r>
  </si>
  <si>
    <t>Pre and/or post equipment performance measurements for Very Low Rigor Tier projects are generally not required when stipulated values are previously approved and manufacturers specification are based on results from independently performed industry accepted testing for the specific equipment of equipment family.  A short video can be helpful to show fluctuating operation such as a VFD or cycling air compressor depending on the measure and calculation methodology.
Very Low Rigor Tier projects with large savings uncertainty or large market potential or in the case that the total number of such projects planned or expected in a 12-month period will place the total incentive for all projects into another rigor level, that other rigor level shall apply.  If the measure under consideration has a large market potential thus there are many future projects projected, the cost of the required M&amp;V activity for a sample of projects representing the expected variation of performance based on site specific conditions can be spread over multiple project submissions.  When performance measurements are proposed, an M&amp;V plan compliant with the Statewide Custom Projects Guidance Document must be submitted.</t>
  </si>
  <si>
    <t>Recommendations for M&amp;V activities for Low Rigor Tier ($7,500 &lt; Incentive &lt; $25,000) projects</t>
  </si>
  <si>
    <t xml:space="preserve">The requirements and suggestions listed for the Very Low Rigor Tier projects are applicable to the Low Rigor Tier projects. Installation verification activities for Very Low Rigor Tier projects may generally consist of visual equipment verification and gathering of any readily available data. Since the cost of scheduling and conducting a site visit typically approaches or exceeds the 10% of the incentive amount, virtual methods may be the preferred method for conducting installation verification if those methods have been demonstrated to be reliable for the measures in the project.    </t>
  </si>
  <si>
    <t>Pre and/or post equipment performance measurements for Low Rigor Tier projects shall be proposed by the project developer, program implementer or requested by program administrator to reduce uncertainty in the project savings estimates. The requirement may be reduced when the primary uncertainty arises from stipulated values and those values are previously approved and manufacturers specifications are based on results from independently performed industry accepted testing for the specific equipment of equipment family. Typical performance measurement activities for Low Rigor Tier projects consist of the following activities:
    • Control system screenshots used to verify operational parameters such as control setpoints, operating hours equipment sequencing and so on.
    • Spot measurements or pre- and/or post- installation short-term data logging of installed or affected equipment/system energy consumption, operation, or other key variables. 
The project developer and technical reviewers shall consider the value of this effort in terms of the increased accuracy of the energy savings estimates when determining if this is a beneficial effort considering M&amp;V budget constraints. Low Rigor Tier projects with large savings uncertainty or in the case that the total number of such projects planned or expected in a 12-month period will place the total incentive for all projects into another rigor level, that other rigor level shall apply. If the measure under consideration has a large market potential and thus there are many future projects projected, the cost of the required M&amp;V activity for a sample of projects representing the expected variation of performance based on site specific condition may be spread over multiple project submissions. When performance measurements are proposed, an M&amp;V plan compliant with the Statewide Custom Projects Guidance Document must be submitted.</t>
  </si>
  <si>
    <t>The installation verification requirements and suggestions listed for the Very Low and Low Rigor Tiers projects are applicable to the Medium and Large Rigor Tiers projects.  Site inspections to conduct installation verification are preferred over virtual inspections when conditions permit.</t>
  </si>
  <si>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 Verify production, occupancy, or other key variables with customer or project sponsor email and verify if possible with utility meter/billing/AMI data.
• Verify hours of operation with customer or project sponsor email and verify if possible with utility meter/billing/AMI data. 
• Product specifications when readily available and applicable to the savings methodology. If ratings or specifications applicable to the savings calculation are not available, a justification for not performing any verification measurements must be supplied and approved before the use of stipulated/assumed performance values can be utilized. Some examples include:
      o DLC Screenshot (if DLC listing is required) and manufacturers specification showing the kW and/or efficacy (LED lighting),
      o AHRI Rating (refrigeration and HVAC equipment), 
      o CAGI (air compressors)
      o NEMA (motors)
      o NFRC (windows and glazing measures)
•	Verify the removal and legal disposal/recycling of the replaced equipment or an abandonment in place of the replaced measure, if it is a retrofit.
•	Verify control strategy to determine if the replaced equipment operates only as a back-up.</t>
    </r>
  </si>
  <si>
    <t>Maintenance Plan</t>
  </si>
  <si>
    <t>All BRO (Behavioral, Retro-commissioning (RCx) and Operational) projects require a three-year maintenance plan or service contract at IR. Additionally, Retro-commissioning (RCx) and Operational projects must use a three-year EUL. Behavioral projects are not currently eligible for incentives.
• The BRO vendor must provide a maintenance plan for the duration of at least three years for the incentivized measure(s).
• The Customer must supply evidence of the training taking place for a maintenance plan for the duration of at least three years for the incentivized measure(s).
• When building staff is not available or trained to perform maintenance tasks, owners may have a maintenance service contract in place with an equipment vendor, installing contractor, or a maintenance service contractor - at which time it becomes a Service Contract.
• Most companies providing service contracts focus on maintenance of equipment, and building owners and managers need to specifically request requirements that address operating issues in service contracts.
• If included in the Retrocommissioning Plan, the commissioning team can review any existing service contracts and make recommendations on how to enhance the current level of service to address efficient operation. 
• The maintenance plan or service contract must be submitted during Implementation Review and Approval.
• Up-to-date building documentation, including O&amp;M Manuals, Sequences of Operation, and System Diagrams, are produced through the retrocommissioning process and are essential to maintaining and troubleshooting equipment. The Preventive Maintenance Plan and a Recommissioning Plan should describe in detail the human and financial resources that are necessary to maintain the benefits of the retrocommissioning process for many years.</t>
  </si>
  <si>
    <t>Building Types</t>
  </si>
  <si>
    <t>Sector</t>
  </si>
  <si>
    <t>Agriculture</t>
  </si>
  <si>
    <t>Commercial</t>
  </si>
  <si>
    <t>Industrial</t>
  </si>
  <si>
    <t>Unknown</t>
  </si>
  <si>
    <t>Municipal - City Parks/Recreations</t>
  </si>
  <si>
    <t>Transportation Equipment</t>
  </si>
  <si>
    <t>Buildling Code</t>
  </si>
  <si>
    <t>APF</t>
  </si>
  <si>
    <t>Asm</t>
  </si>
  <si>
    <t>ICP</t>
  </si>
  <si>
    <t>Com</t>
  </si>
  <si>
    <t>Dat</t>
  </si>
  <si>
    <t>ECC</t>
  </si>
  <si>
    <t>EPr</t>
  </si>
  <si>
    <t>ERC</t>
  </si>
  <si>
    <t>ESe</t>
  </si>
  <si>
    <t>EUn</t>
  </si>
  <si>
    <t>Fhc</t>
  </si>
  <si>
    <t>IFP</t>
  </si>
  <si>
    <t>IGP</t>
  </si>
  <si>
    <t>GHs</t>
  </si>
  <si>
    <t>Gro</t>
  </si>
  <si>
    <t>Cnc</t>
  </si>
  <si>
    <t>Hsp</t>
  </si>
  <si>
    <t>Nrs</t>
  </si>
  <si>
    <t>HGR</t>
  </si>
  <si>
    <t>ALF</t>
  </si>
  <si>
    <t>Gst</t>
  </si>
  <si>
    <t>Htl</t>
  </si>
  <si>
    <t>Mtl</t>
  </si>
  <si>
    <t>IBM</t>
  </si>
  <si>
    <t>MBT</t>
  </si>
  <si>
    <t>ICS</t>
  </si>
  <si>
    <t>MCE</t>
  </si>
  <si>
    <t>IGM</t>
  </si>
  <si>
    <t>MLI</t>
  </si>
  <si>
    <t>IPH</t>
  </si>
  <si>
    <t>IPM</t>
  </si>
  <si>
    <t>MPF</t>
  </si>
  <si>
    <t>CRe</t>
  </si>
  <si>
    <t>OfL</t>
  </si>
  <si>
    <t>OfS</t>
  </si>
  <si>
    <t>AgOth</t>
  </si>
  <si>
    <t>IndOth</t>
  </si>
  <si>
    <t>IPe</t>
  </si>
  <si>
    <t>Res</t>
  </si>
  <si>
    <t>DMo</t>
  </si>
  <si>
    <t>MFm</t>
  </si>
  <si>
    <t>MFmCmn</t>
  </si>
  <si>
    <t>SFm</t>
  </si>
  <si>
    <t>RFF</t>
  </si>
  <si>
    <t>RSD</t>
  </si>
  <si>
    <t>Rt3</t>
  </si>
  <si>
    <t>RtL</t>
  </si>
  <si>
    <t>RtS</t>
  </si>
  <si>
    <t>s_Agr</t>
  </si>
  <si>
    <t>s_FSt</t>
  </si>
  <si>
    <t>s_Cli</t>
  </si>
  <si>
    <t>s_Ind</t>
  </si>
  <si>
    <t>s_MiC</t>
  </si>
  <si>
    <t>s_TCU</t>
  </si>
  <si>
    <t>SMo</t>
  </si>
  <si>
    <t>SCn</t>
  </si>
  <si>
    <t>SUn</t>
  </si>
  <si>
    <t>Sup</t>
  </si>
  <si>
    <t>IAT</t>
  </si>
  <si>
    <t>EUD</t>
  </si>
  <si>
    <t>VPr</t>
  </si>
  <si>
    <t>WRf</t>
  </si>
  <si>
    <t>WWT</t>
  </si>
  <si>
    <t>Contact Title</t>
  </si>
  <si>
    <t xml:space="preserve"> -</t>
  </si>
  <si>
    <t>File description(s)</t>
  </si>
  <si>
    <t>Effective Useful Life (EUL) - Years</t>
  </si>
  <si>
    <t>Annual Energy Savings and Costs</t>
  </si>
  <si>
    <t>Calculation Methodology</t>
  </si>
  <si>
    <t>Electric savings estimated (kWh)</t>
  </si>
  <si>
    <t>Gas savings estimated (therms)</t>
  </si>
  <si>
    <t>Measure Description</t>
  </si>
  <si>
    <t>Project Description</t>
  </si>
  <si>
    <t>Contact</t>
  </si>
  <si>
    <t>Email</t>
  </si>
  <si>
    <t>Mon</t>
  </si>
  <si>
    <t>Tues</t>
  </si>
  <si>
    <t>Wed</t>
  </si>
  <si>
    <t>Thurs</t>
  </si>
  <si>
    <t>Fri</t>
  </si>
  <si>
    <t>Sat</t>
  </si>
  <si>
    <t>Sun</t>
  </si>
  <si>
    <t>Peak (max) Demand (kW)</t>
  </si>
  <si>
    <t>Other Downtime (e.g., Holidays)</t>
  </si>
  <si>
    <t>Costs</t>
  </si>
  <si>
    <t>o   Provide paper and electronic copy of input files, output files, and reference to weather files</t>
  </si>
  <si>
    <t>o   Note what input parameters were measured and which were assumed by providing sources</t>
  </si>
  <si>
    <t>o   Report the accuracy with which the simulation results match the energy data used for calibration</t>
  </si>
  <si>
    <t>Measure Name</t>
  </si>
  <si>
    <t>[Other: Describe title here]</t>
  </si>
  <si>
    <t>Link / URL</t>
  </si>
  <si>
    <t>CPUC Resolution E-4818</t>
  </si>
  <si>
    <t>https://docs.cpuc.ca.gov/PublishedDocs/Published/G000/M179/K264/179264220.PDF</t>
  </si>
  <si>
    <t>Project Summary</t>
  </si>
  <si>
    <t>Reference Documents</t>
  </si>
  <si>
    <t>Custom Projects Review Guidance Documents</t>
  </si>
  <si>
    <t>https://www.cpuc.ca.gov/industries-and-topics/electrical-energy/demand-side-management/energy-efficiency/custom-projects-review-guidance-documents</t>
  </si>
  <si>
    <t>https://file.ac/41slG_rLPjs/</t>
  </si>
  <si>
    <t>California Evaluation Framework</t>
  </si>
  <si>
    <t>https://www.cpuc.ca.gov/-/media/cpuc-website/files/uploadedfiles/cpuc_public_website/content/utilities_and_industries/energy/energy_programs/demand_side_management/ee_and_energy_savings_assist/caevaluationframework.pdf</t>
  </si>
  <si>
    <t xml:space="preserve">Measure Application Type (MAT) </t>
  </si>
  <si>
    <t>Statewide Custom Project Guidance Document, version 1.4</t>
  </si>
  <si>
    <t>https://file.ac/OEr-2p-bk3A/</t>
  </si>
  <si>
    <t>CPUC Industry Standard Practice (ISP) Study Guide,  version 3.1</t>
  </si>
  <si>
    <t>Internal Rate of Return (IRR)</t>
  </si>
  <si>
    <t>Net Present Value (NPV)</t>
  </si>
  <si>
    <t>Other</t>
  </si>
  <si>
    <t>Website containing various documents that provide details on the Commission’s policies and procedures to be utilized in the development of Custom Projects/Measures.</t>
  </si>
  <si>
    <t>This document provides an overview of the policies, guidelines, rules, processes, requirements and definitions used in Custom Project Reviews documentation and quality assurance.</t>
  </si>
  <si>
    <t>This document provides guidance for the concept and processes involved with establishing and implementing an Industry Standard Practice (ISP) study, which is used in calculating the energy efficiency savings from custom energy efficiency projects.</t>
  </si>
  <si>
    <t>The California Evaluation Framework (Framework) provides a consistent, systemized, cyclic approach for planning and conducting evaluations of California’s energy efficiency and resource acquisition programs.</t>
  </si>
  <si>
    <t>This document covers the measure-level baseline assignment and preponderance of evidence guidance to establish eligibility for an accelerated replacement baseline treatment.</t>
  </si>
  <si>
    <t>(If applicable) Please describe any other irregular operating patterns throughout the year</t>
  </si>
  <si>
    <t>Describe how facility production, operation, and/or occupancy correlates with facility energy use</t>
  </si>
  <si>
    <t>Service Account Number(s)</t>
  </si>
  <si>
    <t>Please explain why not.</t>
  </si>
  <si>
    <t>Description</t>
  </si>
  <si>
    <t>INSTRUCTIONS</t>
  </si>
  <si>
    <t>Accelerated Replacement 
(AR)</t>
  </si>
  <si>
    <t>Add-On Equipment 
(AOE)</t>
  </si>
  <si>
    <t>Normal Replacement 
(NR)</t>
  </si>
  <si>
    <t>Building Weatherization 
(BW)</t>
  </si>
  <si>
    <t>BRO - Behavioral 
(BRO-Bhv)</t>
  </si>
  <si>
    <t>BRO - Retro-commissioning 
(BRO-RCx)</t>
  </si>
  <si>
    <t>BRO - Operational 
(BRO-Op)</t>
  </si>
  <si>
    <t>Payback (years)</t>
  </si>
  <si>
    <t>Multifamily</t>
  </si>
  <si>
    <t>EEM5</t>
  </si>
  <si>
    <t>EEM6</t>
  </si>
  <si>
    <t>EEM7</t>
  </si>
  <si>
    <t>EEM8</t>
  </si>
  <si>
    <t>EEM9</t>
  </si>
  <si>
    <t>EEM10</t>
  </si>
  <si>
    <t>Location to document attachments of files related to the PFS submission (e.g., photos of equipment, schematics/diagrams, cost proposals, energy models, etc).</t>
  </si>
  <si>
    <t>Public</t>
  </si>
  <si>
    <t>Energy savings and costs calculation methodology</t>
  </si>
  <si>
    <t>ISP Guidance Document</t>
  </si>
  <si>
    <t>Executive Summary</t>
  </si>
  <si>
    <t>Please check this box if this project was approved for On-Bill Financing:</t>
  </si>
  <si>
    <r>
      <rPr>
        <b/>
        <sz val="12"/>
        <color theme="1"/>
        <rFont val="Aptos Narrow"/>
        <family val="2"/>
        <scheme val="minor"/>
      </rPr>
      <t>Existing</t>
    </r>
    <r>
      <rPr>
        <sz val="12"/>
        <color theme="1"/>
        <rFont val="Aptos Narrow"/>
        <family val="2"/>
        <scheme val="minor"/>
      </rPr>
      <t xml:space="preserve"> Equipment/
System Operation</t>
    </r>
  </si>
  <si>
    <r>
      <rPr>
        <b/>
        <sz val="12"/>
        <color theme="1"/>
        <rFont val="Aptos Narrow"/>
        <family val="2"/>
        <scheme val="minor"/>
      </rPr>
      <t>Proposed</t>
    </r>
    <r>
      <rPr>
        <sz val="12"/>
        <color theme="1"/>
        <rFont val="Aptos Narrow"/>
        <family val="2"/>
        <scheme val="minor"/>
      </rPr>
      <t xml:space="preserve"> Equipment/ System Operation</t>
    </r>
  </si>
  <si>
    <t>Provide a detailed description of how the post-M&amp;V data was used to true-up the final expected savings estimates including a summary of assessment of the measured data:</t>
  </si>
  <si>
    <t>System 1</t>
  </si>
  <si>
    <t>System 2</t>
  </si>
  <si>
    <t>System 3</t>
  </si>
  <si>
    <t>System 4</t>
  </si>
  <si>
    <t>System 5</t>
  </si>
  <si>
    <t>Equipment Type(s)</t>
  </si>
  <si>
    <t xml:space="preserve">Does this measure involve adding or replacing equipment that uses refrigerant and involve a change to the refrigerant type / charge? </t>
  </si>
  <si>
    <t>The RACC-FSC_v3.0 shall be used to calculate refrigerant leakage emissions and avoided costs of net refrigerant leakage emissions and perform fuel substitution tests for all measures that involve adding or replacing equipment that uses refrigerant and involves a change to the refrigerant type or to the refrigerant charge —these include most fuel substitution and electric resistance to heat pump measures. The completed RACC-FSC_v3.0—containing the relevant parameters associated with a given measure package—shall be provided as an addendum to each affected measure.</t>
  </si>
  <si>
    <t>https://cedars.sound-data.com/deer-resources/tools/supporting-files/</t>
  </si>
  <si>
    <t>Manufacturer(s), Capacity, Loads Served, Plate Rating(s)</t>
  </si>
  <si>
    <t>Operating Characteristics (i.e., efficiencies, load factors, fuel usage)</t>
  </si>
  <si>
    <t>How is equipment within this system currently controlled?</t>
  </si>
  <si>
    <t>Recommendations for M&amp;V activities for Medium and Large Rigor Tiers (Incentive &gt; or = $25,000) projects</t>
  </si>
  <si>
    <r>
      <t xml:space="preserve">Provide a detailed update on customer information if it has changed from the approved Project Feasibility Study Report.  </t>
    </r>
    <r>
      <rPr>
        <b/>
        <sz val="12"/>
        <color theme="1"/>
        <rFont val="Aptos Narrow"/>
        <family val="2"/>
        <scheme val="minor"/>
      </rPr>
      <t>Please check this box if no changes occurred:</t>
    </r>
  </si>
  <si>
    <r>
      <t xml:space="preserve">Provide a detailed update on project information if it has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</si>
  <si>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r>
      <t xml:space="preserve">Provide a detailed update on program contacts if they have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</si>
  <si>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r>
      <t xml:space="preserve">Provide a detailed update on project eligibility if it has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</si>
  <si>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r>
      <t xml:space="preserve">Describe any changes that occurred related to this facility.  </t>
    </r>
    <r>
      <rPr>
        <b/>
        <sz val="12"/>
        <color theme="1"/>
        <rFont val="Aptos Narrow"/>
        <family val="2"/>
        <scheme val="minor"/>
      </rPr>
      <t>Please check this box if no changes occurred</t>
    </r>
    <r>
      <rPr>
        <sz val="12"/>
        <color theme="1"/>
        <rFont val="Aptos Narrow"/>
        <family val="2"/>
        <scheme val="minor"/>
      </rPr>
      <t>:</t>
    </r>
  </si>
  <si>
    <r>
      <t xml:space="preserve">Describe any changes that occurred related to the systems/ equipment within the project boundary.  </t>
    </r>
    <r>
      <rPr>
        <b/>
        <sz val="12"/>
        <color theme="1"/>
        <rFont val="Aptos Narrow"/>
        <family val="2"/>
        <scheme val="minor"/>
      </rPr>
      <t>Please check this box if no changes occurred</t>
    </r>
    <r>
      <rPr>
        <sz val="12"/>
        <color theme="1"/>
        <rFont val="Aptos Narrow"/>
        <family val="2"/>
        <scheme val="minor"/>
      </rPr>
      <t>:</t>
    </r>
  </si>
  <si>
    <r>
      <t xml:space="preserve">Describe any changes that occurred related to the facility's energy use.  </t>
    </r>
    <r>
      <rPr>
        <b/>
        <sz val="12"/>
        <color theme="1"/>
        <rFont val="Aptos Narrow"/>
        <family val="2"/>
        <scheme val="minor"/>
      </rPr>
      <t>Please check this box if no changes occurred</t>
    </r>
    <r>
      <rPr>
        <sz val="12"/>
        <color theme="1"/>
        <rFont val="Aptos Narrow"/>
        <family val="2"/>
        <scheme val="minor"/>
      </rPr>
      <t>:</t>
    </r>
  </si>
  <si>
    <t>Data entry fields associated with the facility description, energy use summary, and the existing system(s) / equipment within the project boundary.</t>
  </si>
  <si>
    <t>Customer Address (include unit number, if applicable)</t>
  </si>
  <si>
    <t>o   Post-installation inspection photos</t>
  </si>
  <si>
    <t>o   M&amp;V data</t>
  </si>
  <si>
    <t>o   Savings Calculations</t>
  </si>
  <si>
    <t>o   Memos</t>
  </si>
  <si>
    <t>o   Other (specify):</t>
  </si>
  <si>
    <t>How do the operating hours for this equipment/systems(s) differ?</t>
  </si>
  <si>
    <t>2-BTP</t>
  </si>
  <si>
    <t>Ammonia</t>
  </si>
  <si>
    <t>Butane</t>
  </si>
  <si>
    <t>Carbon Dioxide</t>
  </si>
  <si>
    <t>Carbon tetrachloride</t>
  </si>
  <si>
    <t>CFC-11</t>
  </si>
  <si>
    <t>CFC-113</t>
  </si>
  <si>
    <t>CFC-114</t>
  </si>
  <si>
    <t>CFC-115</t>
  </si>
  <si>
    <t>CFC-12</t>
  </si>
  <si>
    <t>CFC-13</t>
  </si>
  <si>
    <t>Dimethyl ether (DME)</t>
  </si>
  <si>
    <t>DR-3</t>
  </si>
  <si>
    <t>FOR12A</t>
  </si>
  <si>
    <t>FOR12B</t>
  </si>
  <si>
    <t>Freeze 12</t>
  </si>
  <si>
    <t>Free Zone</t>
  </si>
  <si>
    <t>FRIGC FR-12</t>
  </si>
  <si>
    <t>G2018C</t>
  </si>
  <si>
    <t>GHG-HP</t>
  </si>
  <si>
    <t>GHG-X5</t>
  </si>
  <si>
    <t>Halon 1211</t>
  </si>
  <si>
    <t>Halon 1301</t>
  </si>
  <si>
    <t>Halon 2402</t>
  </si>
  <si>
    <t>HCFC-123</t>
  </si>
  <si>
    <t>HCFC-124</t>
  </si>
  <si>
    <t>HCFC-141b</t>
  </si>
  <si>
    <t>HCFC-142b</t>
  </si>
  <si>
    <t>HCFC-21</t>
  </si>
  <si>
    <t>HCFC-22</t>
  </si>
  <si>
    <t>HCFC-225ca</t>
  </si>
  <si>
    <t>HCFC-225cb</t>
  </si>
  <si>
    <t>HFC-125</t>
  </si>
  <si>
    <t>HFC-134a</t>
  </si>
  <si>
    <t>HFC-143a</t>
  </si>
  <si>
    <t>HFC-152a</t>
  </si>
  <si>
    <t>HFC-161</t>
  </si>
  <si>
    <t>HFC-227ea</t>
  </si>
  <si>
    <t>HFC-23</t>
  </si>
  <si>
    <t>HFC-236fa</t>
  </si>
  <si>
    <t>HFC-245fa</t>
  </si>
  <si>
    <t>HFC-32</t>
  </si>
  <si>
    <t>HFC-365mfc</t>
  </si>
  <si>
    <t>HFC-43-10mee</t>
  </si>
  <si>
    <t>HFE-7100</t>
  </si>
  <si>
    <t>HFE-7200</t>
  </si>
  <si>
    <t>HFE-8200</t>
  </si>
  <si>
    <t>Hot Shot 2</t>
  </si>
  <si>
    <t>Ikon A</t>
  </si>
  <si>
    <t>Ikon B</t>
  </si>
  <si>
    <t>Isceon MO89</t>
  </si>
  <si>
    <t>Isobutane</t>
  </si>
  <si>
    <t>Methane</t>
  </si>
  <si>
    <t>Methyl bromide</t>
  </si>
  <si>
    <t>Methyl chloroform (R-140a)</t>
  </si>
  <si>
    <t>Methylene chloride</t>
  </si>
  <si>
    <t>NARM-502</t>
  </si>
  <si>
    <t>NF3 Nitrogen Trifluoride</t>
  </si>
  <si>
    <t>Nitrous Oxide</t>
  </si>
  <si>
    <t>PFC-116</t>
  </si>
  <si>
    <t>PFC-14</t>
  </si>
  <si>
    <t>PFC-218</t>
  </si>
  <si>
    <t>PFC-31-10</t>
  </si>
  <si>
    <t>PFC-318</t>
  </si>
  <si>
    <t>PFC-41-12</t>
  </si>
  <si>
    <t>PFC-51-14</t>
  </si>
  <si>
    <t>PFC-91-18</t>
  </si>
  <si>
    <t>Propane</t>
  </si>
  <si>
    <t>R-401A</t>
  </si>
  <si>
    <t>R-401B</t>
  </si>
  <si>
    <t>R-401C</t>
  </si>
  <si>
    <t>R-402A</t>
  </si>
  <si>
    <t>R-402B</t>
  </si>
  <si>
    <t>R-403B</t>
  </si>
  <si>
    <t>R-404A</t>
  </si>
  <si>
    <t>R-406A</t>
  </si>
  <si>
    <t>R-407A</t>
  </si>
  <si>
    <t>R-407B</t>
  </si>
  <si>
    <t>R-407C</t>
  </si>
  <si>
    <t>R-407D</t>
  </si>
  <si>
    <t>R-407F</t>
  </si>
  <si>
    <t>R-407H</t>
  </si>
  <si>
    <t>R-408A</t>
  </si>
  <si>
    <t>R-409A</t>
  </si>
  <si>
    <t>R-410A</t>
  </si>
  <si>
    <t>R-410B</t>
  </si>
  <si>
    <t>R-411A</t>
  </si>
  <si>
    <t>R-411B</t>
  </si>
  <si>
    <t>R-413A</t>
  </si>
  <si>
    <t>R-414A</t>
  </si>
  <si>
    <t>R-414B</t>
  </si>
  <si>
    <t>R-416A</t>
  </si>
  <si>
    <t>R-417A</t>
  </si>
  <si>
    <t>R-417B</t>
  </si>
  <si>
    <t>R-417C</t>
  </si>
  <si>
    <t>R-420A</t>
  </si>
  <si>
    <t>R-421A</t>
  </si>
  <si>
    <t>R-421B</t>
  </si>
  <si>
    <t>R-422A</t>
  </si>
  <si>
    <t>R-422B</t>
  </si>
  <si>
    <t>R-422C</t>
  </si>
  <si>
    <t>R-422D</t>
  </si>
  <si>
    <t>R-423A</t>
  </si>
  <si>
    <t>R-424A</t>
  </si>
  <si>
    <t>R-426A</t>
  </si>
  <si>
    <t>R-427A</t>
  </si>
  <si>
    <t>R-428A</t>
  </si>
  <si>
    <t>R-434A</t>
  </si>
  <si>
    <t>R-436A</t>
  </si>
  <si>
    <t>R-437A</t>
  </si>
  <si>
    <t>R-438A</t>
  </si>
  <si>
    <t>R-441A</t>
  </si>
  <si>
    <t>R-442A</t>
  </si>
  <si>
    <t>R-443A</t>
  </si>
  <si>
    <t>R-444A</t>
  </si>
  <si>
    <t>R-444B</t>
  </si>
  <si>
    <t>R-445A</t>
  </si>
  <si>
    <t>R-446A</t>
  </si>
  <si>
    <t>R-447A</t>
  </si>
  <si>
    <t>R-447B</t>
  </si>
  <si>
    <t>R-448A</t>
  </si>
  <si>
    <t>R-449A</t>
  </si>
  <si>
    <t>R-449B</t>
  </si>
  <si>
    <t>R-450A</t>
  </si>
  <si>
    <t>R-451A</t>
  </si>
  <si>
    <t>R-451B</t>
  </si>
  <si>
    <t>R-452A</t>
  </si>
  <si>
    <t>R-452B</t>
  </si>
  <si>
    <t>R-452C</t>
  </si>
  <si>
    <t>R-453A</t>
  </si>
  <si>
    <t>R-454A</t>
  </si>
  <si>
    <t>R-454B</t>
  </si>
  <si>
    <t>R-454C</t>
  </si>
  <si>
    <t>R-455A</t>
  </si>
  <si>
    <t>R-456A</t>
  </si>
  <si>
    <t>R-457A</t>
  </si>
  <si>
    <t>R-458A</t>
  </si>
  <si>
    <t>R-461A</t>
  </si>
  <si>
    <t>R-462A</t>
  </si>
  <si>
    <t>R-466A</t>
  </si>
  <si>
    <t>R-500</t>
  </si>
  <si>
    <t>R-502</t>
  </si>
  <si>
    <t>R-503</t>
  </si>
  <si>
    <t>R-507</t>
  </si>
  <si>
    <t>R-508A</t>
  </si>
  <si>
    <t>R-508B</t>
  </si>
  <si>
    <t>R-513A</t>
  </si>
  <si>
    <t>R-514A</t>
  </si>
  <si>
    <t>R-515A</t>
  </si>
  <si>
    <t>R-516A</t>
  </si>
  <si>
    <t>SF6 Sulphur Hexafluoride</t>
  </si>
  <si>
    <t>SO2F2 Sulfuryl fluoride</t>
  </si>
  <si>
    <t>SP34E</t>
  </si>
  <si>
    <t>TDX20 see also R-458A</t>
  </si>
  <si>
    <t>THR-03</t>
  </si>
  <si>
    <t>Trifluoromethyl iodide (CF3I)</t>
  </si>
  <si>
    <t xml:space="preserve">Trifluoromethyl sulfur pentafluoride </t>
  </si>
  <si>
    <t>Not applicable</t>
  </si>
  <si>
    <t>Description of Business or Organization</t>
  </si>
  <si>
    <t>Site Contact</t>
  </si>
  <si>
    <t>Site Contact Title</t>
  </si>
  <si>
    <t xml:space="preserve">Site Contact Telephone </t>
  </si>
  <si>
    <t>Site Contact E-mail</t>
  </si>
  <si>
    <t>Is the project/site address the same as the customer address provided above?</t>
  </si>
  <si>
    <t>Is the site contact for this project the same as the customer contact listed above?</t>
  </si>
  <si>
    <t xml:space="preserve">Estimated Incremental Measure Cost </t>
  </si>
  <si>
    <t>o   Cost documentation / Invoices</t>
  </si>
  <si>
    <t>Customer bill showing PPP charges or rate plan</t>
  </si>
  <si>
    <t>Please discuss what load shifting strategies are being employed:</t>
  </si>
  <si>
    <t>Rate (tariff)</t>
  </si>
  <si>
    <t>Customer Questions</t>
  </si>
  <si>
    <t>CPUC Resolution E-5115</t>
  </si>
  <si>
    <t>366381636.PDF (ca.gov)</t>
  </si>
  <si>
    <t>This document addresses issues related to evidence requirements for the determination of energy consumption baselines for energy efficiency programs pursuant to D.16-08-019 and Resolution E-4818. The proposed outcome adopts minimum evidence requirements guidance to support custom projects accelerated replacement measure type.</t>
  </si>
  <si>
    <t>Normal Operating Hours for Facility
(e.g., 9 am - 6pm)</t>
  </si>
  <si>
    <t>Energy Efficiency Savings Eligibility at Sites with non-IOU Supplied Energy Sources—Guidance Document (ca.gov)</t>
  </si>
  <si>
    <t>Energy Efficiency Savings Eligibility at Sites with non-IOU Supplied Energy Sources — Guidance Document</t>
  </si>
  <si>
    <t xml:space="preserve">The purpose of this document is to clarify the California Public Utilities Commission (CPUC) policy on how to analyze energy efficiency improvement projects, which impact the use of non-IOU supplied energy, proposed for financial support under the CPUC-authorized energy efficiency (EE) portfolios implemented by the Program Administrators, mainly the California investor owned utilities (IOUs). </t>
  </si>
  <si>
    <t>Non-IOU Energy Source</t>
  </si>
  <si>
    <t>Non-IOU Energy Eligibility Guidance Document</t>
  </si>
  <si>
    <t>With incentives</t>
  </si>
  <si>
    <t>Simple Payback - Optional</t>
  </si>
  <si>
    <t>Without incentives</t>
  </si>
  <si>
    <t>Simple Payback w/o Incentives (optional)</t>
  </si>
  <si>
    <t>Simple Payback w/ Incentives (optional)</t>
  </si>
  <si>
    <t xml:space="preserve">Total Estimated Energy Efficiency (EE) Program Incentive </t>
  </si>
  <si>
    <t>Program application</t>
  </si>
  <si>
    <t>Proposed equipment spec sheet (if applicable)</t>
  </si>
  <si>
    <t>Schematic/diagram for proposed system</t>
  </si>
  <si>
    <t>Schematic/diagram for existing system</t>
  </si>
  <si>
    <t>Production data (if applicable)</t>
  </si>
  <si>
    <t>Additional attachment(s)</t>
  </si>
  <si>
    <t xml:space="preserve"> 'Reference Documents' tab</t>
  </si>
  <si>
    <t>Facility Type</t>
  </si>
  <si>
    <t>Data entry fields for project narrative and evidence demonstrating that the energy efficiency program motivated customers to implement a more efficient alternative. Project development narrative on the customer's decision-making process and the concurrent interventions is critical to support the claims.</t>
  </si>
  <si>
    <t>Systems / Equipment Interacting with Project Measures</t>
  </si>
  <si>
    <t>Provide a file reference (i.e., supporting file number) to a line diagram or Process Flow Diagram (PFD) to depict the facility processes, equipment, fuel use, and how energy flows through all of the systems</t>
  </si>
  <si>
    <r>
      <t xml:space="preserve">
Provide a list of all relevant major equipment / systems </t>
    </r>
    <r>
      <rPr>
        <b/>
        <sz val="12"/>
        <color rgb="FF333333"/>
        <rFont val="Aptos Narrow"/>
        <family val="2"/>
        <scheme val="minor"/>
      </rPr>
      <t>that interact with the project measures</t>
    </r>
    <r>
      <rPr>
        <sz val="12"/>
        <color rgb="FF333333"/>
        <rFont val="Aptos Narrow"/>
        <family val="2"/>
        <scheme val="minor"/>
      </rPr>
      <t>. 
Examples of  relevant "systems" include:
   • Boiler(s) 
   • Chiller(s)
   • Compressed air
   • Ventilation 
   • Lighting
Please use specific language, provide diagrams to describe processes where applicable, and provide sources for all of the data referenced. Please provide estimates with no documentation readily exists, and refer reader to supporting files as needed. 
If the project includes any add-on equipment, please make sure to include details about the host system.</t>
    </r>
  </si>
  <si>
    <t>Select the type(s) of refrigerant(s) from the drop town menu for both the existing and proposed equipment.  Select 'Not applicable' for the existing refrigerant type if this measure only involves adding equipment that uses refrigerant.</t>
  </si>
  <si>
    <t>RACC-FSC_v3.0 / Technical Guidance Document(s)</t>
  </si>
  <si>
    <r>
      <t xml:space="preserve">Is this a fuel substitution measure? 
</t>
    </r>
    <r>
      <rPr>
        <u/>
        <sz val="12"/>
        <color theme="1"/>
        <rFont val="Aptos Narrow"/>
        <family val="2"/>
        <scheme val="minor"/>
      </rPr>
      <t>Per the RACC-FSC Technical Guidance Document:</t>
    </r>
    <r>
      <rPr>
        <sz val="12"/>
        <color theme="1"/>
        <rFont val="Aptos Narrow"/>
        <family val="2"/>
        <scheme val="minor"/>
      </rPr>
      <t xml:space="preserve">
</t>
    </r>
    <r>
      <rPr>
        <i/>
        <sz val="12"/>
        <color theme="1"/>
        <rFont val="Aptos Narrow"/>
        <family val="2"/>
        <scheme val="minor"/>
      </rPr>
      <t>"Fuel substitution measures, in the context of energy efficiency programs, involve energy efficiency projects where all or a portion of the existing energy use is converted from one fuel to another (i.e., natural gas to electricity or vice versa). Only equipment powered by electricity and/or natural gas fuels and provided by a CPUC-regulated investor-owned utility or a municipal utility are eligible to participate under fuel substitution measures. Measures involving non-utility (unregulated) fuels, such as propane or fuel oil, are termed as fuel switching measures. "</t>
    </r>
  </si>
  <si>
    <t>Use the RACC-FSC_v3.0 to calculate refrigerant leakage emissions and avoided costs of net refrigerant leakage emissions for this measure.</t>
  </si>
  <si>
    <t>Supporting file name(s)</t>
  </si>
  <si>
    <t>Supporting file name(s), if project has multiple addresses or meters</t>
  </si>
  <si>
    <t>Supporting File Name(s)</t>
  </si>
  <si>
    <t xml:space="preserve">Incremental Measure Cost </t>
  </si>
  <si>
    <t>RACC-FSC_v3.0 Avoided Refrigerant / Fuel Sub calculation(s), if applicable</t>
  </si>
  <si>
    <t>Updated Supporting File Name(s)</t>
  </si>
  <si>
    <t>Fuel Substitution / Refrigerant Avoided Cost Calculator</t>
  </si>
  <si>
    <t>https://cedars.sound-data.com/deer-resources/help-and-contact/file/1399/download/</t>
  </si>
  <si>
    <t>This document contains instructions for how to access and view the contents of both DEER databases--Preliminary Ex Ante Review
(PEAR) and ExAnte (EA)--named Remote Ex-Ante Database Interface (READI).</t>
  </si>
  <si>
    <t>Measure Parameter / Question</t>
  </si>
  <si>
    <t>Percent (%) Change</t>
  </si>
  <si>
    <t>If applicable, what type of refrigerant does the existing equipment use?</t>
  </si>
  <si>
    <t>What type of refrigerant will the proposed equipment use?</t>
  </si>
  <si>
    <t>Estimated Incremental Measure Cost [IMC]</t>
  </si>
  <si>
    <t>Comment / Explanation</t>
  </si>
  <si>
    <r>
      <t xml:space="preserve">Provide detailed description of the </t>
    </r>
    <r>
      <rPr>
        <u/>
        <sz val="12"/>
        <rFont val="Aptos Narrow"/>
        <family val="2"/>
        <scheme val="minor"/>
      </rPr>
      <t>proposed</t>
    </r>
    <r>
      <rPr>
        <sz val="12"/>
        <rFont val="Aptos Narrow"/>
        <family val="2"/>
        <scheme val="minor"/>
      </rPr>
      <t xml:space="preserve"> equipment or system operation and how it differs from baseline or existing equipment/systems. Please provide details on the following, where applicable:
    • Equipment quantity, size, location, rated efficiency
    • Control method
    • Operating hours (M-F, Sat-Sun)
    • Interactive effects (identify and quantity)
    • Picture depicting the measure
</t>
    </r>
    <r>
      <rPr>
        <b/>
        <sz val="12"/>
        <rFont val="Aptos Narrow"/>
        <family val="2"/>
        <scheme val="minor"/>
      </rPr>
      <t>DO NOT</t>
    </r>
    <r>
      <rPr>
        <sz val="12"/>
        <rFont val="Aptos Narrow"/>
        <family val="2"/>
        <scheme val="minor"/>
      </rPr>
      <t xml:space="preserve"> user general language. Be very specific and include diagrams to describe processes and equipment. Please also emphasize how it will lead to energy savings.</t>
    </r>
  </si>
  <si>
    <t>Post Installation Updates</t>
  </si>
  <si>
    <t>Filename(s) of Supporting Documentation</t>
  </si>
  <si>
    <t>On-bill financing</t>
  </si>
  <si>
    <t>Certification(s)</t>
  </si>
  <si>
    <t>Award(s)</t>
  </si>
  <si>
    <t>Total System Benefit Technical Guidance (v1.2)</t>
  </si>
  <si>
    <t>This CPUC staff-level guidance introduces and describes the calculation steps for the Total System Benefit (TSB) metric implemented by D.21-05-031. Starting in 2024, the TSB metric will replace kWh, kW, and Therm as the primary goal for the energy efficiency portfolios administered by the California investor-owned utilities and other program administrators.</t>
  </si>
  <si>
    <t>FINAL TSB Tech Guidance 102521.pdf</t>
  </si>
  <si>
    <t>Please include the effects of your onsite generation in your calculations. Please include whether monthly or hourly analysis is required for each existing non-IOU energy source on-site. A reference to the calculation document should be included here in column G.</t>
  </si>
  <si>
    <t>Program Influence (PI) and Preponderance of Evidence (POE)</t>
  </si>
  <si>
    <t>Measurement &amp; Verification (M&amp;V) plan and documentation</t>
  </si>
  <si>
    <t>Comprehensive existing system/equipment performance data and operating conditions</t>
  </si>
  <si>
    <r>
      <t xml:space="preserve">Cost proposal for proposed equipment and installation
</t>
    </r>
    <r>
      <rPr>
        <sz val="11"/>
        <color rgb="FF000000"/>
        <rFont val="Aptos Narrow"/>
        <family val="2"/>
        <scheme val="minor"/>
      </rPr>
      <t>*Note - this is a.) the implementer proposal of project to the customer or b.) contractor cost proposal to support the measure cost estimate. If the latter, you may provide a cost estimate from a credible source (e.g., RS Means or recently completed project)</t>
    </r>
    <r>
      <rPr>
        <sz val="12"/>
        <color rgb="FF000000"/>
        <rFont val="Aptos Narrow"/>
        <family val="2"/>
        <scheme val="minor"/>
      </rPr>
      <t>.</t>
    </r>
  </si>
  <si>
    <t>Remote Ex-Ante Database Interface (READI) Download Instructions</t>
  </si>
  <si>
    <t>Custom Measure Project Archive (CMPA) Project ID / Description</t>
  </si>
  <si>
    <t>Measures with an EUL of less than five (5) years may be ineligible.</t>
  </si>
  <si>
    <t>This project may be ineligible if the customer does not pay PPP charges.</t>
  </si>
  <si>
    <t>Program Administrator</t>
  </si>
  <si>
    <t>Refrigerant Emissions Benefit ($)</t>
  </si>
  <si>
    <t>Program Administrator (PA) Solution / Measure Code</t>
  </si>
  <si>
    <r>
      <t xml:space="preserve">Implementer should include as an attachment any of the following files, </t>
    </r>
    <r>
      <rPr>
        <b/>
        <i/>
        <sz val="12"/>
        <rFont val="Aptos Narrow"/>
        <family val="2"/>
        <scheme val="minor"/>
      </rPr>
      <t>if applicable</t>
    </r>
    <r>
      <rPr>
        <i/>
        <sz val="12"/>
        <rFont val="Aptos Narrow"/>
        <family val="2"/>
        <scheme val="minor"/>
      </rPr>
      <t>. For multi-measure projects, multiple files can be referenced in an individual cell or multiple measures can be included in a single workbook. Alternatively, users may add additional rows to the table below if the number of documents you have exceeds the number of rows available. Please do not include any personally identifiable information (PII) in the file names.</t>
    </r>
  </si>
  <si>
    <t>Does the customer have any on-site sources of non-IOU energy   
(e.g., cogeneration, renewable energy, etc) or plan to have non-IOU energy sources?</t>
  </si>
  <si>
    <t xml:space="preserve">* Customers with on-site sources of non-IOU energy </t>
  </si>
  <si>
    <t>Please identify the Measure Name, Measure Description, and PA Solution / Measure Code associated with EEM 1.</t>
  </si>
  <si>
    <t>Program Administrator (PA) solution / measure code</t>
  </si>
  <si>
    <t>Custom calculated incentive</t>
  </si>
  <si>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 Verify production, occupancy, or other key variables with customer or project sponsor email or interview and verify with utility meter AMI data if possible and not verifiable through other M&amp;V data
• Verify hours of operation with customer or project sponsor email or interview and verify with utility meter AMI data if possible and not verifiable through other M&amp;V data
• Verify the removal and legal disposal/recycling or an abandonment in place of the replaced measure if it is a retrofit.
• Verify control strategy to determine if the replaced equipment operates only as a back-up.</t>
    </r>
  </si>
  <si>
    <t>Pre and/or post equipment performance measurements for Medium and Large Rigor Tiers projects shall be proposed by the project developer unless the CPUC staff has pre-approved that all measures included in the project using the proposed calculation methodology and stipulated values, are exempt from either pre or post- (or both) performance measurements..  If Pre- and/or Post- performance measurements is proposed to not occur an explanation of the rationale for excluding performance measurements from the project development process shall be required; such a proposal shall require pre-approval.  An M&amp;V plan compliant with the Statewide Custom Project Guidance Documents must be submitted for all projects were M&amp;V will be conducted.  The M&amp;V plan must provide the following:
• The IMPVP Option used to determine savings
• Identification of project boundaries of the energy efficiency measure
• Data to be collected and/or measured
       o Specify location of metering points on a line diagram
       o Discussion of how the data will be used in the calculations
• Specifications of measurement equipment, period (i.e. 2 weeks), and interval (i.e. 15min increment)
       o Discussion of the accuracy of the measurement equipment
       o Include no less than 2 weeks of metered data (pre- and post-)
       o Discussion of capturing seasonality (i.e. harvest) in metered data
• Specifications of the exact data analysis procedures, algorithms, assumptions, software tools (name and version)
       o Reference relevant sections of energy efficiency standards or guides used for assumptions 
• How the results will be reported and documented
       o Discussion of uncertainty associated with the results</t>
  </si>
  <si>
    <r>
      <rPr>
        <u/>
        <sz val="12"/>
        <color theme="1"/>
        <rFont val="Aptos Narrow"/>
        <family val="2"/>
        <scheme val="minor"/>
      </rPr>
      <t xml:space="preserve">Installation Verification Requirements: 
</t>
    </r>
    <r>
      <rPr>
        <sz val="12"/>
        <color theme="1"/>
        <rFont val="Aptos Narrow"/>
        <family val="2"/>
        <scheme val="minor"/>
      </rPr>
      <t xml:space="preserve">
When a project is selected for CPR, the following documents are expected to be included in the project documentation package, Section 13.4 of the M&amp;V Guidebook:
 o Documentation that meets the requirements of Section 14.1.2 through Section 14.1.7 of the M&amp;V Guide shall be provided.
 o If a bottom-up approach is being sought, a Notification of Bottom-up Method of Determining Energy Savings shall be presented at this time to the PA for review and approval (see Section 7.2 of the M&amp;V Guidebook for details).
 o If the bottom-up approach is used, include a description of why there is a need to not pursue energy consumption adjustment modelling for a given type of energy. (See Section 7.2 of the SEM M&amp;V Guidebook)
 o Documentation that demonstrates the M&amp;V process outlined in the SEM M&amp;V Guidebook is being followed.
 o Documentation demonstrating the SEM Design Guide is being followed with the appropriate customer engagement and leadership.
 o Energy and production data should be retained disaggregated and in the same time interval the program implementer (PI) received it from either the participant or the PA (see Section 7 of the SEM M&amp;V Guidebook). A description of data cleaning activities should be documented in the Energy Data Collection Plan and be auditable by the reviewer. 
 o Documentation demonstrating that the Opportunity Register is being updated appropriately. (Section 5.3) 
 o If there are no viable projects or if there is not a viable model or calculations, this should be documented in the first and subsequent mid-year reviews.
 o Documentation that meets the requirements of the Greenhouse Gas Savings Section 14.1.12 of the M&amp;V Guidebook shall be provided.
As available, additional documentation may include:
 o Site Characterization if the site has been well characterized based upon the requirements of the SEM M&amp;V Guidebook. 
 o Energy Management Assessment (EMA) results shall be provided.
 o A clear Energy Data Collection Plan has been developed as required by the SEM M&amp;V Guidebook, updated to reflect current needs. (Section 5.1 of the M&amp;V Guidebook) 
 o Documentation demonstrating that the Energy Data and Performance Tracking Tool is developed and used. (Section 5.2 of the M&amp;V Guidebook)
 o Documentation demonstrating that the most recent energy management assessment has been conducted and reported. (Section 2.2.6 of the M&amp;V Guidebook) 
 o Documentation indicating that the customer has conveyed their interest, or not, regarding the reduction of greenhouse gases and pursuing integrated demand-side management (IDSM) measures and is informed how the SEM M&amp;V process can help their reporting needs if they choose to pursue either of these kinds of measures. (Section 12 of the M&amp;V Guidebook)</t>
    </r>
  </si>
  <si>
    <t>CPR of SEM projects yields advisory-only dispositions.  SEM Eligible  projects may continue through the program administrator (PA) process during CPR, unless custom or deemed incentive level projects are included, for which these projects must go through the standard CPR process and may require completed dispositions prior to implementation. This means PAs should proceed with claiming savings and paying incentives for measures that are not being submitted for deemed or custom incentives without waiting for CPR to finish and issue a disposition.
o	For the projects selected for review, the disposition will indicate when the CPR team should be notified of updates to the project and whether the project will be reviewed again after those updates.
o	This may include updates such as opportunity register, mid-year data collection, completion of annual report, switching to bottom-up calculations, or revising the energy model (adding, removing, changing variables, changing the baseline time-period, changing the interval, etc.).
o	New/updated project documents should be uploaded to the designated CMPA project folder when they are ready for review by the CPR team. With a note of the changes – in the description or as a separate message.
o	For projects that do not have viable models or calculations indicating savings within the first year, CPUC may request additional documentation beyond the first year. This may include projects that did not install any measures within the first year.
SEM projects should be listed on the bi-monthly submission list during year 1 of cycle 1 after a project has completed the first Program Administrator (PA) Mid-Year Review.
 o Same guidance applies if a project is using bottom-up calculations. 
 o Selected projects do not need to be relisted on the bi-monthly submission list.
 o Projects not selected for review at time of initial listing do not need to be listed again</t>
  </si>
  <si>
    <t>Based on your prior responses in the PFS, this project is considered an SEM project.</t>
  </si>
  <si>
    <t>The installation verification requirements and suggestions listed below are applicable to SEM projects.</t>
  </si>
  <si>
    <t>Please provide the name and description of the supporting file for the Measurement and Verification (M&amp;V) plan in the following 'Supporting Files' tab. 
As part of the broader CPR Process Improvement workplan indicates, the M&amp;V guidelines presented below will be reviewed and revised as we look to streamline the recommendations.</t>
  </si>
  <si>
    <t>* Only customers with Non-IOU Energy Sources</t>
  </si>
  <si>
    <t>*Only measures with refrigerant replacement</t>
  </si>
  <si>
    <r>
      <t xml:space="preserve">Does the reported annual </t>
    </r>
    <r>
      <rPr>
        <u/>
        <sz val="12"/>
        <color theme="0" tint="-4.9989318521683403E-2"/>
        <rFont val="Aptos Narrow"/>
        <family val="2"/>
        <scheme val="minor"/>
      </rPr>
      <t>electricity</t>
    </r>
    <r>
      <rPr>
        <sz val="12"/>
        <color theme="0" tint="-4.9989318521683403E-2"/>
        <rFont val="Aptos Narrow"/>
        <family val="2"/>
        <scheme val="minor"/>
      </rPr>
      <t xml:space="preserve"> consumption represent typical annual consumption?</t>
    </r>
  </si>
  <si>
    <r>
      <t xml:space="preserve">Does the reported annual </t>
    </r>
    <r>
      <rPr>
        <u/>
        <sz val="12"/>
        <color theme="0" tint="-4.9989318521683403E-2"/>
        <rFont val="Aptos Narrow"/>
        <family val="2"/>
        <scheme val="minor"/>
      </rPr>
      <t>gas</t>
    </r>
    <r>
      <rPr>
        <sz val="12"/>
        <color theme="0" tint="-4.9989318521683403E-2"/>
        <rFont val="Aptos Narrow"/>
        <family val="2"/>
        <scheme val="minor"/>
      </rPr>
      <t xml:space="preserve"> consumption represent typical annual consumption?</t>
    </r>
  </si>
  <si>
    <t xml:space="preserve">8.   Accelerated  Replacement (AR) projects must demonstrate with a Preponderance of Evidence both that program staff convinced the customer that the project was feasible, and that energy efficiency and the non-energy benefits induced by the program were the critical factors for pursuing the project.  In other words, if not for the program, the customer would not be moving forward with the project. Please see Resolution E-5115 for the requirements, which vary based on customer incentives sought. </t>
  </si>
  <si>
    <t>Assembly (ASM)</t>
  </si>
  <si>
    <t>Education - Community College (ECC)</t>
  </si>
  <si>
    <t>Education - Primary School (EPR)</t>
  </si>
  <si>
    <t>Education - Secondary School (ESE)</t>
  </si>
  <si>
    <t>Education - University (EUN)</t>
  </si>
  <si>
    <t>Grocery (GRO)</t>
  </si>
  <si>
    <t>Health/Medical - Hospital (HSP)</t>
  </si>
  <si>
    <t>Health/Medical - Nursing Home (NRS)</t>
  </si>
  <si>
    <t>Lodging - Hotel (HTL)</t>
  </si>
  <si>
    <t>Lodging - Motel (MTL)</t>
  </si>
  <si>
    <t>Manuf. - Bio/Tech (MBT)</t>
  </si>
  <si>
    <t>Manuf. - Light Industrial (MLI)</t>
  </si>
  <si>
    <t>Office - Large (OFL)</t>
  </si>
  <si>
    <t>Office - Small (OFS)</t>
  </si>
  <si>
    <t>Residential Multi Family - In Unit (MFM)</t>
  </si>
  <si>
    <t>Residential Multi Family - MFmCmn (MFMCmn)</t>
  </si>
  <si>
    <t>Restaurant - Fast Food (RFF)</t>
  </si>
  <si>
    <t>Restaurant - Sit-Down (RSD)</t>
  </si>
  <si>
    <t>Retail - Multi-story Large (RT3)</t>
  </si>
  <si>
    <t>Retail - Single-Story Large (RTL)</t>
  </si>
  <si>
    <t>Retail - Small (RTS)</t>
  </si>
  <si>
    <t>Storage - Conditioned (SCN)</t>
  </si>
  <si>
    <t>Storage - Unconditioned (SUN)</t>
  </si>
  <si>
    <t>Storage - Refrigerated Warehouse (WRF)</t>
  </si>
  <si>
    <t>Agriculture - Produce Farm</t>
  </si>
  <si>
    <t>Industrial - Chemical Processing</t>
  </si>
  <si>
    <t>Industrial - Data Center</t>
  </si>
  <si>
    <t>Industrial - Food Processing</t>
  </si>
  <si>
    <t>Industrial - Gas Production</t>
  </si>
  <si>
    <t>Assembly (ASM) - Fitness Center</t>
  </si>
  <si>
    <t>Agriculture - Greenhouse</t>
  </si>
  <si>
    <t>Agriculture - Vineyards &amp; Processing</t>
  </si>
  <si>
    <t>Industrial - Waste Water Treatment</t>
  </si>
  <si>
    <t>Agriculture - Other</t>
  </si>
  <si>
    <t>Industrial - Other</t>
  </si>
  <si>
    <t>Industrial - Petroleum</t>
  </si>
  <si>
    <t>Health/Medical - Clinic</t>
  </si>
  <si>
    <t>Agriculture - Livestock</t>
  </si>
  <si>
    <t>Manuf. - Beverage</t>
  </si>
  <si>
    <t>Manuf. - Cement/Stone</t>
  </si>
  <si>
    <t>Manuf. - Electronics</t>
  </si>
  <si>
    <t>Manuf. - Glass</t>
  </si>
  <si>
    <t>Manuf. - Pharmaceutical</t>
  </si>
  <si>
    <t>Manuf. - Plastics</t>
  </si>
  <si>
    <t>Manuf. - Metal Prod. &amp; Fabrication</t>
  </si>
  <si>
    <t>SEM-program based incentive</t>
  </si>
  <si>
    <t xml:space="preserve">An energy performance improvement action (EPIA) is eligible if there is NO evidence of planning taking place within the 12 months prior to the SEM Program Cycle. Evidence of any of the following within 12 months prior to the SEM Program Cycle would make the measure ineligible:
• Budget allocated for the EPIA.
• Contracts signed related to EPIA implementation.
• Purchase orders issued or other indications of spending on the EPIA.
• Internal project manager assigned.
• Detailed EPIA implementation scope and schedule developed.
Evidence of any of the above older than 12 months indicates that while planning may have been started, EPIA implementation was stalled and the SEM program influenced its implementation. Note, a “wish-list” or brainstorming list of EPIA ideas does NOT qualify as a planned EPIAs. 
 </t>
  </si>
  <si>
    <t>Maybe</t>
  </si>
  <si>
    <t>Full Custom Project Review (CPR), including this PFS, is required for this project type.</t>
  </si>
  <si>
    <t>This worksheet is not applicable to your project.  Please continue to the next tab (EEM1).</t>
  </si>
  <si>
    <t>Please include a customer affidavit in the supporting file tab verifying the Small Business and Hard-to-Reach designations.
You may be expected to provide supporting documentation at the ex-post evaluation stage.</t>
  </si>
  <si>
    <t>Please include a customer affidavit in the supporting file tab verifying a Hard-to-Reach designation.
You may be expected to provide supporting documentation at the ex-post evaluation stage.</t>
  </si>
  <si>
    <t>Please include a customer affidavit in the supporting file tab verifying a Small Business designation.
You may be expected to provide supporting documentation at the ex-post evaluation stage.</t>
  </si>
  <si>
    <t>This worksheet is not applicable to your project.  Please continue to the 'Supporting Files' tab.</t>
  </si>
  <si>
    <t>Installation Date(s)
(i.e., In Service Years)</t>
  </si>
  <si>
    <t xml:space="preserve">The M&amp;V plan shall include a measure installation verification plan. The objectives of measure installation verification plan are to confirm that: 
(1) the measures were actually installed, 
(2) the installation meets reasonable quality standards, and 
(3) the measures are operating correctly and have the potential to generate the predicted savings. 
Verification activities shall be conducted during on-site visits, however, virtual methods may be utilized, in situations where a site visit is impractical due to post-installation measurement not requiring a site visit. Pre and/or post installation measurements of equipment performance are conducted to reduce uncertainty in project savings and are included by project developer or program implementer; or requested by the program administrator on an as-needed basis as part of the project development and review process.
</t>
  </si>
  <si>
    <t>This is a blank tab that has the header and footer for the file already set up.</t>
  </si>
  <si>
    <t>Please COPY this tab to create a new tab</t>
  </si>
  <si>
    <t>For projects seeking non-monetary incentives, the proposed M&amp;V rigor should reflect that of an incented project with similar savings magnitude.</t>
  </si>
  <si>
    <t>Describe any changes that occurred related to the PI / POE questions.  Please check this box if no changes occurred:</t>
  </si>
  <si>
    <t>EEMs 1 - 5</t>
  </si>
  <si>
    <t>EEMs 6-10</t>
  </si>
  <si>
    <t>Are operating hours for equipment/system(s) different from the facility's normal operating hours (which may be detailed in the 'Facility Description' Table above)?</t>
  </si>
  <si>
    <t xml:space="preserve">* Projects with change to refrigerants </t>
  </si>
  <si>
    <t xml:space="preserve">This worksheet outlines the submittal and review schedule for all Strategic Energy Management (SEM) projects seeking SEM-program based incentives. The SEM guidance outlined below is in addition to the general custom CPR guidance.  </t>
  </si>
  <si>
    <t>4T</t>
  </si>
  <si>
    <t>4G</t>
  </si>
  <si>
    <t>T</t>
  </si>
  <si>
    <t>This project type must go through the standard Custom Project Review (CPR) process. 
If selected, the project requires a completed disposition prior to implementation. Please submit this PFS within two weeks of project selection.
Please note, the project may be required to provide eligibility documentation at the ex post evaluation stage.</t>
  </si>
  <si>
    <t>The Project Feasibility Study (PFS) for this type of project is advisory-only. 
If selected for CPR, this PFS should be submitted within two weeks of project selection. 
If not selected for CPR, a PFS is not required. 
Please note, this project may be required to provide eligibility documentation at the ex post evaluation stage.</t>
  </si>
  <si>
    <t>Meter Compliance</t>
  </si>
  <si>
    <t>Model Spec</t>
  </si>
  <si>
    <t xml:space="preserve">Does the model use a utility meter or a sub-meter? </t>
  </si>
  <si>
    <t xml:space="preserve">Does the meter boundary align with the building(s) and equipment included in the program? </t>
  </si>
  <si>
    <t xml:space="preserve">Were any non-routine events identified? </t>
  </si>
  <si>
    <t>CV(RMSE)</t>
  </si>
  <si>
    <t>Model start date</t>
  </si>
  <si>
    <t>Model end date</t>
  </si>
  <si>
    <t>NMBE</t>
  </si>
  <si>
    <t>Code Compliance</t>
  </si>
  <si>
    <t>Energy models</t>
  </si>
  <si>
    <t xml:space="preserve">The requirements and suggestions listed below are applicable to NMEC projects. Per the Rulebook for Programs and Projects Based on Normalized Metered Energy Consumptions (v2), the Measurement and Verification (M&amp;V) Plan for all site-level projects should include:
• Methodology, analytical methods and software employed for calculating Normalized Metered Energy Consumption, as well as both gross and net savings, resulting from the energy efficiency measures installed and not influenced by unrelated changes in energy consumption. 
• Data collection plan
</t>
  </si>
  <si>
    <t>Project Mgr./Utility Eng.</t>
  </si>
  <si>
    <t>Meter-based Modeling Staff</t>
  </si>
  <si>
    <t>Implementation Contractor #1</t>
  </si>
  <si>
    <t>Notes (e.g., what are they responsible for?)</t>
  </si>
  <si>
    <t>Electric</t>
  </si>
  <si>
    <t>Account Number</t>
  </si>
  <si>
    <t>Meter Number</t>
  </si>
  <si>
    <t>Meter Descriptions</t>
  </si>
  <si>
    <r>
      <rPr>
        <sz val="12"/>
        <color theme="0" tint="-4.9989318521683403E-2"/>
        <rFont val="Aptos Narrow"/>
        <family val="2"/>
      </rPr>
      <t xml:space="preserve">◦  </t>
    </r>
    <r>
      <rPr>
        <sz val="12"/>
        <color theme="0" tint="-4.9989318521683403E-2"/>
        <rFont val="Aptos Narrow"/>
        <family val="2"/>
        <scheme val="minor"/>
      </rPr>
      <t>How will this be addressed (i.e., will consumption and/or production data be provided)?</t>
    </r>
  </si>
  <si>
    <r>
      <rPr>
        <sz val="12"/>
        <color theme="0" tint="-4.9989318521683403E-2"/>
        <rFont val="Aptos Narrow"/>
        <family val="2"/>
      </rPr>
      <t xml:space="preserve">◦  </t>
    </r>
    <r>
      <rPr>
        <sz val="12"/>
        <color theme="0" tint="-4.9989318521683403E-2"/>
        <rFont val="Aptos Narrow"/>
        <family val="2"/>
        <scheme val="minor"/>
      </rPr>
      <t>What other program(s) is this customer participating in?</t>
    </r>
  </si>
  <si>
    <t xml:space="preserve">a. Methodology, analytical methods and software employed for calculating Normalized Metered Energy Consumption, as well as both gross and net savings, resulting from the energy efficiency measures installed and not influenced by unrelated changes in energy consumption. </t>
  </si>
  <si>
    <t>b. Data collection plan</t>
  </si>
  <si>
    <t>M&amp;V Plan Requirements</t>
  </si>
  <si>
    <t xml:space="preserve">c. Approach to ensure adequate monitoring and documentation of energy savings for each project over the reporting period. </t>
  </si>
  <si>
    <t xml:space="preserve">d. A method of identifying and adjusting for non-routine events. </t>
  </si>
  <si>
    <t xml:space="preserve">f. Projects targeting savings that comprise less than 10% of annual consumption must provide a rationale and explanation of how savings will be distinguishable from normal variations in consumption. </t>
  </si>
  <si>
    <t>g. A description of the incentive structure, including a) a description of which entity receives compensation at each stage of the project; and b) method(s) and tools utilized in the calculation of incentives and/or compensation.</t>
  </si>
  <si>
    <t>Technical support</t>
  </si>
  <si>
    <t>Timing</t>
  </si>
  <si>
    <t>Incentive Amount ($)</t>
  </si>
  <si>
    <t>Incentive (%)</t>
  </si>
  <si>
    <t>Notes</t>
  </si>
  <si>
    <t>At time of installation</t>
  </si>
  <si>
    <t>6 months into performance period</t>
  </si>
  <si>
    <t>3 months into performance period</t>
  </si>
  <si>
    <t>12 months into performance period</t>
  </si>
  <si>
    <t>Other (please specify):</t>
  </si>
  <si>
    <t>NMEC Rulebook, v2.1</t>
  </si>
  <si>
    <t>h.  Documentation of the expected costs, energy savings, peak impacts, and effective useful life (EUL) of planned measures and intervention strategies. Include supporting documentation.</t>
  </si>
  <si>
    <t xml:space="preserve">Please identify the MAT chosen for the measure and explain why the selected MAT is appropriate.
For Normal Replacement MATs, please see requirements presented on pages 6 and 7 of the NMEC Rulebook, v2.1. </t>
  </si>
  <si>
    <t>Does this measure exceed code?</t>
  </si>
  <si>
    <t>Why did you not select a measure that exceeds code?</t>
  </si>
  <si>
    <t>NMEC projects must meet or exceed applicable building codes and standards. In cases where there is no applicable code or standard, the project must meet or exceed an Industry Standard Practice (ISP) efficiency standard. If an official ISP has not been established, the implementer or PA must provide justification for choice of level of efficiency (NMEC Rulebook, v2.1, pg. 6).</t>
  </si>
  <si>
    <t>EEM 1</t>
  </si>
  <si>
    <r>
      <t xml:space="preserve">Brief model description
</t>
    </r>
    <r>
      <rPr>
        <i/>
        <sz val="11"/>
        <rFont val="Aptos Narrow"/>
        <family val="2"/>
        <scheme val="minor"/>
      </rPr>
      <t>(i.e., demand, building served or other characteristic that should be noted)</t>
    </r>
  </si>
  <si>
    <t>Please provide details on which buildings and equipment are served by this meter:</t>
  </si>
  <si>
    <t>TOWT</t>
  </si>
  <si>
    <t>Change Point</t>
  </si>
  <si>
    <t>Proprietary</t>
  </si>
  <si>
    <t>Model Number(s)</t>
  </si>
  <si>
    <t>Model Fuel Type</t>
  </si>
  <si>
    <t>Model Type</t>
  </si>
  <si>
    <t>Baseline</t>
  </si>
  <si>
    <t>Model Information</t>
  </si>
  <si>
    <t>Performance-Period</t>
  </si>
  <si>
    <t>Energy Model(s)</t>
  </si>
  <si>
    <t>Steam</t>
  </si>
  <si>
    <t>Utility meter</t>
  </si>
  <si>
    <t>Submeter</t>
  </si>
  <si>
    <t>Please provide the filename of documentation containing the meter compliance metrics (i.e., meter accuracy statistics):</t>
  </si>
  <si>
    <t>What is the model frequency?</t>
  </si>
  <si>
    <t>Monthly</t>
  </si>
  <si>
    <t>Weekly</t>
  </si>
  <si>
    <t>Daily</t>
  </si>
  <si>
    <t>Hourly</t>
  </si>
  <si>
    <t>Sub-hourly</t>
  </si>
  <si>
    <t>Please provide filename of documentation confirming you have received permission to use a non-compliant meter:</t>
  </si>
  <si>
    <t>Fractional savings uncertainty (FSU) for forecasted % savings</t>
  </si>
  <si>
    <t>DEER provides measure-level savings estimates from existing conditions and from code. An estimate of to-code savings is the mathematical difference. This calculation is sufficient for project adjustment. This DEER existing condition savings estimate should also be used for preliminary savings for that measure. A non-DEER estimate of preliminary savings and to-code savings may be used but calculations for both values should be provided.</t>
  </si>
  <si>
    <r>
      <t xml:space="preserve">What is the portion of below-code savings?  
These should be debited from preliminary and </t>
    </r>
    <r>
      <rPr>
        <i/>
        <sz val="12"/>
        <color theme="0" tint="-4.9989318521683403E-2"/>
        <rFont val="Aptos Narrow"/>
        <family val="2"/>
        <scheme val="minor"/>
      </rPr>
      <t>final trued-up</t>
    </r>
    <r>
      <rPr>
        <sz val="12"/>
        <color theme="0" tint="-4.9989318521683403E-2"/>
        <rFont val="Aptos Narrow"/>
        <family val="2"/>
        <scheme val="minor"/>
      </rPr>
      <t xml:space="preserve"> performance based saving estimates.</t>
    </r>
  </si>
  <si>
    <t>Rulebook for Programs and Projects Based on NMEC, version 2.1</t>
  </si>
  <si>
    <t>https://www.cpuc.ca.gov/-/media/cpuc-website/divisions/energy-division/documents/energy-efficiency/rolling-portfolio-program-guidance/nmec-rulebook-21-march-2025.pdf</t>
  </si>
  <si>
    <t>This rulebook outlines the CPUC requirements for energy efficiency programs that utilize NMEC methodologies to determine savings. It provides  guidance for both site-level and population-level NMEC approaches, detailing the rules, processes, and documentation standards necessary for program implementation and evaluation.</t>
  </si>
  <si>
    <t>Site-Level NMEC Technical Guidance, version 2.0</t>
  </si>
  <si>
    <t>This document provides technical guidance for site-level NMEC programs, detailing eligibility, modeling requirements, data standards, and procedures for estimating energy savings and incentive payments.</t>
  </si>
  <si>
    <t>https://www.cpuc.ca.gov/-/media/cpuc-website/files/legacyfiles/l/6442463695-lbnl-nmec-techguidance-01072020.pdf</t>
  </si>
  <si>
    <t>List the impacted utility meter(s) here:</t>
  </si>
  <si>
    <t>Program Influence Topic / Questions</t>
  </si>
  <si>
    <t>• The response provides a detailed explanation responding to the individual questions.</t>
  </si>
  <si>
    <r>
      <rPr>
        <b/>
        <sz val="12"/>
        <rFont val="Aptos Narrow"/>
        <family val="2"/>
        <scheme val="minor"/>
      </rPr>
      <t xml:space="preserve">A. Engagement Evidence
</t>
    </r>
    <r>
      <rPr>
        <sz val="12"/>
        <rFont val="Aptos Narrow"/>
        <family val="2"/>
        <scheme val="minor"/>
      </rPr>
      <t xml:space="preserve">
 - When did the program first engage with the participant?
 - What program outreach or follow-up occurred before the decision?
</t>
    </r>
    <r>
      <rPr>
        <i/>
        <sz val="12"/>
        <rFont val="Aptos Narrow"/>
        <family val="2"/>
        <scheme val="minor"/>
      </rPr>
      <t xml:space="preserve">  (E.g., meeting notes, emails, and/or logs)</t>
    </r>
  </si>
  <si>
    <t>End Use</t>
  </si>
  <si>
    <t>Load Shape Details</t>
  </si>
  <si>
    <t>Engineering Spreadsheet</t>
  </si>
  <si>
    <t>Refrigerant Emissions Benefit ($) value can be located in from RACC-FSC v3.0 (columns DS:DT of the '2 RACC' worksheet; value should be negative if a 'Cost').</t>
  </si>
  <si>
    <t>Age and condition of systems / equipment</t>
  </si>
  <si>
    <t>Could the existing equipment continue providing sufficient service without replacement?</t>
  </si>
  <si>
    <r>
      <rPr>
        <b/>
        <sz val="12"/>
        <rFont val="Aptos Narrow"/>
        <family val="2"/>
        <scheme val="minor"/>
      </rPr>
      <t>B. Customer's Original Plan</t>
    </r>
    <r>
      <rPr>
        <sz val="12"/>
        <rFont val="Aptos Narrow"/>
        <family val="2"/>
        <scheme val="minor"/>
      </rPr>
      <t xml:space="preserve">
 - What was the customer's plan prior to program invovlement?
  (</t>
    </r>
    <r>
      <rPr>
        <i/>
        <sz val="12"/>
        <rFont val="Aptos Narrow"/>
        <family val="2"/>
        <scheme val="minor"/>
      </rPr>
      <t>E.g., internal memos and/or planning documents</t>
    </r>
    <r>
      <rPr>
        <sz val="12"/>
        <rFont val="Aptos Narrow"/>
        <family val="2"/>
        <scheme val="minor"/>
      </rPr>
      <t>)</t>
    </r>
  </si>
  <si>
    <r>
      <rPr>
        <b/>
        <sz val="12"/>
        <rFont val="Aptos Narrow"/>
        <family val="2"/>
        <scheme val="minor"/>
      </rPr>
      <t>C. Decision Drivers</t>
    </r>
    <r>
      <rPr>
        <sz val="12"/>
        <rFont val="Aptos Narrow"/>
        <family val="2"/>
        <scheme val="minor"/>
      </rPr>
      <t xml:space="preserve">
 - If applicable, what factors influenced the choice to go beyond code?
 - Would the upgrade have occurred without NMEC support?
  (</t>
    </r>
    <r>
      <rPr>
        <i/>
        <sz val="12"/>
        <rFont val="Aptos Narrow"/>
        <family val="2"/>
        <scheme val="minor"/>
      </rPr>
      <t>E.g., decision rationale and/or stakeholder notes</t>
    </r>
    <r>
      <rPr>
        <sz val="12"/>
        <rFont val="Aptos Narrow"/>
        <family val="2"/>
        <scheme val="minor"/>
      </rPr>
      <t>)</t>
    </r>
  </si>
  <si>
    <t>Please identify the Measure Name, Measure Description, and PA Solution / Measure Code associated with EEM 2.</t>
  </si>
  <si>
    <t>EEM 2</t>
  </si>
  <si>
    <t>EEM 3</t>
  </si>
  <si>
    <t>Please identify the Measure Name, Measure Description, and PA Solution / Measure Code associated with EEM 3.</t>
  </si>
  <si>
    <t>EEM 4</t>
  </si>
  <si>
    <t>Please identify the Measure Name, Measure Description, and PA Solution / Measure Code associated with EEM 4.</t>
  </si>
  <si>
    <t>Please identify the Measure Name, Measure Description, and PA Solution / Measure Code associated with EEM 5.</t>
  </si>
  <si>
    <t>EEM 5</t>
  </si>
  <si>
    <t>EEM 6</t>
  </si>
  <si>
    <t>Please identify the Measure Name, Measure Description, and PA Solution / Measure Code associated with EEM 6.</t>
  </si>
  <si>
    <t>EEM 7</t>
  </si>
  <si>
    <t>Please identify the Measure Name, Measure Description, and PA Solution / Measure Code associated with EEM 7.</t>
  </si>
  <si>
    <t>EEM 8</t>
  </si>
  <si>
    <t>Please identify the Measure Name, Measure Description, and PA Solution / Measure Code associated with EEM 8.</t>
  </si>
  <si>
    <t>EEM 9</t>
  </si>
  <si>
    <t>Please identify the Measure Name, Measure Description, and PA Solution / Measure Code associated with EEM 9.</t>
  </si>
  <si>
    <t>EEM 10</t>
  </si>
  <si>
    <t>Please identify the Measure Name, Measure Description, and PA Solution / Measure Code associated with EEM 10.</t>
  </si>
  <si>
    <t>Goodness-of-Fit</t>
  </si>
  <si>
    <t>Savings Fractions</t>
  </si>
  <si>
    <t>Data entry fields for energy model inputs surrounding meter compliance, model specifications, goodness-of-fit, and fractional savings.</t>
  </si>
  <si>
    <t>Data entry fields for measure parameters (i.e., measure application type, effective useful life, existing equipment / system operation), energy savings and costs, and references to supporting files.</t>
  </si>
  <si>
    <t>A summary of basic project information, such as Measure ID, measure name, measure application type (MAT), electric/gas savings claimed, and effective useful life (EUL).</t>
  </si>
  <si>
    <t>Implementation Contractor #2  
(if applicable)</t>
  </si>
  <si>
    <t>Implementation Contractor #3  
(if applicable)</t>
  </si>
  <si>
    <t>Implementation Contractor #4  
(if applicable)</t>
  </si>
  <si>
    <t>Implementation Contractor #5  
(if applicable)</t>
  </si>
  <si>
    <t>• The support documentation supports specific claims of influence in the response. Supporting documentation may include but is not limited to: meeting notes, emails, planning documents, internal memos.</t>
  </si>
  <si>
    <t>What is the form of the model?</t>
  </si>
  <si>
    <t>What is the 'other' form of the model?</t>
  </si>
  <si>
    <t>Please provide the filename of the model spec output:</t>
  </si>
  <si>
    <t>Please provide the modeling narrative (i.e., rational behind modeling choices):</t>
  </si>
  <si>
    <t>Only provide account number(s) for the fuel type(s) for which the project is estimating energy savings.  
NMEC programs may include both in-unit and common area measures.  For these scenarios, please select "Residential Multifamily" as the building type.</t>
  </si>
  <si>
    <t>Is this customer participating in any programs outside of NMEC? (e.g., Demand Response)</t>
  </si>
  <si>
    <t xml:space="preserve">Forecasted Energy Savings </t>
  </si>
  <si>
    <r>
      <t xml:space="preserve">This worksheet covers the Program Influence inputs for all site-level NMEC projects. Please provide a clear response and reference to supporting documentation for each topic outlined below </t>
    </r>
    <r>
      <rPr>
        <b/>
        <u/>
        <sz val="12"/>
        <color theme="1"/>
        <rFont val="Aptos Narrow"/>
        <family val="2"/>
        <scheme val="minor"/>
      </rPr>
      <t>for each measure in the project package</t>
    </r>
    <r>
      <rPr>
        <b/>
        <sz val="12"/>
        <color theme="1"/>
        <rFont val="Aptos Narrow"/>
        <family val="2"/>
        <scheme val="minor"/>
      </rPr>
      <t>.</t>
    </r>
  </si>
  <si>
    <t>Respone</t>
  </si>
  <si>
    <r>
      <t>R</t>
    </r>
    <r>
      <rPr>
        <vertAlign val="superscript"/>
        <sz val="12"/>
        <rFont val="Aptos Narrow"/>
        <family val="2"/>
        <scheme val="minor"/>
      </rPr>
      <t>2</t>
    </r>
  </si>
  <si>
    <r>
      <t xml:space="preserve">Forecasted % savings
</t>
    </r>
    <r>
      <rPr>
        <i/>
        <sz val="11"/>
        <rFont val="Aptos Narrow"/>
        <family val="2"/>
        <scheme val="minor"/>
      </rPr>
      <t>(engineering savings/consumption)</t>
    </r>
  </si>
  <si>
    <t>What analytical methods and software tools are employed to estimate gross and net savings?</t>
  </si>
  <si>
    <t>How does your approach ensure savings are attributable to installed EE measures and not influenced by unrelated changes in consumption?</t>
  </si>
  <si>
    <t>Please describe your approach to ensure adequate monitoring and documentation of energy savings over the reporting period:</t>
  </si>
  <si>
    <t>Assessment of code compliance may be required for measure eligibility, for example to demonstrate compliance with Assembly Bill 802’s requirement that the measure will meet or exceed code. Please demonstrate compliance with Decision 17-11-006 Ordering Paragraph 2 for projects targeting to-code savings. A discussion of code compliance is relevant for all projects, even those with an existing conditions baseline (NMEC Rulebook, v2.1, pg. 5).</t>
  </si>
  <si>
    <t>Addressed in:</t>
  </si>
  <si>
    <t>Model Information worksheet (row 26)</t>
  </si>
  <si>
    <t>Model Information worksheet (rows 20-22)</t>
  </si>
  <si>
    <t>j. Demonstrate compliance with Decision 17-11-006 Ordering Paragraph 2 for projects targeting to-code savings</t>
  </si>
  <si>
    <t>i. Project level EUL calculated using analysis and forecasting at the measure-level.</t>
  </si>
  <si>
    <t>Auto-calculated in Project Summary tab (cell C13)</t>
  </si>
  <si>
    <t>Combined savings estimated (MMBtu)</t>
  </si>
  <si>
    <t>Measurement and Verification (M&amp;V)</t>
  </si>
  <si>
    <t>Details and data entry fields related to Measurement &amp; Verification (M&amp;V) requirements for NMEC projects.</t>
  </si>
  <si>
    <t>Energy Provider</t>
  </si>
  <si>
    <t>Per the NMEC Rulebook v 2.1, "site-level NMEC projects in industrial buildings are permissible, to the extent they are similar to one that would be carried out in a commercial building. However, the building portion of the industrial customer’s load must be separately metered from the industrial processes for the project to qualify for Site-level NMEC."
Please describe how this customer is 'commercial-like' and confirm the customer's industrial load is separately metered.</t>
  </si>
  <si>
    <t xml:space="preserve">
*Provide readers a concise and thorough overview of the site location, facility operation, and general business focus.
For the building description and use, please include occupancy by building.
Please provide the overall (i.e., gross) square footage of the facility.
If requested to provide normal operating hours for the facility, please indicate the hours that each facility is operating (e.g., 6 am - 9 pm) and NOT number of hours per day (e.g., 8 hrs).</t>
  </si>
  <si>
    <t>How are non-routine events handled? Please describe the data collection plan.</t>
  </si>
  <si>
    <r>
      <t xml:space="preserve">Use the RACC-FSC_v3.0 to calculate source energy savings and CO2 offsets for this measure.
</t>
    </r>
    <r>
      <rPr>
        <u/>
        <sz val="12"/>
        <color theme="0" tint="-4.9989318521683403E-2"/>
        <rFont val="Aptos Narrow"/>
        <family val="2"/>
        <scheme val="minor"/>
      </rPr>
      <t xml:space="preserve">Please see:
</t>
    </r>
    <r>
      <rPr>
        <sz val="12"/>
        <color theme="0" tint="-4.9989318521683403E-2"/>
        <rFont val="Aptos Narrow"/>
        <family val="2"/>
        <scheme val="minor"/>
      </rPr>
      <t xml:space="preserve"> • columns DO:DT of the '2 RACC' worksheet for avoided refrigerant costs/benefits
 • columns BT:CT of the '3 FSC' worksheet for the energy savings and avoided emissions </t>
    </r>
  </si>
  <si>
    <t>Fuel-Substitution Measures</t>
  </si>
  <si>
    <t>e. Method of determining program influence. Non-BRO (behavior, retro commissioning, and operations) projects shall conform to the program influence guidance for Accelerated Replacement in Resolution E-5115 in all respects including demonstration of existing equipment viability through functional testing.</t>
  </si>
  <si>
    <t xml:space="preserve">◦  Are there any potential reductions in consumption due to participation in this other program? </t>
  </si>
  <si>
    <r>
      <t xml:space="preserve">◦ </t>
    </r>
    <r>
      <rPr>
        <b/>
        <sz val="12"/>
        <color theme="0" tint="-4.9989318521683403E-2"/>
        <rFont val="Aptos Narrow"/>
        <family val="2"/>
      </rPr>
      <t xml:space="preserve">Warning: this project may be ineligible without further documentation. </t>
    </r>
    <r>
      <rPr>
        <sz val="12"/>
        <color theme="0" tint="-4.9989318521683403E-2"/>
        <rFont val="Aptos Narrow"/>
        <family val="2"/>
      </rPr>
      <t xml:space="preserve"> Please provide details on any potential additional program participation (e.g., frequency or timing of events) and plans for preventing interference.</t>
    </r>
  </si>
  <si>
    <t>kWh/yr</t>
  </si>
  <si>
    <t>Annual Usage (kWh, therms, ton-hour)</t>
  </si>
  <si>
    <r>
      <t xml:space="preserve">Provide detailed description of the </t>
    </r>
    <r>
      <rPr>
        <u/>
        <sz val="12"/>
        <rFont val="Aptos Narrow"/>
        <family val="2"/>
        <scheme val="minor"/>
      </rPr>
      <t>existing</t>
    </r>
    <r>
      <rPr>
        <sz val="12"/>
        <rFont val="Aptos Narrow"/>
        <family val="2"/>
        <scheme val="minor"/>
      </rPr>
      <t xml:space="preserve"> equipment or system operation. Please provide details on the following, where applicable:
    • Age and condition
    • Equipment quantity, size, location, rated efficiency
    • Control method
    • Operating hours (M-F, Sat-Sun)
    • Interactive effects (identify and quantity)
    • Picture depicting the measure
Any data (e.g., pictures, diagrams) that does not fit in this cell should be included in the supporting file (column G&amp; I).</t>
    </r>
    <r>
      <rPr>
        <b/>
        <sz val="12"/>
        <rFont val="Aptos Narrow"/>
        <family val="2"/>
        <scheme val="minor"/>
      </rPr>
      <t xml:space="preserve"> DO NOT </t>
    </r>
    <r>
      <rPr>
        <sz val="12"/>
        <rFont val="Aptos Narrow"/>
        <family val="2"/>
        <scheme val="minor"/>
      </rPr>
      <t xml:space="preserve">user general language. Be very specific and include diagrams to describe processes and equipment. </t>
    </r>
  </si>
  <si>
    <t>EEM worksheets (rows 27-31)</t>
  </si>
  <si>
    <t>Refrigerant Emissions Cost/Benefit ($)</t>
  </si>
  <si>
    <r>
      <t xml:space="preserve">              Click the + sign above for EEMs 6-10  </t>
    </r>
    <r>
      <rPr>
        <b/>
        <sz val="12"/>
        <color theme="1"/>
        <rFont val="Aptos Narrow"/>
        <family val="2"/>
      </rPr>
      <t>↑</t>
    </r>
    <r>
      <rPr>
        <b/>
        <sz val="12"/>
        <color theme="1"/>
        <rFont val="Aptos Narrow"/>
        <family val="2"/>
        <scheme val="minor"/>
      </rPr>
      <t xml:space="preserve"> and Performance Period update fields       </t>
    </r>
    <r>
      <rPr>
        <b/>
        <sz val="12"/>
        <color theme="1"/>
        <rFont val="Wingdings 3"/>
        <family val="1"/>
        <charset val="2"/>
      </rPr>
      <t>=</t>
    </r>
  </si>
  <si>
    <t>Model Information worksheet (row 28)</t>
  </si>
  <si>
    <t>Model Information worksheet (rows 27-28)</t>
  </si>
  <si>
    <t>PI_POE worksheet (rows 8-10); 
EEM tabs (rows 13-14)</t>
  </si>
  <si>
    <t>Model Information worksheet (rows 32-34)</t>
  </si>
  <si>
    <t>Customer Information worksheet (rows 42-50)</t>
  </si>
  <si>
    <t>EEM worksheets (rows 12 and 38-44)</t>
  </si>
  <si>
    <t>The implementer will use this section to provide readers a high-level summary of the project challenges, implemented energy efficiency measures, verified savings, verified measure costs, peak demand reduction, and critical project comparison details from pre- to post- implementation:</t>
  </si>
  <si>
    <t>Energy Efficient Measures (EEMs)</t>
  </si>
  <si>
    <t>Non-IOU energy source analysis</t>
  </si>
  <si>
    <t>Performance Period Documentation, if applicable</t>
  </si>
  <si>
    <t>* Only Non-BRO measures</t>
  </si>
  <si>
    <t>Describe what load shape will be used for the initial and true up claims used to calculate the Total System Benefit (TSB).  
Please describe individual load shapes if they vary by end use.</t>
  </si>
  <si>
    <t>Please provide the following details and a description of engineering / calculation methodology in the supporting file referenced in cell(s) E38:G38.
  • Comprehensive details on inputs (i.e., assumptions, equations, metered data, spec sheet, energy saving principles)
  • References to any study and data source and notes on all assumptions
  • Complete calibration of energy simulation models (where applicable)
Please include the interactive effects in cells E39:E41 if the facility where this measure is installed has both electric and gas usage (i.e., consumption) and impacts both fuel types (even if one is negative savings).</t>
  </si>
  <si>
    <t>Is this participant planning to complete any changes outside of the project that are expected to affect energy consumption at any time from the baseline through the performance period?</t>
  </si>
  <si>
    <r>
      <t xml:space="preserve">Does the customer pay Public Purpose Program (PPP) charges to their </t>
    </r>
    <r>
      <rPr>
        <b/>
        <u/>
        <sz val="12"/>
        <color theme="0" tint="-4.9989318521683403E-2"/>
        <rFont val="Aptos Narrow"/>
        <family val="2"/>
        <scheme val="minor"/>
      </rPr>
      <t>gas</t>
    </r>
    <r>
      <rPr>
        <sz val="12"/>
        <color theme="0" tint="-4.9989318521683403E-2"/>
        <rFont val="Aptos Narrow"/>
        <family val="2"/>
        <scheme val="minor"/>
      </rPr>
      <t xml:space="preserve"> provider?  </t>
    </r>
  </si>
  <si>
    <r>
      <t xml:space="preserve">Does the customer pay Public Purpose Program (PPP) charges to their </t>
    </r>
    <r>
      <rPr>
        <b/>
        <u/>
        <sz val="12"/>
        <color theme="0" tint="-4.9989318521683403E-2"/>
        <rFont val="Aptos Narrow"/>
        <family val="2"/>
        <scheme val="minor"/>
      </rPr>
      <t>electricity</t>
    </r>
    <r>
      <rPr>
        <sz val="12"/>
        <color theme="0" tint="-4.9989318521683403E-2"/>
        <rFont val="Aptos Narrow"/>
        <family val="2"/>
        <scheme val="minor"/>
      </rPr>
      <t xml:space="preserve"> provider?  </t>
    </r>
  </si>
  <si>
    <t xml:space="preserve">Are independent variables other than temperature and schedule (e.g., day of week, time of week, holidays) used in the model? </t>
  </si>
  <si>
    <t>Does this site have any energy storage systems (e.g., Thermal energy storage)?</t>
  </si>
  <si>
    <t>Please discuss what energy storage systems are being utilized at this site:</t>
  </si>
  <si>
    <t>Does the reported 'Other' consumption represent typical annual consumption?</t>
  </si>
  <si>
    <r>
      <t xml:space="preserve">Tabulate the facility annual energy use (i.e., consumption) totals for </t>
    </r>
    <r>
      <rPr>
        <b/>
        <sz val="12"/>
        <color rgb="FF333333"/>
        <rFont val="Aptos Narrow"/>
        <family val="2"/>
        <scheme val="minor"/>
      </rPr>
      <t>kWh, KW</t>
    </r>
    <r>
      <rPr>
        <sz val="12"/>
        <color rgb="FF333333"/>
        <rFont val="Aptos Narrow"/>
        <family val="2"/>
        <scheme val="minor"/>
      </rPr>
      <t xml:space="preserve">, </t>
    </r>
    <r>
      <rPr>
        <b/>
        <sz val="12"/>
        <color rgb="FF333333"/>
        <rFont val="Aptos Narrow"/>
        <family val="2"/>
        <scheme val="minor"/>
      </rPr>
      <t>therms/yr, and/or ton-hour for the latest 12 month period, where applicable</t>
    </r>
    <r>
      <rPr>
        <sz val="12"/>
        <color rgb="FF333333"/>
        <rFont val="Aptos Narrow"/>
        <family val="2"/>
        <scheme val="minor"/>
      </rPr>
      <t>. 
If you are modeling “Other” fuel types, please explain how the total usage relates to your IOU-provided fuels (for example, steam generated by combusting natural gas supplied by a specific IOU) in the notes field (column I).
Only complete the fuel type(s) for which the project is estimating energy savings.</t>
    </r>
  </si>
  <si>
    <t>Energy Use (i.e., Consumption) Summary</t>
  </si>
  <si>
    <t>Claim Stage</t>
  </si>
  <si>
    <t>Initial Claim</t>
  </si>
  <si>
    <t>True-up claim</t>
  </si>
  <si>
    <t>Does the customer implement any load shifting strategies?</t>
  </si>
  <si>
    <r>
      <t xml:space="preserve">Assuming the customer will receive the full estimated incentive, what portion of the forecasted incentive will be paid at the time of installation vs the performance period? </t>
    </r>
    <r>
      <rPr>
        <b/>
        <sz val="12"/>
        <color rgb="FF000000"/>
        <rFont val="Aptos Narrow"/>
        <family val="2"/>
        <scheme val="minor"/>
      </rPr>
      <t>Please populate the table below. Percent of estimated incentives should total 100%.</t>
    </r>
  </si>
  <si>
    <t xml:space="preserve">Is the submeter in compliance with the accuracy requirements in the NMEC rulebook? See the Submetering section in the NMEC Rulebook, v2.1. </t>
  </si>
  <si>
    <t xml:space="preserve">Does the customer meet the definition of a "Small Business"? </t>
  </si>
  <si>
    <t>Click here for Small Business definition</t>
  </si>
  <si>
    <t>Does the customer meet the definition for "Hard-to-Reach"?</t>
  </si>
  <si>
    <t>Click here for Hard-to-Reach definition</t>
  </si>
  <si>
    <t>Decision 23-06-055</t>
  </si>
  <si>
    <t>This decision issued on June 29, 2023 details the revised definition for 'hard-to-reach' customers (pages 115 - 116)</t>
  </si>
  <si>
    <t>512907396.PDF (ca.gov)</t>
  </si>
  <si>
    <t>CPUC Resolution E-4939</t>
  </si>
  <si>
    <t xml:space="preserve">This document adopts modifications and clarifications to the rules governing energy efficiency project review, primarily relating to custom project review and criteria related to Small Business customers. In response to CPUC Decision (D.) 16-08-019 and Resolution E-4818, the Track 2 Working Group (T2WG) developed information and recommendations to improve energy efficiency project review (T2WG Report). This document / resolution is in
response to their report. </t>
  </si>
  <si>
    <t>https://docs.cpuc.ca.gov/publisheddocs/published/g000/m232/k460/232460214.pdf</t>
  </si>
  <si>
    <t>• The narrative provides a detailed explanation responding to the individual questions.</t>
  </si>
  <si>
    <t>• The evidence supports specific claims of influence in the narrative. Evidence may include but is not limited to; emails, receipts/invoices for existing inventory, and maintenance records.</t>
  </si>
  <si>
    <t>Response</t>
  </si>
  <si>
    <t>Back to top</t>
  </si>
  <si>
    <t>Total Estimated Incentive ($)</t>
  </si>
  <si>
    <t>Rigor Tier</t>
  </si>
  <si>
    <t>Bottom Value</t>
  </si>
  <si>
    <t>Top Value</t>
  </si>
  <si>
    <t>Very Low</t>
  </si>
  <si>
    <t>Low</t>
  </si>
  <si>
    <t xml:space="preserve">Medium </t>
  </si>
  <si>
    <t>Full</t>
  </si>
  <si>
    <t xml:space="preserve"> - </t>
  </si>
  <si>
    <t>Table 5‑1. Very Low Rigor PI and POE Questions and Documentation Requirements</t>
  </si>
  <si>
    <t>1. Describe this project’s development, including factors that led the customer to replace the existing equipment or process.</t>
  </si>
  <si>
    <t>2. Describe the project developer’s services provided to the customer and timing of developer’s engagement compared to customer’s decision-making process.</t>
  </si>
  <si>
    <t xml:space="preserve">Minimum Documentation Requirement: Signed customer representative affidavit certifying that the existing equipment being replaced is in operating condition. </t>
  </si>
  <si>
    <t>Table 5‑2. Low Rigor PI and POE Questions and Documentation Requirements</t>
  </si>
  <si>
    <t>3. Describe the customer’s maintenance and/or upgrade practices associated with the equipment or process, if applicable.</t>
  </si>
  <si>
    <t>Minimum Documentation Requirements: 1) Signed customer representative affidavit certifying that the existing equipment being replaced is in operating condition. 2) Photos and/or videos of the operating equipment</t>
  </si>
  <si>
    <t>Table 5‑3. Medium Rigor PI and POE Questions and Documentation Requirements</t>
  </si>
  <si>
    <t>1. Describe this project’s development, including the factors that led the customer to replace the existing equipment.</t>
  </si>
  <si>
    <t>3. Describe the decision-making process for determining and selecting a specific energy efficiency measure option(s)? What are the customer’s criteria in decision-making?</t>
  </si>
  <si>
    <t>4. Describe the customer’s scheduled maintenance or equipment upgrade practices, if applicable.</t>
  </si>
  <si>
    <t>5. What are the customer’s barriers (if any) to adopting the proposed new energy efficiency measure? What are its resource constraints (if any)?</t>
  </si>
  <si>
    <t>6. What are the regulations applicable, if any, to the existing equipment or process and the relevant energy efficiency measure?</t>
  </si>
  <si>
    <t>Table 5‑4. Full Rigor PI and POE Questions and Documentation Requirements</t>
  </si>
  <si>
    <t>1. Describe the timeline of the project’s development.</t>
  </si>
  <si>
    <t>2. Describe the customer's main motivations for the project, including all factors considered during planning, design, and selection. This should cover:
•	Eligible and viable energy-efficient options
•	Relevant regulations
•	Financial and labor resources considered</t>
  </si>
  <si>
    <t>3. What are the customer’s business needs and wants of this project/measure, for example, production, maintenance, reliability, capacity, competitiveness, productivity, occupancy comfort, etc.?</t>
  </si>
  <si>
    <t xml:space="preserve">4. What are the customer’s barriers (if any) to adopting a new energy efficiency measure? What are its resource constraints (if any)? </t>
  </si>
  <si>
    <t>6. Describe the age of the equipment along with its estimated remaining useful life and any major repairs performed on the existing equipment, not related to a full system overhaul, in the last 24 months.</t>
  </si>
  <si>
    <t>7. Describe any maintenance issues for the existing equipment in the last 36 months.</t>
  </si>
  <si>
    <t>8. Has the customer updated any of its existing systems? If yes, when and what was it? Explain the reasons for switching to the new measure/system.</t>
  </si>
  <si>
    <t>Minimum Documentation Requirements: 1) Signed customer representative affidavit certifying that the existing equipment being replaced is in operating condition. 2) Photos and/or videos of the operating equipment 3) Other necessary documents that support narratives provided above.</t>
  </si>
  <si>
    <t>Table 5‑5. Small-Sized Business and/or Hard-to-reach PI and POE questions and requirements</t>
  </si>
  <si>
    <t>1. Describe this project’s development, including factors and decision points that led to the customer’s decision to replace the existing equipment or process.</t>
  </si>
  <si>
    <t xml:space="preserve">Minimum Documentation Requirements: Signed customer representative affidavit certifying that the existing equipment being replaced is in operating condition. </t>
  </si>
  <si>
    <t>Back to Customer Information</t>
  </si>
  <si>
    <t>Customer Designation</t>
  </si>
  <si>
    <t>Definition / Criterion</t>
  </si>
  <si>
    <t>Small Business</t>
  </si>
  <si>
    <t>A small business customer is defined as a non-residential customer with an annual electric usage of 40,000 kilowatt hours (kWh) or less, or an energy demand of 20 kilowatt (kW) or less, or annual consumption of 10,000 therms of gas or less. 
Alternatively, a small business customer is a customer who meets the definition of “micro-business” in California Government Code Section 14837 (Section 14837). Section 14837 defines a micro-business as a business, together with affiliates, that has average annual gross receipts of $6,000,000 or less over the previous three years, or is a manufacturer, as defined in Section 14837 subdivision (c), with 25 or fewer employees. The California Department of General Services is authorized to amend the gross receipt amount. In May 20222, DGS increased the gross receipt amount from $3,500,000 to the current amount of $6,000,000. (see CA DGS Small Business Definition in cell D5). This definition does not include fixed usage or unmetered rate schedule customers.</t>
  </si>
  <si>
    <t>Resolution 
E-4939
(SB Definition)</t>
  </si>
  <si>
    <t>CA DGS 
Small Business
(Gross Annual Receipt Criteria)</t>
  </si>
  <si>
    <t>Hard-to-Reach</t>
  </si>
  <si>
    <t xml:space="preserve">Decision 23-06-055
</t>
  </si>
  <si>
    <t>Estimated Energy Efficiency (EE) Program Incentive</t>
  </si>
  <si>
    <t>New Construction 
(NC)</t>
  </si>
  <si>
    <t>The prompts in column B of this tab depends on the "Total Estimated Energy Efficiency (EE) Program Incentive" entered in cell D45 of Customer Information tab. Accordingly, the incentive fields in those tabs should be completed accurately before responding to these prompts.</t>
  </si>
  <si>
    <t>Physical Evidence of Equipment Viability (Minimum Requirements):</t>
  </si>
  <si>
    <t>Provide the physical evidence of equipment viability for 'Accelerated Replacement (AR)' measure application types.  Pictures should be included as attachments.</t>
  </si>
  <si>
    <t xml:space="preserve">• Photos and/or videos of the existing equipment </t>
  </si>
  <si>
    <r>
      <t xml:space="preserve">• Other necessary documents that support narratives provided on the prior 'Program Influence' tab
</t>
    </r>
    <r>
      <rPr>
        <u/>
        <sz val="12"/>
        <color theme="0" tint="-4.9989318521683403E-2"/>
        <rFont val="Aptos Narrow"/>
        <family val="2"/>
        <scheme val="minor"/>
      </rPr>
      <t>This may include:</t>
    </r>
  </si>
  <si>
    <t>o   Operating data</t>
  </si>
  <si>
    <t>o   Age of the equipment (e.g., installation date)</t>
  </si>
  <si>
    <t>o   Customer’s current and past maintenance and repair history</t>
  </si>
  <si>
    <t>o   Information on current plans or budgeting for expansions, remodels, replacement</t>
  </si>
  <si>
    <t>* Low, medium, and full rigor AR projects only (not applicable for HTR / SB customers)</t>
  </si>
  <si>
    <t>List of reference documents related to the PFS and links / URLS to the associated files.</t>
  </si>
  <si>
    <t>Preponderance of Evidence (POE) and Program Influence (PI) Inputs</t>
  </si>
  <si>
    <t>Tables containing the POE and PI questions and minimum documentation requirements included in E-5115 resolution.  Also contains incentive criteria required to meet various tiered thresholds and SEM projects.</t>
  </si>
  <si>
    <t>Small Business and Hard to Reach</t>
  </si>
  <si>
    <t>List of definitions and criterion for Small Business and Hard to Reach customers.</t>
  </si>
  <si>
    <t>Very Low Rigor POE Requirements: applicable to NMEC (non-BRO) projects</t>
  </si>
  <si>
    <t>Full Rigor POE Requirements: applicable to NMEC (non-BRO) projects</t>
  </si>
  <si>
    <t>Medium Rigor POE Requirements: applicable to NMEC (non-BRO) projects</t>
  </si>
  <si>
    <t>Low Rigor POE Requirements: applicable to NMEC (non-BRO) projects</t>
  </si>
  <si>
    <r>
      <t xml:space="preserve">SSB, HTR, and/or </t>
    </r>
    <r>
      <rPr>
        <b/>
        <sz val="12"/>
        <color rgb="FFFFFF99"/>
        <rFont val="Aptos Narrow"/>
        <family val="2"/>
        <scheme val="minor"/>
      </rPr>
      <t>Non-monetary incentive</t>
    </r>
    <r>
      <rPr>
        <b/>
        <sz val="12"/>
        <color rgb="FFFFFFFF"/>
        <rFont val="Aptos Narrow"/>
        <family val="2"/>
        <scheme val="minor"/>
      </rPr>
      <t xml:space="preserve"> POE requirements: applicable to NMEC (non-BRO) projects</t>
    </r>
  </si>
  <si>
    <t xml:space="preserve">5. When and how did the program implementers get involved in the specific project (e.g., in which stage of the project development), and what information and technical resources did the program implementers bring to the customer during customer’s decision-making process for the specific energy efficiency measure option? </t>
  </si>
  <si>
    <r>
      <t xml:space="preserve">This workbook should be used for </t>
    </r>
    <r>
      <rPr>
        <b/>
        <u/>
        <sz val="12"/>
        <rFont val="Aptos Narrow"/>
        <family val="2"/>
        <scheme val="minor"/>
      </rPr>
      <t>site-level NMEC projects.</t>
    </r>
    <r>
      <rPr>
        <sz val="12"/>
        <rFont val="Aptos Narrow"/>
        <family val="2"/>
        <scheme val="minor"/>
      </rPr>
      <t xml:space="preserve">  This document will be periodically updated to align with changes in references documents such as the Statewide Custom Project Guidance, non-IOU energy sources, resolutions, and dispositions.
o   This version of the PFS is NOT designed for Custom or Strategic Energy Mangement (SEM) projects.
o</t>
    </r>
    <r>
      <rPr>
        <b/>
        <sz val="12"/>
        <rFont val="Aptos Narrow"/>
        <family val="2"/>
        <scheme val="minor"/>
      </rPr>
      <t xml:space="preserve">  Please populate all data entry fields (mandatory are highlighted in yellow) </t>
    </r>
    <r>
      <rPr>
        <sz val="12"/>
        <rFont val="Aptos Narrow"/>
        <family val="2"/>
        <scheme val="minor"/>
      </rPr>
      <t xml:space="preserve">and respond to all questions.
o   If desired, you may hide any EEM tabs that will not be used for this project.
o   For any data entry fields that do not apply to the project and/or measure, please enter 'Not applicable' or 'NA'.  Failing to do this may increase the likelihood of supplemental data requests (SDRs).
o   </t>
    </r>
    <r>
      <rPr>
        <b/>
        <sz val="12"/>
        <rFont val="Aptos Narrow"/>
        <family val="2"/>
        <scheme val="minor"/>
      </rPr>
      <t xml:space="preserve">This tool is designed for tabs to be populated from left to right, and from top to bottom within tabs, </t>
    </r>
    <r>
      <rPr>
        <sz val="12"/>
        <rFont val="Aptos Narrow"/>
        <family val="2"/>
        <scheme val="minor"/>
      </rPr>
      <t xml:space="preserve">as some fields pre-populate to reduce overall input requirements.
o   A new line can be created by pressing Alt+Enter.
</t>
    </r>
    <r>
      <rPr>
        <b/>
        <sz val="12"/>
        <rFont val="Aptos Narrow"/>
        <family val="2"/>
        <scheme val="minor"/>
      </rPr>
      <t xml:space="preserve">DISCLAIMER: 
</t>
    </r>
    <r>
      <rPr>
        <sz val="12"/>
        <rFont val="Aptos Narrow"/>
        <family val="2"/>
        <scheme val="minor"/>
      </rPr>
      <t>This document is intended solely as a feasibility study for site-level NMEC Projects. It is not designed for, nor should it be used in, any other context or for any other purpose. Any expanded use or application of this document beyond its intended scope is not recommended.</t>
    </r>
  </si>
  <si>
    <t>Data entry fields for customer and project information and questions surrounding Public Purpose Program (PPP) charges, on-site non-IOU fuels, load shifting strategies, and participation in demand response (DR) programs.</t>
  </si>
  <si>
    <t>Performance Period Verification</t>
  </si>
  <si>
    <t>Project Development Documentation for each individual project requires both a narrative and the supporting documentary evidence. A project cannot have just one or the other, and the two types of influence are not interchangeable -- both must be supplied.</t>
  </si>
  <si>
    <r>
      <t xml:space="preserve">Per issuance of Decision 23-06-055 (on June 29, 2023), customers must meet the following modified definition of “hard-to-reach”. Two criteria are considered sufficient if one of the criteria met is the geographic criterion defined below. If the geographic criterion is not met, then at least three (other) criteria must be met. The exception is for California Native American Tribes, who do not need to meet any additional criteria. 
</t>
    </r>
    <r>
      <rPr>
        <u/>
        <sz val="12"/>
        <color theme="1"/>
        <rFont val="Aptos Narrow"/>
        <family val="2"/>
        <scheme val="minor"/>
      </rPr>
      <t>Geographic criterion:</t>
    </r>
    <r>
      <rPr>
        <sz val="12"/>
        <color theme="1"/>
        <rFont val="Aptos Narrow"/>
        <family val="2"/>
        <scheme val="minor"/>
      </rPr>
      <t xml:space="preserve">
     o Customers or customer premises in areas other than the United States Office of Management and
        Budget Combined Statistical Areas of the San Francisco Bay Area, the Greater Los Angeles Area
        and the Greater Sacramento Area or the Office of Management and Budget metropolitan statistical
        areas of San Diego County, or
     o Customers or customer premises in disadvantaged communities, as identified by the
        California Environmental Protection Agency pursuant to Health and Safety Code
        Section 39711.
</t>
    </r>
    <r>
      <rPr>
        <u/>
        <sz val="12"/>
        <color theme="1"/>
        <rFont val="Aptos Narrow"/>
        <family val="2"/>
        <scheme val="minor"/>
      </rPr>
      <t xml:space="preserve">Language criterion: </t>
    </r>
    <r>
      <rPr>
        <sz val="12"/>
        <color theme="1"/>
        <rFont val="Aptos Narrow"/>
        <family val="2"/>
        <scheme val="minor"/>
      </rPr>
      <t xml:space="preserve">
    o Primary language spoken is other than English. 
</t>
    </r>
    <r>
      <rPr>
        <u/>
        <sz val="12"/>
        <color theme="1"/>
        <rFont val="Aptos Narrow"/>
        <family val="2"/>
        <scheme val="minor"/>
      </rPr>
      <t xml:space="preserve">For small business added criteria to the above to consider:
</t>
    </r>
    <r>
      <rPr>
        <sz val="12"/>
        <color theme="1"/>
        <rFont val="Aptos Narrow"/>
        <family val="2"/>
        <scheme val="minor"/>
      </rPr>
      <t xml:space="preserve">     o Business Size – 25 or fewer employees and/or classified as Very Small (Customers whose annual
        electric demand is less than 20 kilowatt (kW), or whose annual gas consumption is less than
        10,000 therm, or both), and/or
     o Leased or Rented Facilities – Investments in improvements to a facility rented or leased by a
       participating business customer.
For the public sector, customers classified as ‘local government’ that meet the geographic criterion above may also be considered hard-to-reach.</t>
    </r>
  </si>
  <si>
    <t>Additional affidavits (e.g., Workforce Requirements and Hazardous Waste Policy Affidavits) may be included in rows 64:76 of the Supporting file tab, if necessary.</t>
  </si>
  <si>
    <t>BRO Maintenance Plan Requirements</t>
  </si>
  <si>
    <t>*Only if operating hours differ in row 39</t>
  </si>
  <si>
    <t>Warning - the responses to questions presented in rows 81:83 do not correspond to one another.  
Please review your responses.</t>
  </si>
  <si>
    <t>What additional variables are used? Please cite the source used.</t>
  </si>
  <si>
    <t>CA eTRM</t>
  </si>
  <si>
    <t>Provide the estimated EUL and source for this measure. 
Point out the associated DEER measure name. If no DEER measure name available, please provide a 5-10 word summary of the measure.</t>
  </si>
  <si>
    <t>California eTRM - Effective Useful Life Table</t>
  </si>
  <si>
    <t>https://www.caetrm.com/cpuc/table/effusefullife/</t>
  </si>
  <si>
    <t>This link to the California eTRM is a statewide repository of California's deemed measures, including supporting values and documentation (e.g., EULs).</t>
  </si>
  <si>
    <r>
      <t xml:space="preserve">                                                                                          Click the + sign above for Performance Period update fields </t>
    </r>
    <r>
      <rPr>
        <b/>
        <sz val="14"/>
        <color rgb="FFFF0000"/>
        <rFont val="Wingdings 3"/>
        <family val="1"/>
        <charset val="2"/>
      </rPr>
      <t>=</t>
    </r>
  </si>
  <si>
    <t>This worksheet is not applicable to projects that only contain BRO measures. Please continue to the 'M&amp;V' tab.</t>
  </si>
  <si>
    <t>No, not applicable</t>
  </si>
  <si>
    <t>Will the customer receive any non-monetary incentives?</t>
  </si>
  <si>
    <t>Post-Install Update</t>
  </si>
  <si>
    <t>NOTE: THIS TAB IS ONLY USED FOR POST-INSTALL / PERFORMANCE UPDATES</t>
  </si>
  <si>
    <t>Post - Install Summary</t>
  </si>
  <si>
    <t xml:space="preserve">Post - Install fields including the executive summary, on-bill financing participation, and a summary of performance period metrics included in the PFS Summary. </t>
  </si>
  <si>
    <t>Fractional savings uncertainty (FSU) for 50% savings</t>
  </si>
  <si>
    <t xml:space="preserve">Per NMEC Rulebook 2.1, all site-level NMEC projects shall have FSU of no more than 50% of savings at 90% confidence.
Hourly model FSU need not meet this threshold if some other granularity model passes. 
The maximum allowable forecast savings percentage for the FSU calculation is 20%. Projects with forecast savings greater than 20% shall use 20% as the forecast savings percentage in calculating the FSU. The 20% maximum is waived for fuel substitution projects.
</t>
  </si>
  <si>
    <t>Have there been any major repairs performed on the existing equipment during the applicable NMEC baseline period? If so, please describe.</t>
  </si>
  <si>
    <r>
      <t xml:space="preserve">                                            Click the + sign above for Post Installation fields </t>
    </r>
    <r>
      <rPr>
        <b/>
        <sz val="14"/>
        <color rgb="FFFF0000"/>
        <rFont val="Wingdings 3"/>
        <family val="1"/>
        <charset val="2"/>
      </rPr>
      <t>=</t>
    </r>
  </si>
  <si>
    <r>
      <t xml:space="preserve">             Click the + sign above for Post-Install update fields </t>
    </r>
    <r>
      <rPr>
        <b/>
        <sz val="14"/>
        <color rgb="FFFF0000"/>
        <rFont val="Wingdings 3"/>
        <family val="1"/>
        <charset val="2"/>
      </rPr>
      <t>=</t>
    </r>
  </si>
  <si>
    <r>
      <t xml:space="preserve">                                          Click the + sign above for Post Installation fields </t>
    </r>
    <r>
      <rPr>
        <b/>
        <sz val="14"/>
        <color rgb="FFFF0000"/>
        <rFont val="Wingdings 3"/>
        <family val="1"/>
        <charset val="2"/>
      </rPr>
      <t>=</t>
    </r>
  </si>
  <si>
    <r>
      <t xml:space="preserve">                                                                      Click the + sign above for Performance Period update fields </t>
    </r>
    <r>
      <rPr>
        <b/>
        <sz val="14"/>
        <color rgb="FFFF0000"/>
        <rFont val="Wingdings 3"/>
        <family val="1"/>
        <charset val="2"/>
      </rPr>
      <t>=</t>
    </r>
  </si>
  <si>
    <r>
      <t xml:space="preserve">                                   Click the + sign above for Performance Period update fields </t>
    </r>
    <r>
      <rPr>
        <b/>
        <sz val="14"/>
        <color rgb="FFFF0000"/>
        <rFont val="Wingdings 3"/>
        <family val="1"/>
        <charset val="2"/>
      </rPr>
      <t>=</t>
    </r>
  </si>
  <si>
    <t xml:space="preserve">
Please enter the CMPA Project ID (e.g., PGE_24_T_C_964_PRJ - 04601090_Non-Savings) if this project is selected for CPR review.
Please input a short paragraph describing the project (e.g., project background context and what measures are involved).
Please provide account and meter numbers for all customer fuel types (i.e., gas and electric), even if the project only involves one fuel type.
For the 'Meter Description' field, please provide all meter numbers associated with the account and explain a.) how many buildings are served by the meter and b.) if the buildings are impacted by the NMEC improvements. Please also include the fuel type description if 'Other' is selected.
Additional rows can be added here, as needed.
Please enter "0" for projects that will not receive a monetary incentive. 'Non-monetary incentives' for NMEC programs are benefits (e.g., on-bill financing, technical support, awards, certifications) provided to encourage energy-saving behaviors and investments without directly offering rebates.
</t>
  </si>
  <si>
    <t>Measurement &amp; Verification (M&amp;V) requirements for NMEC measures are outlined in the table below. If applicable, please enter the file name(s) for the BRO M&amp;V supporting documentation for each requirement. Site-level NMEC projects must align with the guidance outlined in the NMEC Rulebook Version 2.1 (September 2025):</t>
  </si>
  <si>
    <t>Supplementary Information or Documentation, if Needed</t>
  </si>
  <si>
    <t>The prompts in column B of this tab depend on the "Total Estimated Energy Efficiency (EE) Program Incentive" entered in cells D45:F45 of the Customer Information tab. Accordingly, that incentive field should be completed accurately before responding to these prompts. Small-Sized Business, Hard-to-Reach customers, and any non-monetary incentives such in financing, awards, or certifications must follow PI and POE requirements listed in the below.</t>
  </si>
  <si>
    <t>Combined annual savings estimated (MMBtu)</t>
  </si>
  <si>
    <t>Annual gas savings estimated (Therms)</t>
  </si>
  <si>
    <t>Annual electric savings estimated (kWh)</t>
  </si>
  <si>
    <r>
      <t xml:space="preserve">              Click the + sign above to show EEMs 6 - 10     </t>
    </r>
    <r>
      <rPr>
        <b/>
        <sz val="14"/>
        <color rgb="FFFF0000"/>
        <rFont val="Wingdings 3"/>
        <family val="1"/>
        <charset val="2"/>
      </rPr>
      <t>=</t>
    </r>
  </si>
  <si>
    <r>
      <t xml:space="preserve">                                             Click the + sign above to show EEMs 6 - 10     </t>
    </r>
    <r>
      <rPr>
        <b/>
        <sz val="14"/>
        <color rgb="FFFF0000"/>
        <rFont val="Wingdings 3"/>
        <family val="1"/>
        <charset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</si>
</sst>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_(* #,##0_);_(* \(#,##0\);_(* &quot;-&quot;??_);_(@_)"/>
  </numFmts>
  <fonts count="70" x14ac:knownFonts="1">
    <font>
      <sz val="11"/>
      <color theme="1"/>
      <name val="Aptos Narrow"/>
      <family val="2"/>
      <scheme val="minor"/>
    </font>
    <font>
      <u/>
      <sz val="11"/>
      <color theme="10"/>
      <name val="Aptos Narrow"/>
      <family val="2"/>
      <scheme val="minor"/>
    </font>
    <font>
      <sz val="10.5"/>
      <color theme="1"/>
      <name val="Calibri"/>
      <family val="2"/>
    </font>
    <font>
      <sz val="10"/>
      <color theme="1"/>
      <name val="Calibri"/>
      <family val="2"/>
    </font>
    <font>
      <sz val="11"/>
      <color theme="1"/>
      <name val="Aptos Narrow"/>
      <family val="2"/>
      <scheme val="minor"/>
    </font>
    <font>
      <u/>
      <sz val="12"/>
      <color theme="10"/>
      <name val="Aptos Narrow"/>
      <family val="2"/>
      <scheme val="minor"/>
    </font>
    <font>
      <b/>
      <sz val="14"/>
      <color theme="0"/>
      <name val="Aptos Narrow"/>
      <family val="2"/>
      <scheme val="minor"/>
    </font>
    <font>
      <sz val="14"/>
      <name val="Aptos Narrow"/>
      <family val="2"/>
      <scheme val="minor"/>
    </font>
    <font>
      <sz val="14"/>
      <color theme="1"/>
      <name val="Aptos Narrow"/>
      <family val="2"/>
      <scheme val="minor"/>
    </font>
    <font>
      <b/>
      <sz val="14"/>
      <color theme="1"/>
      <name val="Aptos Narrow"/>
      <family val="2"/>
      <scheme val="minor"/>
    </font>
    <font>
      <b/>
      <sz val="16"/>
      <color theme="0"/>
      <name val="Aptos Narrow"/>
      <family val="2"/>
      <scheme val="minor"/>
    </font>
    <font>
      <sz val="11"/>
      <color rgb="FF000000"/>
      <name val="Calibri"/>
      <family val="2"/>
    </font>
    <font>
      <sz val="12"/>
      <color theme="1"/>
      <name val="Aptos Narrow"/>
      <family val="2"/>
      <scheme val="minor"/>
    </font>
    <font>
      <sz val="14"/>
      <color rgb="FF000000"/>
      <name val="Aptos Narrow"/>
      <family val="2"/>
      <scheme val="minor"/>
    </font>
    <font>
      <u/>
      <sz val="12"/>
      <color theme="1"/>
      <name val="Aptos Narrow"/>
      <family val="2"/>
      <scheme val="minor"/>
    </font>
    <font>
      <sz val="12"/>
      <color theme="1"/>
      <name val="Courier New"/>
      <family val="3"/>
    </font>
    <font>
      <sz val="12"/>
      <color theme="1"/>
      <name val="Times New Roman"/>
      <family val="1"/>
    </font>
    <font>
      <sz val="12"/>
      <color theme="1"/>
      <name val="Calibri Light"/>
      <family val="2"/>
    </font>
    <font>
      <b/>
      <sz val="12"/>
      <color theme="1"/>
      <name val="Aptos Narrow"/>
      <family val="2"/>
      <scheme val="minor"/>
    </font>
    <font>
      <sz val="10"/>
      <color rgb="FF000000"/>
      <name val="Arial"/>
      <family val="2"/>
    </font>
    <font>
      <b/>
      <sz val="12"/>
      <name val="Aptos Narrow"/>
      <family val="2"/>
      <scheme val="minor"/>
    </font>
    <font>
      <b/>
      <sz val="12"/>
      <color theme="0"/>
      <name val="Aptos Narrow"/>
      <family val="2"/>
      <scheme val="minor"/>
    </font>
    <font>
      <b/>
      <u/>
      <sz val="12"/>
      <color theme="1"/>
      <name val="Aptos Narrow"/>
      <family val="2"/>
      <scheme val="minor"/>
    </font>
    <font>
      <sz val="12"/>
      <color rgb="FF000000"/>
      <name val="Aptos Narrow"/>
      <family val="2"/>
      <scheme val="minor"/>
    </font>
    <font>
      <b/>
      <sz val="12"/>
      <color rgb="FF000000"/>
      <name val="Aptos Narrow"/>
      <family val="2"/>
      <scheme val="minor"/>
    </font>
    <font>
      <sz val="12"/>
      <name val="Aptos Narrow"/>
      <family val="2"/>
      <scheme val="minor"/>
    </font>
    <font>
      <b/>
      <u/>
      <sz val="12"/>
      <color theme="3" tint="0.249977111117893"/>
      <name val="Aptos Narrow"/>
      <family val="2"/>
      <scheme val="minor"/>
    </font>
    <font>
      <b/>
      <sz val="12"/>
      <color theme="1" tint="0.14999847407452621"/>
      <name val="Aptos Narrow"/>
      <family val="2"/>
      <scheme val="minor"/>
    </font>
    <font>
      <sz val="12"/>
      <color rgb="FF333333"/>
      <name val="Aptos Narrow"/>
      <family val="2"/>
      <scheme val="minor"/>
    </font>
    <font>
      <b/>
      <i/>
      <sz val="12"/>
      <name val="Aptos Narrow"/>
      <family val="2"/>
      <scheme val="minor"/>
    </font>
    <font>
      <b/>
      <sz val="12"/>
      <color rgb="FF333333"/>
      <name val="Aptos Narrow"/>
      <family val="2"/>
      <scheme val="minor"/>
    </font>
    <font>
      <i/>
      <sz val="12"/>
      <name val="Aptos Narrow"/>
      <family val="2"/>
      <scheme val="minor"/>
    </font>
    <font>
      <u/>
      <sz val="12"/>
      <color rgb="FF000000"/>
      <name val="Aptos Narrow"/>
      <family val="2"/>
      <scheme val="minor"/>
    </font>
    <font>
      <sz val="12"/>
      <color theme="0"/>
      <name val="Aptos Narrow"/>
      <family val="2"/>
      <scheme val="minor"/>
    </font>
    <font>
      <b/>
      <u/>
      <sz val="12"/>
      <color theme="0"/>
      <name val="Aptos Narrow"/>
      <family val="2"/>
      <scheme val="minor"/>
    </font>
    <font>
      <b/>
      <sz val="12"/>
      <color theme="1"/>
      <name val="Wingdings 3"/>
      <family val="1"/>
      <charset val="2"/>
    </font>
    <font>
      <b/>
      <u/>
      <sz val="12"/>
      <color rgb="FFFF0000"/>
      <name val="Aptos Narrow"/>
      <family val="2"/>
      <scheme val="minor"/>
    </font>
    <font>
      <sz val="11"/>
      <color rgb="FF000000"/>
      <name val="Aptos Narrow"/>
      <family val="2"/>
      <scheme val="minor"/>
    </font>
    <font>
      <i/>
      <sz val="12"/>
      <color theme="1"/>
      <name val="Aptos Narrow"/>
      <family val="2"/>
      <scheme val="minor"/>
    </font>
    <font>
      <sz val="12"/>
      <color rgb="FFFF0000"/>
      <name val="Aptos Narrow"/>
      <family val="2"/>
      <scheme val="minor"/>
    </font>
    <font>
      <u/>
      <sz val="12"/>
      <name val="Aptos Narrow"/>
      <family val="2"/>
      <scheme val="minor"/>
    </font>
    <font>
      <sz val="11"/>
      <color rgb="FFFF0000"/>
      <name val="Aptos Narrow"/>
      <family val="2"/>
      <scheme val="minor"/>
    </font>
    <font>
      <b/>
      <u/>
      <sz val="12"/>
      <name val="Aptos Narrow"/>
      <family val="2"/>
      <scheme val="minor"/>
    </font>
    <font>
      <sz val="10"/>
      <color rgb="FFFF0000"/>
      <name val="Aptos Narrow"/>
      <family val="2"/>
      <scheme val="minor"/>
    </font>
    <font>
      <sz val="10"/>
      <color theme="1"/>
      <name val="Aptos Narrow"/>
      <family val="2"/>
      <scheme val="minor"/>
    </font>
    <font>
      <sz val="12"/>
      <color theme="0" tint="-4.9989318521683403E-2"/>
      <name val="Aptos Narrow"/>
      <family val="2"/>
      <scheme val="minor"/>
    </font>
    <font>
      <u/>
      <sz val="12"/>
      <color theme="0" tint="-4.9989318521683403E-2"/>
      <name val="Aptos Narrow"/>
      <family val="2"/>
      <scheme val="minor"/>
    </font>
    <font>
      <b/>
      <sz val="11"/>
      <color theme="3"/>
      <name val="Aptos Narrow"/>
      <family val="2"/>
      <scheme val="minor"/>
    </font>
    <font>
      <sz val="11"/>
      <color theme="0" tint="-4.9989318521683403E-2"/>
      <name val="Aptos Narrow"/>
      <family val="2"/>
      <scheme val="minor"/>
    </font>
    <font>
      <b/>
      <sz val="12"/>
      <color theme="0" tint="-4.9989318521683403E-2"/>
      <name val="Aptos Narrow"/>
      <family val="2"/>
      <scheme val="minor"/>
    </font>
    <font>
      <sz val="11"/>
      <color theme="3"/>
      <name val="Aptos Narrow"/>
      <family val="2"/>
      <scheme val="minor"/>
    </font>
    <font>
      <sz val="11"/>
      <color theme="0"/>
      <name val="Aptos Narrow"/>
      <family val="2"/>
      <scheme val="minor"/>
    </font>
    <font>
      <b/>
      <sz val="12"/>
      <color rgb="FFFF0000"/>
      <name val="Aptos Narrow"/>
      <family val="2"/>
      <scheme val="minor"/>
    </font>
    <font>
      <sz val="8"/>
      <name val="Aptos Narrow"/>
      <family val="2"/>
      <scheme val="minor"/>
    </font>
    <font>
      <sz val="12"/>
      <color theme="0" tint="-4.9989318521683403E-2"/>
      <name val="Aptos Narrow"/>
      <family val="2"/>
    </font>
    <font>
      <sz val="11"/>
      <name val="Aptos Narrow"/>
      <family val="2"/>
      <scheme val="minor"/>
    </font>
    <font>
      <b/>
      <sz val="12"/>
      <color theme="0" tint="-4.9989318521683403E-2"/>
      <name val="Aptos Narrow"/>
      <family val="2"/>
    </font>
    <font>
      <i/>
      <sz val="11"/>
      <name val="Aptos Narrow"/>
      <family val="2"/>
      <scheme val="minor"/>
    </font>
    <font>
      <b/>
      <sz val="11"/>
      <name val="Aptos Narrow"/>
      <family val="2"/>
      <scheme val="minor"/>
    </font>
    <font>
      <i/>
      <sz val="12"/>
      <color theme="0" tint="-4.9989318521683403E-2"/>
      <name val="Aptos Narrow"/>
      <family val="2"/>
      <scheme val="minor"/>
    </font>
    <font>
      <u/>
      <sz val="12"/>
      <color rgb="FF009FDA"/>
      <name val="Aptos Narrow"/>
      <family val="2"/>
      <scheme val="minor"/>
    </font>
    <font>
      <b/>
      <sz val="12"/>
      <color theme="1"/>
      <name val="Aptos Narrow"/>
      <family val="2"/>
    </font>
    <font>
      <vertAlign val="superscript"/>
      <sz val="12"/>
      <name val="Aptos Narrow"/>
      <family val="2"/>
      <scheme val="minor"/>
    </font>
    <font>
      <b/>
      <u/>
      <sz val="12"/>
      <color theme="0" tint="-4.9989318521683403E-2"/>
      <name val="Aptos Narrow"/>
      <family val="2"/>
      <scheme val="minor"/>
    </font>
    <font>
      <b/>
      <sz val="12"/>
      <color rgb="FFFFFFFF"/>
      <name val="Aptos Narrow"/>
      <family val="2"/>
      <scheme val="minor"/>
    </font>
    <font>
      <b/>
      <sz val="12"/>
      <color rgb="FFFFFF99"/>
      <name val="Aptos Narrow"/>
      <family val="2"/>
      <scheme val="minor"/>
    </font>
    <font>
      <b/>
      <sz val="14"/>
      <color rgb="FFFF0000"/>
      <name val="Aptos Narrow"/>
      <family val="2"/>
      <scheme val="minor"/>
    </font>
    <font>
      <b/>
      <sz val="14"/>
      <color rgb="FFFF0000"/>
      <name val="Wingdings 3"/>
      <family val="1"/>
      <charset val="2"/>
    </font>
    <font>
      <sz val="10.5"/>
      <color theme="0"/>
      <name val="Calibri"/>
      <family val="2"/>
    </font>
    <font>
      <i/>
      <sz val="11"/>
      <color rgb="FF000000"/>
      <name val="Aptos Narrow"/>
      <family val="2"/>
      <scheme val="minor"/>
    </font>
  </fonts>
  <fills count="17">
    <fill>
      <patternFill patternType="none"/>
    </fill>
    <fill>
      <patternFill patternType="gray125"/>
    </fill>
    <fill>
      <patternFill patternType="solid">
        <fgColor theme="7"/>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89999084444715716"/>
        <bgColor indexed="64"/>
      </patternFill>
    </fill>
    <fill>
      <patternFill patternType="solid">
        <fgColor rgb="FFFFF377"/>
        <bgColor indexed="64"/>
      </patternFill>
    </fill>
    <fill>
      <patternFill patternType="solid">
        <fgColor theme="7"/>
        <bgColor theme="4"/>
      </patternFill>
    </fill>
    <fill>
      <patternFill patternType="solid">
        <fgColor theme="0" tint="-4.9989318521683403E-2"/>
        <bgColor theme="4" tint="0.59999389629810485"/>
      </patternFill>
    </fill>
    <fill>
      <patternFill patternType="solid">
        <fgColor theme="0"/>
        <bgColor theme="4" tint="0.79998168889431442"/>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theme="4" tint="0.59999389629810485"/>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89999084444715716"/>
        <bgColor indexed="64"/>
      </patternFill>
    </fill>
    <fill>
      <patternFill patternType="solid">
        <fgColor rgb="FF0F204B"/>
        <bgColor indexed="64"/>
      </patternFill>
    </fill>
  </fills>
  <borders count="1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bottom style="thin">
        <color theme="0"/>
      </bottom>
      <diagonal/>
    </border>
    <border>
      <left style="medium">
        <color indexed="64"/>
      </left>
      <right style="thin">
        <color theme="0"/>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theme="0"/>
      </right>
      <top/>
      <bottom/>
      <diagonal/>
    </border>
    <border>
      <left style="thin">
        <color theme="0"/>
      </left>
      <right style="thin">
        <color theme="0"/>
      </right>
      <top/>
      <bottom style="thin">
        <color theme="0"/>
      </bottom>
      <diagonal/>
    </border>
    <border>
      <left style="thin">
        <color theme="0"/>
      </left>
      <right style="medium">
        <color indexed="64"/>
      </right>
      <top/>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theme="0"/>
      </right>
      <top style="thin">
        <color theme="0"/>
      </top>
      <bottom/>
      <diagonal/>
    </border>
    <border>
      <left/>
      <right style="thin">
        <color indexed="64"/>
      </right>
      <top style="thin">
        <color indexed="64"/>
      </top>
      <bottom/>
      <diagonal/>
    </border>
    <border>
      <left/>
      <right/>
      <top style="thin">
        <color indexed="64"/>
      </top>
      <bottom style="thin">
        <color indexed="64"/>
      </bottom>
      <diagonal/>
    </border>
    <border>
      <left style="thin">
        <color rgb="FF000000"/>
      </left>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rgb="FF000000"/>
      </left>
      <right/>
      <top style="thin">
        <color indexed="64"/>
      </top>
      <bottom/>
      <diagonal/>
    </border>
    <border>
      <left style="thin">
        <color indexed="64"/>
      </left>
      <right/>
      <top/>
      <bottom style="thin">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right/>
      <top/>
      <bottom style="medium">
        <color theme="4" tint="0.39997558519241921"/>
      </bottom>
      <diagonal/>
    </border>
    <border>
      <left style="thin">
        <color indexed="64"/>
      </left>
      <right/>
      <top style="medium">
        <color indexed="64"/>
      </top>
      <bottom style="thin">
        <color indexed="64"/>
      </bottom>
      <diagonal/>
    </border>
    <border>
      <left/>
      <right style="thin">
        <color rgb="FF000000"/>
      </right>
      <top style="thin">
        <color rgb="FF000000"/>
      </top>
      <bottom/>
      <diagonal/>
    </border>
  </borders>
  <cellStyleXfs count="8">
    <xf numFmtId="0" fontId="0" fillId="0" borderId="0"/>
    <xf numFmtId="0" fontId="1"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9" fillId="0" borderId="0"/>
    <xf numFmtId="9" fontId="4" fillId="0" borderId="0" applyFont="0" applyFill="0" applyBorder="0" applyAlignment="0" applyProtection="0"/>
    <xf numFmtId="0" fontId="47" fillId="0" borderId="114" applyNumberFormat="0" applyFill="0" applyAlignment="0" applyProtection="0"/>
    <xf numFmtId="43" fontId="4" fillId="0" borderId="0"/>
  </cellStyleXfs>
  <cellXfs count="1108">
    <xf numFmtId="0" fontId="0" fillId="0" borderId="0" xfId="0"/>
    <xf numFmtId="0" fontId="5" fillId="4" borderId="0" xfId="1" applyFont="1" applyFill="1"/>
    <xf numFmtId="0" fontId="12" fillId="4" borderId="0" xfId="0" applyFont="1" applyFill="1"/>
    <xf numFmtId="0" fontId="8" fillId="4" borderId="0" xfId="0" applyFont="1" applyFill="1"/>
    <xf numFmtId="0" fontId="18" fillId="4" borderId="0" xfId="0" applyFont="1" applyFill="1"/>
    <xf numFmtId="0" fontId="0" fillId="4" borderId="0" xfId="0" applyFill="1"/>
    <xf numFmtId="0" fontId="12" fillId="4" borderId="0" xfId="0" applyFont="1" applyFill="1" applyAlignment="1">
      <alignment vertical="center" wrapText="1"/>
    </xf>
    <xf numFmtId="0" fontId="25" fillId="4" borderId="0" xfId="0" applyFont="1" applyFill="1"/>
    <xf numFmtId="0" fontId="26" fillId="8" borderId="12" xfId="1" applyFont="1" applyFill="1" applyBorder="1" applyAlignment="1">
      <alignment vertical="center" wrapText="1"/>
    </xf>
    <xf numFmtId="0" fontId="25" fillId="8" borderId="15" xfId="0" applyFont="1" applyFill="1" applyBorder="1" applyAlignment="1">
      <alignment vertical="center" wrapText="1"/>
    </xf>
    <xf numFmtId="0" fontId="25" fillId="9" borderId="11" xfId="0" applyFont="1" applyFill="1" applyBorder="1" applyAlignment="1">
      <alignment vertical="center" wrapText="1"/>
    </xf>
    <xf numFmtId="14" fontId="9" fillId="4" borderId="0" xfId="0" applyNumberFormat="1" applyFont="1" applyFill="1" applyAlignment="1">
      <alignment horizontal="left"/>
    </xf>
    <xf numFmtId="0" fontId="12" fillId="4" borderId="40" xfId="0" applyFont="1" applyFill="1" applyBorder="1" applyAlignment="1">
      <alignment vertical="center"/>
    </xf>
    <xf numFmtId="0" fontId="12" fillId="4" borderId="0" xfId="0" applyFont="1" applyFill="1" applyAlignment="1">
      <alignment vertical="center"/>
    </xf>
    <xf numFmtId="0" fontId="5" fillId="4" borderId="0" xfId="1" quotePrefix="1" applyFont="1" applyFill="1"/>
    <xf numFmtId="0" fontId="24" fillId="3" borderId="37" xfId="0" applyFont="1" applyFill="1" applyBorder="1" applyAlignment="1">
      <alignment vertical="center" wrapText="1"/>
    </xf>
    <xf numFmtId="0" fontId="24" fillId="3" borderId="40" xfId="0" applyFont="1" applyFill="1" applyBorder="1" applyAlignment="1">
      <alignment vertical="center" wrapText="1"/>
    </xf>
    <xf numFmtId="0" fontId="24" fillId="3" borderId="42" xfId="0" applyFont="1" applyFill="1" applyBorder="1" applyAlignment="1">
      <alignment vertical="center" wrapText="1"/>
    </xf>
    <xf numFmtId="0" fontId="27" fillId="10" borderId="92" xfId="0" applyFont="1" applyFill="1" applyBorder="1" applyAlignment="1">
      <alignment horizontal="center" vertical="center"/>
    </xf>
    <xf numFmtId="0" fontId="27" fillId="10" borderId="93" xfId="0" applyFont="1" applyFill="1" applyBorder="1" applyAlignment="1">
      <alignment horizontal="center" vertical="center"/>
    </xf>
    <xf numFmtId="0" fontId="18" fillId="4" borderId="0" xfId="0" applyFont="1" applyFill="1" applyAlignment="1">
      <alignment vertical="center" wrapText="1"/>
    </xf>
    <xf numFmtId="0" fontId="33" fillId="4" borderId="0" xfId="0" applyFont="1" applyFill="1"/>
    <xf numFmtId="0" fontId="5" fillId="4" borderId="0" xfId="1" applyFont="1" applyFill="1" applyAlignment="1">
      <alignment vertical="top"/>
    </xf>
    <xf numFmtId="0" fontId="26" fillId="9" borderId="99" xfId="1" applyFont="1" applyFill="1" applyBorder="1" applyAlignment="1">
      <alignment horizontal="left" vertical="center" wrapText="1"/>
    </xf>
    <xf numFmtId="0" fontId="7" fillId="12" borderId="30" xfId="1" applyFont="1" applyFill="1" applyBorder="1" applyAlignment="1">
      <alignment vertical="center"/>
    </xf>
    <xf numFmtId="14" fontId="7" fillId="12" borderId="30" xfId="0" applyNumberFormat="1" applyFont="1" applyFill="1" applyBorder="1" applyAlignment="1">
      <alignment horizontal="left" vertical="center" wrapText="1"/>
    </xf>
    <xf numFmtId="14" fontId="7" fillId="12" borderId="30" xfId="0" applyNumberFormat="1" applyFont="1" applyFill="1" applyBorder="1" applyAlignment="1">
      <alignment vertical="center" wrapText="1"/>
    </xf>
    <xf numFmtId="0" fontId="24" fillId="3" borderId="50" xfId="0" applyFont="1" applyFill="1" applyBorder="1" applyAlignment="1">
      <alignment vertical="center" wrapText="1"/>
    </xf>
    <xf numFmtId="0" fontId="18" fillId="4" borderId="0" xfId="0" applyFont="1" applyFill="1" applyAlignment="1">
      <alignment horizontal="center"/>
    </xf>
    <xf numFmtId="0" fontId="12" fillId="4" borderId="0" xfId="0" applyFont="1" applyFill="1" applyAlignment="1">
      <alignment horizontal="left" vertical="top" wrapText="1"/>
    </xf>
    <xf numFmtId="0" fontId="6" fillId="7" borderId="20" xfId="0" applyFont="1" applyFill="1" applyBorder="1" applyAlignment="1">
      <alignment vertical="center"/>
    </xf>
    <xf numFmtId="0" fontId="1" fillId="4" borderId="0" xfId="1" applyFill="1"/>
    <xf numFmtId="0" fontId="39" fillId="4" borderId="0" xfId="0" applyFont="1" applyFill="1"/>
    <xf numFmtId="0" fontId="25" fillId="0" borderId="40" xfId="0" applyFont="1" applyBorder="1" applyAlignment="1">
      <alignment horizontal="left" vertical="center" wrapText="1"/>
    </xf>
    <xf numFmtId="0" fontId="12" fillId="0" borderId="0" xfId="0" applyFont="1"/>
    <xf numFmtId="0" fontId="12" fillId="6" borderId="2" xfId="0" applyFont="1" applyFill="1" applyBorder="1" applyAlignment="1" applyProtection="1">
      <alignment horizontal="center" vertical="top"/>
      <protection locked="0"/>
    </xf>
    <xf numFmtId="0" fontId="12" fillId="6" borderId="41" xfId="0" applyFont="1" applyFill="1" applyBorder="1" applyAlignment="1" applyProtection="1">
      <alignment horizontal="center" vertical="top"/>
      <protection locked="0"/>
    </xf>
    <xf numFmtId="0" fontId="26" fillId="9" borderId="112" xfId="1" applyFont="1" applyFill="1" applyBorder="1" applyAlignment="1">
      <alignment horizontal="left" vertical="center" wrapText="1"/>
    </xf>
    <xf numFmtId="0" fontId="25" fillId="9" borderId="113" xfId="0" applyFont="1" applyFill="1" applyBorder="1" applyAlignment="1">
      <alignment vertical="center" wrapText="1"/>
    </xf>
    <xf numFmtId="0" fontId="18" fillId="3" borderId="59" xfId="0" applyFont="1" applyFill="1" applyBorder="1" applyAlignment="1">
      <alignment horizontal="center" vertical="center"/>
    </xf>
    <xf numFmtId="0" fontId="12" fillId="3" borderId="6" xfId="0" applyFont="1" applyFill="1" applyBorder="1"/>
    <xf numFmtId="0" fontId="6" fillId="2" borderId="20" xfId="0" applyFont="1" applyFill="1" applyBorder="1" applyAlignment="1">
      <alignment vertical="center" wrapText="1"/>
    </xf>
    <xf numFmtId="0" fontId="6" fillId="2" borderId="22" xfId="0" applyFont="1" applyFill="1" applyBorder="1" applyAlignment="1">
      <alignment vertical="center" wrapText="1"/>
    </xf>
    <xf numFmtId="0" fontId="12" fillId="0" borderId="0" xfId="0" applyFont="1" applyAlignment="1">
      <alignment horizontal="left" vertical="top" wrapText="1"/>
    </xf>
    <xf numFmtId="0" fontId="15" fillId="0" borderId="35" xfId="0" applyFont="1" applyBorder="1" applyAlignment="1">
      <alignment horizontal="left" vertical="top" wrapText="1"/>
    </xf>
    <xf numFmtId="0" fontId="0" fillId="0" borderId="0" xfId="0"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0" fillId="13" borderId="0" xfId="0" applyFill="1" applyAlignment="1">
      <alignment horizontal="left" vertical="top" wrapText="1"/>
    </xf>
    <xf numFmtId="0" fontId="50" fillId="0" borderId="114" xfId="6" applyFont="1" applyAlignment="1">
      <alignment horizontal="left" vertical="top" wrapText="1"/>
    </xf>
    <xf numFmtId="0" fontId="33" fillId="4" borderId="0" xfId="0" applyFont="1" applyFill="1" applyAlignment="1">
      <alignment wrapText="1"/>
    </xf>
    <xf numFmtId="0" fontId="12" fillId="6" borderId="2" xfId="0" applyFont="1" applyFill="1" applyBorder="1" applyAlignment="1" applyProtection="1">
      <alignment horizontal="left" vertical="center"/>
      <protection locked="0"/>
    </xf>
    <xf numFmtId="0" fontId="6" fillId="2" borderId="22" xfId="0" applyFont="1" applyFill="1" applyBorder="1" applyAlignment="1">
      <alignment horizontal="centerContinuous" vertical="center" wrapText="1"/>
    </xf>
    <xf numFmtId="0" fontId="6" fillId="2" borderId="21" xfId="0" applyFont="1" applyFill="1" applyBorder="1" applyAlignment="1">
      <alignment horizontal="centerContinuous" vertical="center" wrapText="1"/>
    </xf>
    <xf numFmtId="0" fontId="0" fillId="0" borderId="0" xfId="0" applyAlignment="1">
      <alignment wrapText="1"/>
    </xf>
    <xf numFmtId="14" fontId="25" fillId="8" borderId="13" xfId="0" applyNumberFormat="1" applyFont="1" applyFill="1" applyBorder="1" applyAlignment="1" applyProtection="1">
      <alignment vertical="top" wrapText="1"/>
      <protection locked="0"/>
    </xf>
    <xf numFmtId="14" fontId="25" fillId="8" borderId="90" xfId="0" applyNumberFormat="1" applyFont="1" applyFill="1" applyBorder="1" applyAlignment="1" applyProtection="1">
      <alignment horizontal="center" vertical="center" wrapText="1"/>
      <protection locked="0"/>
    </xf>
    <xf numFmtId="14" fontId="25" fillId="8" borderId="91" xfId="0" applyNumberFormat="1" applyFont="1" applyFill="1" applyBorder="1" applyAlignment="1" applyProtection="1">
      <alignment horizontal="left" vertical="center" wrapText="1"/>
      <protection locked="0"/>
    </xf>
    <xf numFmtId="0" fontId="25" fillId="9" borderId="10" xfId="1" applyFont="1" applyFill="1" applyBorder="1" applyAlignment="1" applyProtection="1">
      <alignment horizontal="center" vertical="center" wrapText="1"/>
      <protection locked="0"/>
    </xf>
    <xf numFmtId="0" fontId="25" fillId="9" borderId="14" xfId="0" applyFont="1" applyFill="1" applyBorder="1" applyAlignment="1" applyProtection="1">
      <alignment vertical="top" wrapText="1"/>
      <protection locked="0"/>
    </xf>
    <xf numFmtId="14" fontId="25" fillId="9" borderId="5" xfId="1" applyNumberFormat="1" applyFont="1" applyFill="1" applyBorder="1" applyAlignment="1" applyProtection="1">
      <alignment horizontal="center" vertical="center" wrapText="1"/>
      <protection locked="0"/>
    </xf>
    <xf numFmtId="14" fontId="25" fillId="12" borderId="91" xfId="0" applyNumberFormat="1" applyFont="1" applyFill="1" applyBorder="1" applyAlignment="1" applyProtection="1">
      <alignment horizontal="left" vertical="center" wrapText="1"/>
      <protection locked="0"/>
    </xf>
    <xf numFmtId="0" fontId="25" fillId="8" borderId="12" xfId="1" applyFont="1" applyFill="1" applyBorder="1" applyAlignment="1" applyProtection="1">
      <alignment horizontal="center" vertical="center"/>
      <protection locked="0"/>
    </xf>
    <xf numFmtId="0" fontId="25" fillId="9" borderId="5" xfId="1" applyFont="1" applyFill="1" applyBorder="1" applyAlignment="1" applyProtection="1">
      <alignment horizontal="center" vertical="center" wrapText="1"/>
      <protection locked="0"/>
    </xf>
    <xf numFmtId="0" fontId="25" fillId="9" borderId="11" xfId="0" applyFont="1" applyFill="1" applyBorder="1" applyAlignment="1" applyProtection="1">
      <alignment horizontal="left" vertical="center" wrapText="1"/>
      <protection locked="0"/>
    </xf>
    <xf numFmtId="14" fontId="25" fillId="8" borderId="13" xfId="0" applyNumberFormat="1" applyFont="1" applyFill="1" applyBorder="1" applyAlignment="1" applyProtection="1">
      <alignment horizontal="center" vertical="center" wrapText="1"/>
      <protection locked="0"/>
    </xf>
    <xf numFmtId="14" fontId="25" fillId="8" borderId="15" xfId="0" applyNumberFormat="1" applyFont="1" applyFill="1" applyBorder="1" applyAlignment="1" applyProtection="1">
      <alignment horizontal="left" vertical="center" wrapText="1"/>
      <protection locked="0"/>
    </xf>
    <xf numFmtId="0" fontId="25" fillId="8" borderId="16" xfId="1" applyFont="1" applyFill="1" applyBorder="1" applyAlignment="1" applyProtection="1">
      <alignment horizontal="center" vertical="center"/>
      <protection locked="0"/>
    </xf>
    <xf numFmtId="14" fontId="25" fillId="8" borderId="17" xfId="0" applyNumberFormat="1" applyFont="1" applyFill="1" applyBorder="1" applyAlignment="1" applyProtection="1">
      <alignment vertical="top" wrapText="1"/>
      <protection locked="0"/>
    </xf>
    <xf numFmtId="14" fontId="25" fillId="8" borderId="17" xfId="0" applyNumberFormat="1" applyFont="1" applyFill="1" applyBorder="1" applyAlignment="1" applyProtection="1">
      <alignment horizontal="center" vertical="center" wrapText="1"/>
      <protection locked="0"/>
    </xf>
    <xf numFmtId="14" fontId="25" fillId="8" borderId="18" xfId="0" applyNumberFormat="1" applyFont="1" applyFill="1" applyBorder="1" applyAlignment="1" applyProtection="1">
      <alignment horizontal="left" vertical="center" wrapText="1"/>
      <protection locked="0"/>
    </xf>
    <xf numFmtId="0" fontId="23" fillId="6" borderId="57"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36" xfId="0" applyFont="1" applyFill="1" applyBorder="1" applyAlignment="1" applyProtection="1">
      <alignment horizontal="center" vertical="center" wrapText="1"/>
      <protection locked="0"/>
    </xf>
    <xf numFmtId="0" fontId="12" fillId="6" borderId="31" xfId="0" applyFont="1" applyFill="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4" borderId="0" xfId="0" applyFont="1" applyFill="1" applyProtection="1">
      <protection locked="0"/>
    </xf>
    <xf numFmtId="0" fontId="12" fillId="6" borderId="2" xfId="0" applyFont="1" applyFill="1" applyBorder="1" applyAlignment="1" applyProtection="1">
      <alignment horizontal="left" vertical="center" wrapText="1"/>
      <protection locked="0"/>
    </xf>
    <xf numFmtId="0" fontId="12" fillId="6" borderId="2" xfId="0" applyFont="1" applyFill="1" applyBorder="1" applyAlignment="1" applyProtection="1">
      <alignment horizontal="center" vertical="center" wrapText="1"/>
      <protection locked="0"/>
    </xf>
    <xf numFmtId="0" fontId="12" fillId="6" borderId="41" xfId="0" applyFont="1" applyFill="1" applyBorder="1" applyAlignment="1" applyProtection="1">
      <alignment horizontal="center" vertical="center" wrapText="1"/>
      <protection locked="0"/>
    </xf>
    <xf numFmtId="3" fontId="12" fillId="6" borderId="2" xfId="0" applyNumberFormat="1" applyFont="1" applyFill="1" applyBorder="1" applyAlignment="1" applyProtection="1">
      <alignment horizontal="right" vertical="center" indent="1"/>
      <protection locked="0"/>
    </xf>
    <xf numFmtId="0" fontId="12" fillId="6" borderId="2" xfId="0" applyFont="1" applyFill="1" applyBorder="1" applyAlignment="1" applyProtection="1">
      <alignment horizontal="right" vertical="center" indent="1"/>
      <protection locked="0"/>
    </xf>
    <xf numFmtId="0" fontId="12" fillId="6" borderId="41" xfId="0" applyFont="1" applyFill="1" applyBorder="1" applyAlignment="1" applyProtection="1">
      <alignment vertical="center"/>
      <protection locked="0"/>
    </xf>
    <xf numFmtId="0" fontId="12" fillId="6" borderId="43" xfId="0" applyFont="1" applyFill="1" applyBorder="1" applyAlignment="1" applyProtection="1">
      <alignment horizontal="left" vertical="center"/>
      <protection locked="0"/>
    </xf>
    <xf numFmtId="3" fontId="12" fillId="6" borderId="43" xfId="0" applyNumberFormat="1" applyFont="1" applyFill="1" applyBorder="1" applyAlignment="1" applyProtection="1">
      <alignment horizontal="right" vertical="center" indent="1"/>
      <protection locked="0"/>
    </xf>
    <xf numFmtId="0" fontId="12" fillId="3" borderId="43" xfId="0" applyFont="1" applyFill="1" applyBorder="1" applyProtection="1">
      <protection locked="0"/>
    </xf>
    <xf numFmtId="0" fontId="12" fillId="6" borderId="44" xfId="0" applyFont="1" applyFill="1" applyBorder="1" applyAlignment="1" applyProtection="1">
      <alignment vertical="center"/>
      <protection locked="0"/>
    </xf>
    <xf numFmtId="0" fontId="45" fillId="3" borderId="7" xfId="0" applyFont="1" applyFill="1" applyBorder="1" applyAlignment="1" applyProtection="1">
      <alignment horizontal="center" vertical="center"/>
      <protection locked="0"/>
    </xf>
    <xf numFmtId="0" fontId="12" fillId="4" borderId="2" xfId="0" applyFont="1" applyFill="1" applyBorder="1" applyAlignment="1" applyProtection="1">
      <alignment vertical="center"/>
      <protection locked="0"/>
    </xf>
    <xf numFmtId="0" fontId="12" fillId="4" borderId="43" xfId="0" applyFont="1" applyFill="1" applyBorder="1" applyAlignment="1" applyProtection="1">
      <alignment vertical="center"/>
      <protection locked="0"/>
    </xf>
    <xf numFmtId="0" fontId="12" fillId="6" borderId="102" xfId="0" applyFont="1" applyFill="1" applyBorder="1" applyAlignment="1" applyProtection="1">
      <alignment horizontal="left" vertical="center" wrapText="1"/>
      <protection locked="0"/>
    </xf>
    <xf numFmtId="0" fontId="12" fillId="6" borderId="53" xfId="0" applyFont="1" applyFill="1" applyBorder="1" applyAlignment="1" applyProtection="1">
      <alignment horizontal="left" vertical="center" wrapText="1"/>
      <protection locked="0"/>
    </xf>
    <xf numFmtId="0" fontId="12" fillId="6" borderId="1" xfId="0" applyFont="1" applyFill="1" applyBorder="1" applyAlignment="1" applyProtection="1">
      <alignment horizontal="center" vertical="center" wrapText="1"/>
      <protection locked="0"/>
    </xf>
    <xf numFmtId="1" fontId="12" fillId="6" borderId="2" xfId="0" applyNumberFormat="1" applyFont="1" applyFill="1" applyBorder="1" applyAlignment="1" applyProtection="1">
      <alignment horizontal="center" vertical="center"/>
      <protection locked="0"/>
    </xf>
    <xf numFmtId="0" fontId="0" fillId="6" borderId="2" xfId="0" applyFill="1" applyBorder="1" applyAlignment="1" applyProtection="1">
      <alignment horizontal="left" vertical="center"/>
      <protection locked="0"/>
    </xf>
    <xf numFmtId="0" fontId="0" fillId="6" borderId="4" xfId="0" applyFill="1" applyBorder="1" applyAlignment="1" applyProtection="1">
      <alignment horizontal="left" vertical="center" wrapText="1"/>
      <protection locked="0"/>
    </xf>
    <xf numFmtId="0" fontId="12" fillId="6" borderId="110" xfId="0" applyFont="1"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53" xfId="0" applyFill="1" applyBorder="1" applyAlignment="1" applyProtection="1">
      <alignment horizontal="left" vertical="center" wrapText="1"/>
      <protection locked="0"/>
    </xf>
    <xf numFmtId="0" fontId="0" fillId="6" borderId="60" xfId="0" applyFill="1" applyBorder="1" applyAlignment="1" applyProtection="1">
      <alignment horizontal="left" vertical="center" wrapText="1"/>
      <protection locked="0"/>
    </xf>
    <xf numFmtId="2" fontId="0" fillId="6" borderId="33" xfId="0" applyNumberFormat="1" applyFill="1" applyBorder="1" applyAlignment="1" applyProtection="1">
      <alignment horizontal="center" vertical="center"/>
      <protection locked="0"/>
    </xf>
    <xf numFmtId="2" fontId="0" fillId="6" borderId="35" xfId="0" applyNumberFormat="1" applyFill="1" applyBorder="1" applyAlignment="1" applyProtection="1">
      <alignment horizontal="center" vertical="center"/>
      <protection locked="0"/>
    </xf>
    <xf numFmtId="2" fontId="0" fillId="6" borderId="36" xfId="0" applyNumberFormat="1" applyFill="1" applyBorder="1" applyAlignment="1" applyProtection="1">
      <alignment horizontal="center" vertical="center"/>
      <protection locked="0"/>
    </xf>
    <xf numFmtId="2" fontId="0" fillId="6" borderId="108" xfId="0" applyNumberFormat="1" applyFill="1" applyBorder="1" applyAlignment="1" applyProtection="1">
      <alignment horizontal="center" vertical="center"/>
      <protection locked="0"/>
    </xf>
    <xf numFmtId="2" fontId="0" fillId="6" borderId="57" xfId="0" applyNumberFormat="1" applyFill="1" applyBorder="1" applyAlignment="1" applyProtection="1">
      <alignment horizontal="center" vertical="center"/>
      <protection locked="0"/>
    </xf>
    <xf numFmtId="164" fontId="23" fillId="3" borderId="22" xfId="0" applyNumberFormat="1" applyFont="1" applyFill="1" applyBorder="1" applyAlignment="1" applyProtection="1">
      <alignment horizontal="center" vertical="center" wrapText="1"/>
      <protection locked="0"/>
    </xf>
    <xf numFmtId="0" fontId="0" fillId="3" borderId="34" xfId="0" applyFill="1" applyBorder="1" applyProtection="1">
      <protection locked="0"/>
    </xf>
    <xf numFmtId="0" fontId="0" fillId="3" borderId="21" xfId="0" applyFill="1" applyBorder="1" applyAlignment="1" applyProtection="1">
      <alignment vertical="center"/>
      <protection locked="0"/>
    </xf>
    <xf numFmtId="164" fontId="0" fillId="3" borderId="62" xfId="0" applyNumberFormat="1" applyFill="1" applyBorder="1" applyAlignment="1" applyProtection="1">
      <alignment horizontal="center" vertical="center"/>
      <protection locked="0"/>
    </xf>
    <xf numFmtId="0" fontId="12" fillId="6" borderId="47" xfId="0" applyFont="1" applyFill="1" applyBorder="1" applyAlignment="1" applyProtection="1">
      <alignment vertical="center" wrapText="1"/>
      <protection locked="0"/>
    </xf>
    <xf numFmtId="0" fontId="12" fillId="6" borderId="48" xfId="0" applyFont="1" applyFill="1" applyBorder="1" applyAlignment="1" applyProtection="1">
      <alignment vertical="center"/>
      <protection locked="0"/>
    </xf>
    <xf numFmtId="0" fontId="12" fillId="6" borderId="65" xfId="0" applyFont="1" applyFill="1" applyBorder="1" applyAlignment="1" applyProtection="1">
      <alignment vertical="center"/>
      <protection locked="0"/>
    </xf>
    <xf numFmtId="0" fontId="12" fillId="6" borderId="38" xfId="0" applyFont="1" applyFill="1" applyBorder="1" applyAlignment="1" applyProtection="1">
      <alignment vertical="center" wrapText="1"/>
      <protection locked="0"/>
    </xf>
    <xf numFmtId="0" fontId="12" fillId="6" borderId="39" xfId="0" applyFont="1" applyFill="1" applyBorder="1" applyAlignment="1" applyProtection="1">
      <alignment vertical="center"/>
      <protection locked="0"/>
    </xf>
    <xf numFmtId="0" fontId="12" fillId="6" borderId="2" xfId="0" applyFont="1" applyFill="1" applyBorder="1" applyAlignment="1" applyProtection="1">
      <alignment vertical="center" wrapText="1"/>
      <protection locked="0"/>
    </xf>
    <xf numFmtId="0" fontId="12" fillId="6" borderId="43" xfId="0" applyFont="1" applyFill="1" applyBorder="1" applyAlignment="1" applyProtection="1">
      <alignment vertical="center" wrapText="1"/>
      <protection locked="0"/>
    </xf>
    <xf numFmtId="0" fontId="12" fillId="6" borderId="66" xfId="0" applyFont="1" applyFill="1" applyBorder="1" applyAlignment="1" applyProtection="1">
      <alignment vertical="center" wrapText="1"/>
      <protection locked="0"/>
    </xf>
    <xf numFmtId="0" fontId="12" fillId="6" borderId="81" xfId="0" applyFont="1" applyFill="1" applyBorder="1" applyAlignment="1" applyProtection="1">
      <alignment vertical="center" wrapText="1"/>
      <protection locked="0"/>
    </xf>
    <xf numFmtId="0" fontId="12" fillId="6" borderId="63"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41" xfId="0" applyFont="1" applyFill="1" applyBorder="1" applyAlignment="1" applyProtection="1">
      <alignment vertical="center"/>
      <protection locked="0"/>
    </xf>
    <xf numFmtId="0" fontId="12" fillId="4" borderId="43" xfId="0" applyFont="1" applyFill="1" applyBorder="1" applyAlignment="1" applyProtection="1">
      <alignment vertical="center" wrapText="1"/>
      <protection locked="0"/>
    </xf>
    <xf numFmtId="0" fontId="12" fillId="4" borderId="44" xfId="0" applyFont="1" applyFill="1" applyBorder="1" applyAlignment="1" applyProtection="1">
      <alignment vertical="center"/>
      <protection locked="0"/>
    </xf>
    <xf numFmtId="0" fontId="12" fillId="4" borderId="4" xfId="0" applyFont="1" applyFill="1" applyBorder="1" applyAlignment="1" applyProtection="1">
      <alignment vertical="center" wrapText="1"/>
      <protection locked="0"/>
    </xf>
    <xf numFmtId="0" fontId="12" fillId="4" borderId="106" xfId="0" applyFont="1" applyFill="1" applyBorder="1" applyAlignment="1" applyProtection="1">
      <alignment vertical="center"/>
      <protection locked="0"/>
    </xf>
    <xf numFmtId="0" fontId="5" fillId="4" borderId="0" xfId="1" applyFont="1" applyFill="1" applyProtection="1"/>
    <xf numFmtId="0" fontId="1" fillId="4" borderId="0" xfId="1" quotePrefix="1" applyFill="1" applyProtection="1"/>
    <xf numFmtId="0" fontId="1" fillId="4" borderId="41" xfId="1" applyFill="1" applyBorder="1" applyAlignment="1" applyProtection="1">
      <alignment horizontal="left" vertical="center" wrapText="1"/>
    </xf>
    <xf numFmtId="0" fontId="1" fillId="0" borderId="41" xfId="1" applyBorder="1" applyAlignment="1" applyProtection="1">
      <alignment vertical="center"/>
    </xf>
    <xf numFmtId="0" fontId="1" fillId="4" borderId="106" xfId="1" applyFill="1" applyBorder="1" applyAlignment="1" applyProtection="1">
      <alignment horizontal="left" vertical="center" wrapText="1"/>
    </xf>
    <xf numFmtId="0" fontId="1" fillId="0" borderId="41" xfId="1" applyBorder="1" applyAlignment="1" applyProtection="1">
      <alignment horizontal="left" vertical="center" wrapText="1"/>
    </xf>
    <xf numFmtId="0" fontId="6" fillId="2" borderId="20" xfId="0" applyFont="1" applyFill="1" applyBorder="1" applyAlignment="1">
      <alignment horizontal="centerContinuous" vertical="center" wrapText="1"/>
    </xf>
    <xf numFmtId="0" fontId="33" fillId="4" borderId="0" xfId="0" applyFont="1" applyFill="1" applyAlignment="1">
      <alignment vertical="center"/>
    </xf>
    <xf numFmtId="0" fontId="25" fillId="6" borderId="2" xfId="0" applyFont="1" applyFill="1" applyBorder="1" applyAlignment="1">
      <alignment horizontal="left" vertical="top" wrapText="1"/>
    </xf>
    <xf numFmtId="0" fontId="12" fillId="4" borderId="111" xfId="0" applyFont="1" applyFill="1" applyBorder="1" applyAlignment="1" applyProtection="1">
      <alignment vertical="center" wrapText="1"/>
      <protection locked="0"/>
    </xf>
    <xf numFmtId="0" fontId="12" fillId="4" borderId="65" xfId="0" applyFont="1" applyFill="1" applyBorder="1" applyAlignment="1" applyProtection="1">
      <alignment vertical="center"/>
      <protection locked="0"/>
    </xf>
    <xf numFmtId="0" fontId="12" fillId="4" borderId="66" xfId="0" applyFont="1" applyFill="1" applyBorder="1" applyAlignment="1" applyProtection="1">
      <alignment vertical="center" wrapText="1"/>
      <protection locked="0"/>
    </xf>
    <xf numFmtId="0" fontId="25" fillId="8" borderId="89" xfId="1" applyFont="1" applyFill="1" applyBorder="1" applyAlignment="1" applyProtection="1">
      <alignment horizontal="center" vertical="center"/>
      <protection locked="0"/>
    </xf>
    <xf numFmtId="0" fontId="23" fillId="6" borderId="43" xfId="0" applyFont="1" applyFill="1" applyBorder="1" applyAlignment="1" applyProtection="1">
      <alignment horizontal="center" vertical="center" wrapText="1"/>
      <protection locked="0"/>
    </xf>
    <xf numFmtId="0" fontId="23" fillId="6" borderId="43" xfId="0" applyFont="1" applyFill="1" applyBorder="1" applyAlignment="1" applyProtection="1">
      <alignment vertical="center" wrapText="1"/>
      <protection locked="0"/>
    </xf>
    <xf numFmtId="0" fontId="23" fillId="6" borderId="44" xfId="0" applyFont="1" applyFill="1" applyBorder="1" applyAlignment="1" applyProtection="1">
      <alignment vertical="center" wrapText="1"/>
      <protection locked="0"/>
    </xf>
    <xf numFmtId="0" fontId="23" fillId="6" borderId="2" xfId="0" applyFont="1" applyFill="1" applyBorder="1" applyAlignment="1" applyProtection="1">
      <alignment vertical="center" wrapText="1"/>
      <protection locked="0"/>
    </xf>
    <xf numFmtId="0" fontId="23" fillId="6" borderId="42" xfId="0" applyFont="1" applyFill="1" applyBorder="1" applyAlignment="1" applyProtection="1">
      <alignment vertical="center" wrapText="1"/>
      <protection locked="0"/>
    </xf>
    <xf numFmtId="0" fontId="23" fillId="6" borderId="2" xfId="0" applyFont="1" applyFill="1" applyBorder="1" applyAlignment="1" applyProtection="1">
      <alignment horizontal="center" vertical="center" wrapText="1"/>
      <protection locked="0"/>
    </xf>
    <xf numFmtId="0" fontId="23" fillId="6" borderId="40" xfId="0" applyFont="1" applyFill="1" applyBorder="1" applyAlignment="1" applyProtection="1">
      <alignment vertical="center" wrapText="1"/>
      <protection locked="0"/>
    </xf>
    <xf numFmtId="0" fontId="23" fillId="6" borderId="41" xfId="0" applyFont="1" applyFill="1" applyBorder="1" applyAlignment="1" applyProtection="1">
      <alignment vertical="center" wrapText="1"/>
      <protection locked="0"/>
    </xf>
    <xf numFmtId="0" fontId="23" fillId="6" borderId="107" xfId="0" applyFont="1" applyFill="1" applyBorder="1" applyAlignment="1" applyProtection="1">
      <alignment horizontal="center" vertical="center" wrapText="1"/>
      <protection locked="0"/>
    </xf>
    <xf numFmtId="0" fontId="48" fillId="3" borderId="4" xfId="0" applyFont="1" applyFill="1" applyBorder="1" applyAlignment="1" applyProtection="1">
      <alignment horizontal="left" vertical="center" wrapText="1"/>
      <protection locked="0"/>
    </xf>
    <xf numFmtId="0" fontId="45" fillId="3" borderId="2" xfId="0" applyFont="1" applyFill="1" applyBorder="1" applyAlignment="1" applyProtection="1">
      <alignment horizontal="left" vertical="center" wrapText="1"/>
      <protection locked="0"/>
    </xf>
    <xf numFmtId="10" fontId="45" fillId="3" borderId="2" xfId="5" applyNumberFormat="1" applyFont="1" applyFill="1" applyBorder="1" applyAlignment="1" applyProtection="1">
      <alignment horizontal="center" vertical="center" wrapText="1"/>
      <protection locked="0"/>
    </xf>
    <xf numFmtId="0" fontId="21" fillId="4" borderId="0" xfId="0" applyFont="1" applyFill="1"/>
    <xf numFmtId="0" fontId="33" fillId="4" borderId="0" xfId="0" applyFont="1" applyFill="1" applyProtection="1">
      <protection locked="0"/>
    </xf>
    <xf numFmtId="0" fontId="12" fillId="3" borderId="2" xfId="0" applyFont="1" applyFill="1" applyBorder="1" applyProtection="1">
      <protection locked="0"/>
    </xf>
    <xf numFmtId="0" fontId="45" fillId="3" borderId="0" xfId="0" applyFont="1" applyFill="1" applyAlignment="1" applyProtection="1">
      <alignment horizontal="center" vertical="center" wrapText="1"/>
      <protection locked="0"/>
    </xf>
    <xf numFmtId="0" fontId="12" fillId="3" borderId="110" xfId="0" applyFont="1" applyFill="1" applyBorder="1" applyAlignment="1" applyProtection="1">
      <alignment horizontal="left" vertical="center" wrapText="1"/>
      <protection locked="0"/>
    </xf>
    <xf numFmtId="0" fontId="12" fillId="6" borderId="4" xfId="0" applyFont="1" applyFill="1" applyBorder="1" applyAlignment="1" applyProtection="1">
      <alignment vertical="center" wrapText="1"/>
      <protection locked="0"/>
    </xf>
    <xf numFmtId="0" fontId="12" fillId="6" borderId="3" xfId="0" applyFont="1" applyFill="1" applyBorder="1" applyAlignment="1" applyProtection="1">
      <alignment vertical="center" wrapText="1"/>
      <protection locked="0"/>
    </xf>
    <xf numFmtId="0" fontId="25" fillId="0" borderId="42" xfId="0" applyFont="1" applyBorder="1" applyAlignment="1">
      <alignment horizontal="left" vertical="center" wrapText="1"/>
    </xf>
    <xf numFmtId="0" fontId="12" fillId="6" borderId="43" xfId="0" applyFont="1" applyFill="1" applyBorder="1" applyAlignment="1" applyProtection="1">
      <alignment horizontal="center" vertical="top"/>
      <protection locked="0"/>
    </xf>
    <xf numFmtId="0" fontId="12" fillId="6" borderId="44" xfId="0" applyFont="1" applyFill="1" applyBorder="1" applyAlignment="1" applyProtection="1">
      <alignment horizontal="left" vertical="top"/>
      <protection locked="0"/>
    </xf>
    <xf numFmtId="0" fontId="12" fillId="6" borderId="106" xfId="0" applyFont="1" applyFill="1" applyBorder="1" applyAlignment="1" applyProtection="1">
      <alignment vertical="center"/>
      <protection locked="0"/>
    </xf>
    <xf numFmtId="0" fontId="12" fillId="4" borderId="47" xfId="0" applyFont="1" applyFill="1" applyBorder="1" applyAlignment="1" applyProtection="1">
      <alignment vertical="center" wrapText="1"/>
      <protection locked="0"/>
    </xf>
    <xf numFmtId="0" fontId="12" fillId="4" borderId="48" xfId="0" applyFont="1" applyFill="1" applyBorder="1" applyAlignment="1" applyProtection="1">
      <alignment vertical="center"/>
      <protection locked="0"/>
    </xf>
    <xf numFmtId="0" fontId="12" fillId="6" borderId="49" xfId="0" applyFont="1" applyFill="1" applyBorder="1" applyAlignment="1" applyProtection="1">
      <alignment vertical="center"/>
      <protection locked="0"/>
    </xf>
    <xf numFmtId="0" fontId="12" fillId="3" borderId="53" xfId="0" applyFont="1" applyFill="1" applyBorder="1" applyAlignment="1">
      <alignment horizontal="center" vertical="center"/>
    </xf>
    <xf numFmtId="0" fontId="12" fillId="3" borderId="115" xfId="0" applyFont="1" applyFill="1" applyBorder="1" applyAlignment="1">
      <alignment horizontal="center" vertical="center"/>
    </xf>
    <xf numFmtId="0" fontId="12" fillId="4" borderId="40" xfId="0" applyFont="1" applyFill="1" applyBorder="1" applyAlignment="1">
      <alignment vertical="center" wrapText="1"/>
    </xf>
    <xf numFmtId="3" fontId="12" fillId="4" borderId="40" xfId="2" applyNumberFormat="1" applyFont="1" applyFill="1" applyBorder="1" applyAlignment="1">
      <alignment horizontal="right" vertical="center" indent="1"/>
    </xf>
    <xf numFmtId="1" fontId="12" fillId="4" borderId="40" xfId="2" applyNumberFormat="1" applyFont="1" applyFill="1" applyBorder="1" applyAlignment="1">
      <alignment horizontal="right" vertical="center" indent="1"/>
    </xf>
    <xf numFmtId="164" fontId="12" fillId="4" borderId="40" xfId="0" applyNumberFormat="1" applyFont="1" applyFill="1" applyBorder="1" applyAlignment="1">
      <alignment horizontal="right" vertical="center" indent="1"/>
    </xf>
    <xf numFmtId="2" fontId="12" fillId="4" borderId="42" xfId="0" applyNumberFormat="1" applyFont="1" applyFill="1" applyBorder="1" applyAlignment="1">
      <alignment horizontal="right" vertical="center" indent="1"/>
    </xf>
    <xf numFmtId="0" fontId="12" fillId="3" borderId="67" xfId="0" applyFont="1" applyFill="1" applyBorder="1"/>
    <xf numFmtId="0" fontId="18" fillId="3" borderId="47" xfId="0" applyFont="1" applyFill="1" applyBorder="1" applyAlignment="1">
      <alignment horizontal="center" vertical="center"/>
    </xf>
    <xf numFmtId="0" fontId="18" fillId="3" borderId="70" xfId="0" applyFont="1" applyFill="1" applyBorder="1" applyAlignment="1">
      <alignment horizontal="center" vertical="center"/>
    </xf>
    <xf numFmtId="0" fontId="18" fillId="3" borderId="48" xfId="0" applyFont="1" applyFill="1" applyBorder="1" applyAlignment="1">
      <alignment horizontal="center" vertical="center"/>
    </xf>
    <xf numFmtId="0" fontId="18" fillId="3" borderId="67" xfId="0" applyFont="1" applyFill="1" applyBorder="1" applyAlignment="1">
      <alignment horizontal="center" vertical="center"/>
    </xf>
    <xf numFmtId="0" fontId="12" fillId="4" borderId="37" xfId="0" applyFont="1" applyFill="1" applyBorder="1" applyAlignment="1">
      <alignment vertical="center"/>
    </xf>
    <xf numFmtId="2" fontId="12" fillId="4" borderId="40" xfId="0" applyNumberFormat="1" applyFont="1" applyFill="1" applyBorder="1" applyAlignment="1">
      <alignment horizontal="right" vertical="center" indent="1"/>
    </xf>
    <xf numFmtId="0" fontId="25" fillId="0" borderId="68" xfId="0" applyFont="1" applyBorder="1" applyAlignment="1">
      <alignment horizontal="left" vertical="center" wrapText="1"/>
    </xf>
    <xf numFmtId="0" fontId="25" fillId="0" borderId="75" xfId="0" applyFont="1" applyBorder="1" applyAlignment="1">
      <alignment horizontal="left" vertical="center" wrapText="1"/>
    </xf>
    <xf numFmtId="0" fontId="25" fillId="0" borderId="52" xfId="0" applyFont="1" applyBorder="1" applyAlignment="1">
      <alignment horizontal="left" vertical="center" wrapText="1"/>
    </xf>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5" fillId="4" borderId="0" xfId="0" applyFont="1" applyFill="1" applyAlignment="1">
      <alignment vertical="center" wrapText="1"/>
    </xf>
    <xf numFmtId="0" fontId="52" fillId="4" borderId="28" xfId="0" applyFont="1" applyFill="1" applyBorder="1" applyAlignment="1">
      <alignment vertical="center" wrapText="1"/>
    </xf>
    <xf numFmtId="165" fontId="12" fillId="3" borderId="53" xfId="0" applyNumberFormat="1" applyFont="1" applyFill="1" applyBorder="1" applyAlignment="1">
      <alignment horizontal="center" vertical="center"/>
    </xf>
    <xf numFmtId="0" fontId="12" fillId="6" borderId="69" xfId="0" applyFont="1" applyFill="1" applyBorder="1" applyAlignment="1" applyProtection="1">
      <alignment horizontal="center" vertical="top"/>
      <protection locked="0"/>
    </xf>
    <xf numFmtId="3" fontId="12" fillId="3" borderId="53" xfId="2" applyNumberFormat="1" applyFont="1" applyFill="1" applyBorder="1" applyAlignment="1">
      <alignment horizontal="center" vertical="center"/>
    </xf>
    <xf numFmtId="164" fontId="12" fillId="3" borderId="53" xfId="0" applyNumberFormat="1" applyFont="1" applyFill="1" applyBorder="1" applyAlignment="1">
      <alignment horizontal="center" vertical="center"/>
    </xf>
    <xf numFmtId="2" fontId="12" fillId="3" borderId="53" xfId="0" applyNumberFormat="1" applyFont="1" applyFill="1" applyBorder="1" applyAlignment="1">
      <alignment horizontal="center" vertical="center"/>
    </xf>
    <xf numFmtId="2" fontId="12" fillId="3" borderId="60" xfId="0" applyNumberFormat="1" applyFont="1" applyFill="1" applyBorder="1" applyAlignment="1">
      <alignment horizontal="center" vertical="center"/>
    </xf>
    <xf numFmtId="0" fontId="12" fillId="0" borderId="31" xfId="0" applyFont="1" applyBorder="1" applyAlignment="1" applyProtection="1">
      <alignment horizontal="left" vertical="center" wrapText="1"/>
      <protection locked="0"/>
    </xf>
    <xf numFmtId="2" fontId="0" fillId="6" borderId="56" xfId="2" applyNumberFormat="1" applyFont="1" applyFill="1" applyBorder="1" applyAlignment="1" applyProtection="1">
      <alignment horizontal="center" vertical="center"/>
      <protection locked="0"/>
    </xf>
    <xf numFmtId="0" fontId="24" fillId="3" borderId="101" xfId="0" applyFont="1" applyFill="1" applyBorder="1" applyAlignment="1">
      <alignment vertical="center" wrapText="1"/>
    </xf>
    <xf numFmtId="0" fontId="24" fillId="3" borderId="76" xfId="0" applyFont="1" applyFill="1" applyBorder="1" applyAlignment="1">
      <alignment vertical="center" wrapText="1"/>
    </xf>
    <xf numFmtId="0" fontId="45" fillId="3" borderId="19" xfId="0" applyFont="1" applyFill="1" applyBorder="1" applyAlignment="1" applyProtection="1">
      <alignment horizontal="center" vertical="center"/>
      <protection locked="0"/>
    </xf>
    <xf numFmtId="0" fontId="12" fillId="4" borderId="0" xfId="0" applyFont="1" applyFill="1" applyAlignment="1" applyProtection="1">
      <alignment horizontal="center" vertical="center" wrapText="1"/>
      <protection locked="0"/>
    </xf>
    <xf numFmtId="0" fontId="23" fillId="4" borderId="0" xfId="0" applyFont="1" applyFill="1" applyAlignment="1" applyProtection="1">
      <alignment horizontal="center" vertical="center" wrapText="1"/>
      <protection locked="0"/>
    </xf>
    <xf numFmtId="0" fontId="12" fillId="6" borderId="2" xfId="0" applyFont="1" applyFill="1" applyBorder="1" applyAlignment="1" applyProtection="1">
      <alignment vertical="center"/>
      <protection locked="0"/>
    </xf>
    <xf numFmtId="0" fontId="12" fillId="6" borderId="43" xfId="0" applyFont="1" applyFill="1" applyBorder="1" applyAlignment="1" applyProtection="1">
      <alignment vertical="center"/>
      <protection locked="0"/>
    </xf>
    <xf numFmtId="0" fontId="12" fillId="6" borderId="101" xfId="0" applyFont="1" applyFill="1" applyBorder="1" applyAlignment="1" applyProtection="1">
      <alignment horizontal="center" vertical="center"/>
      <protection locked="0"/>
    </xf>
    <xf numFmtId="0" fontId="0" fillId="6" borderId="52" xfId="0" applyFill="1" applyBorder="1" applyAlignment="1" applyProtection="1">
      <alignment horizontal="left" vertical="center" wrapText="1"/>
      <protection locked="0"/>
    </xf>
    <xf numFmtId="0" fontId="18" fillId="6" borderId="48" xfId="0" applyFont="1" applyFill="1" applyBorder="1" applyAlignment="1" applyProtection="1">
      <alignment horizontal="center" vertical="center"/>
      <protection locked="0"/>
    </xf>
    <xf numFmtId="0" fontId="18" fillId="6" borderId="44" xfId="0" applyFont="1" applyFill="1" applyBorder="1" applyAlignment="1" applyProtection="1">
      <alignment horizontal="center" vertical="center"/>
      <protection locked="0"/>
    </xf>
    <xf numFmtId="0" fontId="12" fillId="15" borderId="2" xfId="0" applyFont="1" applyFill="1" applyBorder="1"/>
    <xf numFmtId="0" fontId="12" fillId="3" borderId="2" xfId="0" applyFont="1" applyFill="1" applyBorder="1" applyAlignment="1">
      <alignment horizontal="center"/>
    </xf>
    <xf numFmtId="0" fontId="12" fillId="4" borderId="2" xfId="0" applyFont="1" applyFill="1" applyBorder="1"/>
    <xf numFmtId="44" fontId="12" fillId="4" borderId="2" xfId="3" applyFont="1" applyFill="1" applyBorder="1" applyProtection="1"/>
    <xf numFmtId="0" fontId="18" fillId="4" borderId="0" xfId="0" applyFont="1" applyFill="1" applyAlignment="1">
      <alignment vertical="center"/>
    </xf>
    <xf numFmtId="0" fontId="64" fillId="16" borderId="19" xfId="0" applyFont="1" applyFill="1" applyBorder="1" applyAlignment="1">
      <alignment vertical="center" wrapText="1"/>
    </xf>
    <xf numFmtId="0" fontId="23" fillId="0" borderId="23" xfId="0" applyFont="1" applyBorder="1" applyAlignment="1">
      <alignment vertical="center" wrapText="1"/>
    </xf>
    <xf numFmtId="0" fontId="21" fillId="2" borderId="37" xfId="0" applyFont="1" applyFill="1" applyBorder="1" applyAlignment="1">
      <alignment vertical="center"/>
    </xf>
    <xf numFmtId="0" fontId="21" fillId="2" borderId="38" xfId="0" applyFont="1" applyFill="1" applyBorder="1" applyAlignment="1">
      <alignment vertical="center"/>
    </xf>
    <xf numFmtId="0" fontId="21" fillId="2" borderId="54" xfId="0" applyFont="1" applyFill="1" applyBorder="1" applyAlignment="1">
      <alignment horizontal="center" vertical="center"/>
    </xf>
    <xf numFmtId="0" fontId="5" fillId="4" borderId="41" xfId="1" applyFont="1" applyFill="1" applyBorder="1" applyAlignment="1" applyProtection="1">
      <alignment horizontal="center" vertical="center" wrapText="1"/>
    </xf>
    <xf numFmtId="0" fontId="18" fillId="4" borderId="42" xfId="0" applyFont="1" applyFill="1" applyBorder="1" applyAlignment="1">
      <alignment vertical="center" wrapText="1"/>
    </xf>
    <xf numFmtId="0" fontId="12" fillId="4" borderId="43" xfId="0" applyFont="1" applyFill="1" applyBorder="1" applyAlignment="1">
      <alignment vertical="center" wrapText="1"/>
    </xf>
    <xf numFmtId="0" fontId="5" fillId="0" borderId="44" xfId="1" applyFont="1" applyBorder="1" applyAlignment="1" applyProtection="1">
      <alignment horizontal="center" vertical="center" wrapText="1"/>
    </xf>
    <xf numFmtId="49" fontId="18" fillId="3" borderId="40" xfId="0" applyNumberFormat="1" applyFont="1" applyFill="1" applyBorder="1" applyAlignment="1">
      <alignment vertical="center" wrapText="1"/>
    </xf>
    <xf numFmtId="164" fontId="12" fillId="3" borderId="41" xfId="0" applyNumberFormat="1" applyFont="1" applyFill="1" applyBorder="1" applyAlignment="1">
      <alignment horizontal="right" vertical="center" indent="1"/>
    </xf>
    <xf numFmtId="0" fontId="12" fillId="6" borderId="97" xfId="0" applyFont="1" applyFill="1" applyBorder="1" applyAlignment="1" applyProtection="1">
      <alignment horizontal="left" vertical="center" wrapText="1"/>
      <protection locked="0"/>
    </xf>
    <xf numFmtId="0" fontId="12" fillId="6" borderId="101" xfId="0" applyFont="1" applyFill="1" applyBorder="1" applyAlignment="1" applyProtection="1">
      <alignment horizontal="left" vertical="center" wrapText="1"/>
      <protection locked="0"/>
    </xf>
    <xf numFmtId="0" fontId="12" fillId="6" borderId="116" xfId="0" applyFont="1" applyFill="1" applyBorder="1" applyAlignment="1" applyProtection="1">
      <alignment horizontal="center" vertical="center" wrapText="1"/>
      <protection locked="0"/>
    </xf>
    <xf numFmtId="0" fontId="45" fillId="3" borderId="75" xfId="0" applyFont="1" applyFill="1" applyBorder="1" applyAlignment="1" applyProtection="1">
      <alignment horizontal="center" vertical="center" wrapText="1"/>
      <protection locked="0"/>
    </xf>
    <xf numFmtId="0" fontId="12" fillId="3" borderId="75"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6" borderId="75" xfId="0" applyFont="1" applyFill="1" applyBorder="1" applyAlignment="1" applyProtection="1">
      <alignment horizontal="center" vertical="center"/>
      <protection locked="0"/>
    </xf>
    <xf numFmtId="0" fontId="12" fillId="3" borderId="101" xfId="0" applyFont="1" applyFill="1" applyBorder="1" applyAlignment="1" applyProtection="1">
      <alignment horizontal="center" vertical="center" wrapText="1"/>
      <protection locked="0"/>
    </xf>
    <xf numFmtId="0" fontId="12" fillId="6" borderId="41" xfId="0" applyFont="1" applyFill="1" applyBorder="1" applyAlignment="1" applyProtection="1">
      <alignment horizontal="left" vertical="center" wrapText="1"/>
      <protection locked="0"/>
    </xf>
    <xf numFmtId="0" fontId="45" fillId="3" borderId="41" xfId="0" applyFont="1" applyFill="1" applyBorder="1" applyAlignment="1" applyProtection="1">
      <alignment horizontal="left" vertical="center" wrapText="1"/>
      <protection locked="0"/>
    </xf>
    <xf numFmtId="0" fontId="12" fillId="3" borderId="41" xfId="0" applyFont="1" applyFill="1" applyBorder="1" applyAlignment="1" applyProtection="1">
      <alignment horizontal="left" vertical="center" wrapText="1"/>
      <protection locked="0"/>
    </xf>
    <xf numFmtId="0" fontId="0" fillId="3" borderId="49" xfId="0" applyFill="1" applyBorder="1" applyAlignment="1" applyProtection="1">
      <alignment horizontal="left" vertical="center" wrapText="1"/>
      <protection locked="0"/>
    </xf>
    <xf numFmtId="0" fontId="0" fillId="3" borderId="41" xfId="0" applyFill="1" applyBorder="1" applyAlignment="1" applyProtection="1">
      <alignment horizontal="left" vertical="center" wrapText="1"/>
      <protection locked="0"/>
    </xf>
    <xf numFmtId="0" fontId="0" fillId="6" borderId="86" xfId="0" applyFill="1" applyBorder="1" applyAlignment="1" applyProtection="1">
      <alignment horizontal="left" vertical="center" wrapText="1"/>
      <protection locked="0"/>
    </xf>
    <xf numFmtId="0" fontId="18" fillId="0" borderId="0" xfId="0" applyFont="1" applyAlignment="1">
      <alignment vertical="center"/>
    </xf>
    <xf numFmtId="0" fontId="64" fillId="0" borderId="0" xfId="0" applyFont="1" applyAlignment="1">
      <alignment vertical="center" wrapText="1"/>
    </xf>
    <xf numFmtId="0" fontId="23" fillId="0" borderId="0" xfId="0" applyFont="1" applyAlignment="1">
      <alignment vertical="center" wrapText="1"/>
    </xf>
    <xf numFmtId="0" fontId="55" fillId="6" borderId="2" xfId="0" applyFont="1" applyFill="1" applyBorder="1" applyAlignment="1" applyProtection="1">
      <alignment horizontal="center" vertical="center"/>
      <protection locked="0"/>
    </xf>
    <xf numFmtId="0" fontId="55" fillId="6" borderId="2" xfId="0" applyFont="1" applyFill="1" applyBorder="1" applyAlignment="1" applyProtection="1">
      <alignment horizontal="center" vertical="center" wrapText="1"/>
      <protection locked="0"/>
    </xf>
    <xf numFmtId="14" fontId="55" fillId="6" borderId="2" xfId="0" applyNumberFormat="1" applyFont="1" applyFill="1" applyBorder="1" applyAlignment="1" applyProtection="1">
      <alignment horizontal="center" vertical="center"/>
      <protection locked="0"/>
    </xf>
    <xf numFmtId="0" fontId="55" fillId="3" borderId="2" xfId="0" applyFont="1" applyFill="1" applyBorder="1" applyAlignment="1" applyProtection="1">
      <alignment horizontal="center" vertical="center" wrapText="1"/>
      <protection locked="0"/>
    </xf>
    <xf numFmtId="0" fontId="55" fillId="3" borderId="2" xfId="0" applyFont="1" applyFill="1" applyBorder="1" applyAlignment="1" applyProtection="1">
      <alignment horizontal="center" wrapText="1"/>
      <protection locked="0"/>
    </xf>
    <xf numFmtId="0" fontId="55" fillId="3" borderId="2" xfId="0" applyFont="1" applyFill="1" applyBorder="1" applyAlignment="1" applyProtection="1">
      <alignment horizontal="center" vertical="center"/>
      <protection locked="0"/>
    </xf>
    <xf numFmtId="6" fontId="55" fillId="3" borderId="2" xfId="0" applyNumberFormat="1" applyFont="1" applyFill="1" applyBorder="1" applyAlignment="1" applyProtection="1">
      <alignment horizontal="center" vertical="center" wrapText="1"/>
      <protection locked="0"/>
    </xf>
    <xf numFmtId="0" fontId="48" fillId="3" borderId="2" xfId="0" applyFont="1" applyFill="1" applyBorder="1" applyAlignment="1" applyProtection="1">
      <alignment horizontal="center" vertical="center" wrapText="1"/>
      <protection locked="0"/>
    </xf>
    <xf numFmtId="0" fontId="48" fillId="3" borderId="2" xfId="0" applyFont="1" applyFill="1" applyBorder="1" applyAlignment="1" applyProtection="1">
      <alignment horizontal="left" vertical="top" wrapText="1"/>
      <protection locked="0"/>
    </xf>
    <xf numFmtId="0" fontId="55" fillId="6" borderId="2" xfId="0" applyFont="1" applyFill="1" applyBorder="1" applyAlignment="1" applyProtection="1">
      <alignment horizontal="left" vertical="top"/>
      <protection locked="0"/>
    </xf>
    <xf numFmtId="0" fontId="1" fillId="4" borderId="0" xfId="1" applyFill="1" applyProtection="1"/>
    <xf numFmtId="0" fontId="12" fillId="6" borderId="43" xfId="0" applyFont="1" applyFill="1" applyBorder="1" applyAlignment="1" applyProtection="1">
      <alignment horizontal="left" vertical="center" wrapText="1"/>
      <protection locked="0"/>
    </xf>
    <xf numFmtId="0" fontId="1" fillId="4" borderId="41" xfId="1" applyFill="1" applyBorder="1" applyAlignment="1" applyProtection="1">
      <alignment horizontal="center" vertical="center" wrapText="1"/>
    </xf>
    <xf numFmtId="9" fontId="55" fillId="6" borderId="2" xfId="5" applyFont="1" applyFill="1" applyBorder="1" applyAlignment="1" applyProtection="1">
      <alignment horizontal="center" vertical="center" wrapText="1"/>
      <protection locked="0"/>
    </xf>
    <xf numFmtId="0" fontId="33" fillId="4" borderId="0" xfId="0" applyFont="1" applyFill="1" applyAlignment="1">
      <alignment horizontal="center" vertical="center" wrapText="1"/>
    </xf>
    <xf numFmtId="0" fontId="33" fillId="4" borderId="0" xfId="3" applyNumberFormat="1" applyFont="1" applyFill="1" applyAlignment="1">
      <alignment wrapText="1"/>
    </xf>
    <xf numFmtId="0" fontId="51" fillId="0" borderId="0" xfId="0" applyFont="1" applyAlignment="1">
      <alignment horizontal="left" vertical="center" wrapText="1"/>
    </xf>
    <xf numFmtId="0" fontId="33" fillId="4" borderId="0" xfId="0" applyFont="1" applyFill="1" applyAlignment="1">
      <alignment horizontal="center"/>
    </xf>
    <xf numFmtId="0" fontId="68" fillId="0" borderId="0" xfId="0" applyFont="1" applyAlignment="1">
      <alignment horizontal="left" vertical="center" wrapText="1"/>
    </xf>
    <xf numFmtId="2" fontId="33" fillId="4" borderId="0" xfId="0" applyNumberFormat="1" applyFont="1" applyFill="1" applyAlignment="1">
      <alignment vertical="center"/>
    </xf>
    <xf numFmtId="0" fontId="23" fillId="6" borderId="34" xfId="0" applyFont="1" applyFill="1" applyBorder="1" applyAlignment="1" applyProtection="1">
      <alignment horizontal="center" vertical="center" wrapText="1"/>
      <protection locked="0"/>
    </xf>
    <xf numFmtId="0" fontId="18" fillId="4" borderId="0" xfId="0" applyFont="1" applyFill="1" applyAlignment="1">
      <alignment horizontal="left"/>
    </xf>
    <xf numFmtId="0" fontId="27" fillId="11" borderId="92" xfId="0" applyFont="1" applyFill="1" applyBorder="1" applyAlignment="1">
      <alignment horizontal="center" vertical="center"/>
    </xf>
    <xf numFmtId="0" fontId="27" fillId="11" borderId="94" xfId="0" applyFont="1" applyFill="1" applyBorder="1" applyAlignment="1">
      <alignment horizontal="center" vertical="center"/>
    </xf>
    <xf numFmtId="0" fontId="27" fillId="11" borderId="93" xfId="0" applyFont="1" applyFill="1" applyBorder="1" applyAlignment="1">
      <alignment horizontal="center" vertical="center"/>
    </xf>
    <xf numFmtId="0" fontId="21" fillId="4" borderId="0" xfId="0" applyFont="1" applyFill="1" applyProtection="1">
      <protection locked="0"/>
    </xf>
    <xf numFmtId="0" fontId="25" fillId="4" borderId="0" xfId="0" applyFont="1" applyFill="1" applyProtection="1">
      <protection locked="0"/>
    </xf>
    <xf numFmtId="164" fontId="25" fillId="6" borderId="2" xfId="3" applyNumberFormat="1" applyFont="1" applyFill="1" applyBorder="1" applyAlignment="1" applyProtection="1">
      <alignment horizontal="center" vertical="center" wrapText="1"/>
      <protection locked="0"/>
    </xf>
    <xf numFmtId="0" fontId="33" fillId="4" borderId="0" xfId="0" applyFont="1" applyFill="1" applyAlignment="1" applyProtection="1">
      <alignment vertical="center"/>
      <protection locked="0"/>
    </xf>
    <xf numFmtId="0" fontId="23" fillId="6" borderId="59" xfId="0" applyFont="1" applyFill="1" applyBorder="1" applyAlignment="1" applyProtection="1">
      <alignment horizontal="center" vertical="center" wrapText="1"/>
      <protection locked="0"/>
    </xf>
    <xf numFmtId="0" fontId="23" fillId="6" borderId="34" xfId="0" applyFont="1" applyFill="1" applyBorder="1" applyAlignment="1" applyProtection="1">
      <alignment vertical="center" wrapText="1"/>
      <protection locked="0"/>
    </xf>
    <xf numFmtId="0" fontId="23" fillId="6" borderId="7" xfId="0" applyFont="1" applyFill="1" applyBorder="1" applyAlignment="1" applyProtection="1">
      <alignment vertical="center" wrapText="1"/>
      <protection locked="0"/>
    </xf>
    <xf numFmtId="0" fontId="6" fillId="2" borderId="21"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3" borderId="33" xfId="0" applyFont="1" applyFill="1" applyBorder="1" applyAlignment="1">
      <alignment horizontal="center" vertical="center" wrapText="1"/>
    </xf>
    <xf numFmtId="0" fontId="23" fillId="0" borderId="36" xfId="0" applyFont="1" applyBorder="1" applyAlignment="1">
      <alignment horizontal="center" vertical="center" wrapText="1"/>
    </xf>
    <xf numFmtId="0" fontId="23" fillId="3" borderId="38"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5" fillId="4" borderId="24" xfId="1" applyFont="1" applyFill="1" applyBorder="1" applyAlignment="1" applyProtection="1">
      <alignment vertical="center" wrapText="1"/>
    </xf>
    <xf numFmtId="0" fontId="5" fillId="4" borderId="0" xfId="1" applyFont="1" applyFill="1" applyBorder="1" applyAlignment="1" applyProtection="1">
      <alignment vertical="center" wrapText="1"/>
    </xf>
    <xf numFmtId="0" fontId="12" fillId="4" borderId="25" xfId="0" applyFont="1" applyFill="1" applyBorder="1"/>
    <xf numFmtId="0" fontId="25" fillId="4" borderId="0" xfId="0" applyFont="1" applyFill="1" applyAlignment="1">
      <alignment horizontal="center" vertical="center"/>
    </xf>
    <xf numFmtId="0" fontId="25" fillId="4" borderId="0" xfId="0" applyFont="1" applyFill="1" applyAlignment="1">
      <alignment vertical="center"/>
    </xf>
    <xf numFmtId="0" fontId="12" fillId="4" borderId="43" xfId="0" applyFont="1" applyFill="1" applyBorder="1" applyAlignment="1">
      <alignment horizontal="left" vertical="center"/>
    </xf>
    <xf numFmtId="0" fontId="23" fillId="4" borderId="0" xfId="0" applyFont="1" applyFill="1" applyAlignment="1">
      <alignment horizontal="center" vertical="center" wrapText="1"/>
    </xf>
    <xf numFmtId="0" fontId="5" fillId="4" borderId="0" xfId="1" applyFont="1" applyFill="1" applyBorder="1" applyAlignment="1" applyProtection="1">
      <alignment horizontal="center" vertical="center" wrapText="1"/>
    </xf>
    <xf numFmtId="0" fontId="33" fillId="4" borderId="0" xfId="0" applyFont="1" applyFill="1" applyAlignment="1">
      <alignment vertical="center" wrapText="1"/>
    </xf>
    <xf numFmtId="0" fontId="23" fillId="3" borderId="3"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4" borderId="40" xfId="0" applyFont="1" applyFill="1" applyBorder="1" applyAlignment="1">
      <alignment horizontal="center" vertical="center" wrapText="1"/>
    </xf>
    <xf numFmtId="9" fontId="25" fillId="4" borderId="2" xfId="5" applyFont="1" applyFill="1" applyBorder="1" applyAlignment="1" applyProtection="1">
      <alignment horizontal="center" vertical="center" wrapText="1"/>
    </xf>
    <xf numFmtId="0" fontId="20" fillId="4" borderId="42" xfId="0" applyFont="1" applyFill="1" applyBorder="1" applyAlignment="1">
      <alignment horizontal="center" vertical="center" wrapText="1"/>
    </xf>
    <xf numFmtId="164" fontId="20" fillId="0" borderId="43" xfId="3" applyNumberFormat="1" applyFont="1" applyFill="1" applyBorder="1" applyAlignment="1" applyProtection="1">
      <alignment horizontal="center" vertical="center" wrapText="1"/>
    </xf>
    <xf numFmtId="9" fontId="20" fillId="4" borderId="43" xfId="5" applyFont="1" applyFill="1" applyBorder="1" applyAlignment="1" applyProtection="1">
      <alignment horizontal="center" vertical="center" wrapText="1"/>
    </xf>
    <xf numFmtId="0" fontId="23" fillId="3" borderId="96" xfId="0" applyFont="1" applyFill="1" applyBorder="1" applyAlignment="1">
      <alignment horizontal="center" vertical="center" wrapText="1"/>
    </xf>
    <xf numFmtId="0" fontId="23" fillId="3" borderId="32"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24" fillId="3" borderId="34"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12" fillId="4" borderId="0" xfId="0" applyFont="1" applyFill="1" applyAlignment="1">
      <alignment horizontal="left" vertical="center" wrapText="1" indent="4"/>
    </xf>
    <xf numFmtId="0" fontId="22" fillId="4" borderId="0" xfId="0" applyFont="1" applyFill="1"/>
    <xf numFmtId="0" fontId="22" fillId="4" borderId="0" xfId="0" applyFont="1" applyFill="1" applyAlignment="1">
      <alignment horizontal="center"/>
    </xf>
    <xf numFmtId="0" fontId="39" fillId="4" borderId="0" xfId="0" applyFont="1" applyFill="1" applyAlignment="1">
      <alignment horizontal="center" vertical="center" wrapText="1"/>
    </xf>
    <xf numFmtId="0" fontId="23" fillId="3" borderId="2" xfId="0" applyFont="1" applyFill="1" applyBorder="1" applyAlignment="1">
      <alignment horizontal="center" vertical="center" wrapText="1"/>
    </xf>
    <xf numFmtId="0" fontId="18" fillId="3" borderId="38" xfId="0" applyFont="1" applyFill="1" applyBorder="1" applyAlignment="1">
      <alignment horizontal="center" vertical="center" wrapText="1"/>
    </xf>
    <xf numFmtId="0" fontId="5" fillId="4" borderId="24" xfId="1" applyFont="1" applyFill="1" applyBorder="1" applyAlignment="1" applyProtection="1">
      <alignment horizontal="center" vertical="center" wrapText="1"/>
    </xf>
    <xf numFmtId="0" fontId="5" fillId="4" borderId="25" xfId="1" applyFont="1" applyFill="1" applyBorder="1" applyAlignment="1" applyProtection="1">
      <alignment horizontal="center" vertical="center" wrapText="1"/>
    </xf>
    <xf numFmtId="0" fontId="5" fillId="4" borderId="26" xfId="1" applyFont="1" applyFill="1" applyBorder="1" applyAlignment="1" applyProtection="1">
      <alignment horizontal="center" vertical="center" wrapText="1"/>
    </xf>
    <xf numFmtId="0" fontId="5" fillId="4" borderId="27" xfId="1" applyFont="1" applyFill="1" applyBorder="1" applyAlignment="1" applyProtection="1">
      <alignment horizontal="center" vertical="center" wrapText="1"/>
    </xf>
    <xf numFmtId="0" fontId="34" fillId="4" borderId="28" xfId="0" applyFont="1" applyFill="1" applyBorder="1"/>
    <xf numFmtId="0" fontId="22" fillId="4" borderId="28" xfId="0" applyFont="1" applyFill="1" applyBorder="1"/>
    <xf numFmtId="0" fontId="39" fillId="4" borderId="25" xfId="0" applyFont="1" applyFill="1" applyBorder="1" applyAlignment="1">
      <alignment horizontal="center" vertical="top" wrapText="1"/>
    </xf>
    <xf numFmtId="0" fontId="12" fillId="4" borderId="0" xfId="0" applyFont="1" applyFill="1" applyAlignment="1">
      <alignment wrapText="1"/>
    </xf>
    <xf numFmtId="0" fontId="6" fillId="2" borderId="2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39" fillId="4" borderId="25" xfId="0" applyFont="1" applyFill="1" applyBorder="1" applyAlignment="1">
      <alignment vertical="top" wrapText="1"/>
    </xf>
    <xf numFmtId="0" fontId="25" fillId="4" borderId="25" xfId="0" applyFont="1" applyFill="1" applyBorder="1" applyAlignment="1">
      <alignment vertical="top" wrapText="1"/>
    </xf>
    <xf numFmtId="0" fontId="39" fillId="4" borderId="25" xfId="0" applyFont="1" applyFill="1" applyBorder="1" applyAlignment="1">
      <alignment horizontal="center" vertical="center" wrapText="1"/>
    </xf>
    <xf numFmtId="0" fontId="39" fillId="4" borderId="0" xfId="0" applyFont="1" applyFill="1" applyAlignment="1">
      <alignment vertical="top"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41" xfId="0" applyFont="1" applyFill="1" applyBorder="1" applyAlignment="1">
      <alignment horizontal="center" vertical="center" wrapText="1"/>
    </xf>
    <xf numFmtId="0" fontId="12" fillId="4" borderId="2" xfId="0" applyFont="1" applyFill="1" applyBorder="1" applyAlignment="1">
      <alignment horizontal="left" vertical="center"/>
    </xf>
    <xf numFmtId="0" fontId="25" fillId="4" borderId="2" xfId="0" applyFont="1" applyFill="1" applyBorder="1" applyAlignment="1">
      <alignment horizontal="left" vertical="center"/>
    </xf>
    <xf numFmtId="0" fontId="12" fillId="4" borderId="42" xfId="0" applyFont="1" applyFill="1" applyBorder="1" applyAlignment="1">
      <alignment vertical="center"/>
    </xf>
    <xf numFmtId="0" fontId="25" fillId="4" borderId="43" xfId="0" applyFont="1" applyFill="1" applyBorder="1" applyAlignment="1">
      <alignment horizontal="left" vertical="center"/>
    </xf>
    <xf numFmtId="0" fontId="31" fillId="4" borderId="0" xfId="0" applyFont="1" applyFill="1" applyAlignment="1">
      <alignment vertical="center" wrapText="1"/>
    </xf>
    <xf numFmtId="0" fontId="41" fillId="4" borderId="0" xfId="0" applyFont="1" applyFill="1" applyAlignment="1">
      <alignment wrapText="1"/>
    </xf>
    <xf numFmtId="0" fontId="12" fillId="4" borderId="0" xfId="0" applyFont="1" applyFill="1" applyAlignment="1">
      <alignment horizontal="left"/>
    </xf>
    <xf numFmtId="0" fontId="41" fillId="4" borderId="25" xfId="0" applyFont="1" applyFill="1" applyBorder="1" applyAlignment="1">
      <alignment wrapText="1"/>
    </xf>
    <xf numFmtId="0" fontId="6" fillId="4" borderId="0" xfId="0" applyFont="1" applyFill="1" applyAlignment="1" applyProtection="1">
      <alignment horizontal="center" vertical="center" wrapText="1"/>
      <protection locked="0"/>
    </xf>
    <xf numFmtId="0" fontId="12" fillId="4" borderId="22" xfId="0" applyFont="1" applyFill="1" applyBorder="1" applyProtection="1">
      <protection locked="0"/>
    </xf>
    <xf numFmtId="0" fontId="66" fillId="4" borderId="0" xfId="0" applyFont="1" applyFill="1"/>
    <xf numFmtId="0" fontId="51" fillId="4" borderId="0" xfId="0" applyFont="1" applyFill="1"/>
    <xf numFmtId="0" fontId="55" fillId="4" borderId="2" xfId="0" applyFont="1" applyFill="1" applyBorder="1" applyAlignment="1">
      <alignment horizontal="center" vertical="center"/>
    </xf>
    <xf numFmtId="0" fontId="25" fillId="3" borderId="2" xfId="0" applyFont="1" applyFill="1" applyBorder="1" applyAlignment="1">
      <alignment horizontal="left" vertical="center" wrapText="1"/>
    </xf>
    <xf numFmtId="0" fontId="45" fillId="3" borderId="2"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52" fillId="4" borderId="0" xfId="0" applyFont="1" applyFill="1"/>
    <xf numFmtId="0" fontId="55" fillId="3" borderId="2" xfId="0" applyFont="1" applyFill="1" applyBorder="1" applyAlignment="1" applyProtection="1">
      <alignment horizontal="left" vertical="center" wrapText="1"/>
      <protection locked="0"/>
    </xf>
    <xf numFmtId="0" fontId="0" fillId="4" borderId="0" xfId="0" applyFill="1" applyAlignment="1">
      <alignment horizontal="center" wrapText="1"/>
    </xf>
    <xf numFmtId="0" fontId="6" fillId="2" borderId="22" xfId="0" applyFont="1" applyFill="1" applyBorder="1" applyAlignment="1">
      <alignment vertical="center"/>
    </xf>
    <xf numFmtId="0" fontId="6" fillId="2" borderId="21" xfId="0" applyFont="1" applyFill="1" applyBorder="1" applyAlignment="1">
      <alignment vertical="center"/>
    </xf>
    <xf numFmtId="0" fontId="6" fillId="2" borderId="19" xfId="0" applyFont="1" applyFill="1" applyBorder="1" applyAlignment="1">
      <alignment horizontal="center" vertical="center" wrapText="1"/>
    </xf>
    <xf numFmtId="0" fontId="12" fillId="3" borderId="69" xfId="0" applyFont="1" applyFill="1" applyBorder="1" applyAlignment="1">
      <alignment horizontal="left" vertical="center"/>
    </xf>
    <xf numFmtId="0" fontId="12" fillId="3" borderId="69" xfId="0" applyFont="1" applyFill="1" applyBorder="1" applyAlignment="1">
      <alignment horizontal="center" vertical="center" wrapText="1"/>
    </xf>
    <xf numFmtId="0" fontId="0" fillId="4" borderId="0" xfId="0" applyFill="1" applyAlignment="1">
      <alignment horizontal="center" vertical="center" wrapText="1"/>
    </xf>
    <xf numFmtId="0" fontId="25" fillId="0" borderId="108" xfId="0" applyFont="1" applyBorder="1" applyAlignment="1">
      <alignment vertical="center" wrapText="1"/>
    </xf>
    <xf numFmtId="0" fontId="1" fillId="0" borderId="41" xfId="1" applyFill="1" applyBorder="1" applyAlignment="1" applyProtection="1">
      <alignment horizontal="center" vertical="center" wrapText="1"/>
    </xf>
    <xf numFmtId="0" fontId="0" fillId="3" borderId="49" xfId="0" applyFill="1" applyBorder="1" applyAlignment="1">
      <alignment horizontal="center"/>
    </xf>
    <xf numFmtId="0" fontId="0" fillId="3" borderId="69" xfId="0" applyFill="1" applyBorder="1" applyAlignment="1">
      <alignment horizontal="center"/>
    </xf>
    <xf numFmtId="0" fontId="0" fillId="3" borderId="69" xfId="0" applyFill="1" applyBorder="1"/>
    <xf numFmtId="0" fontId="45" fillId="3" borderId="40" xfId="0" applyFont="1" applyFill="1" applyBorder="1" applyAlignment="1">
      <alignment horizontal="left" vertical="center" wrapText="1"/>
    </xf>
    <xf numFmtId="0" fontId="45" fillId="3" borderId="61" xfId="0" applyFont="1" applyFill="1" applyBorder="1" applyAlignment="1">
      <alignment horizontal="left" vertical="center" wrapText="1"/>
    </xf>
    <xf numFmtId="0" fontId="41" fillId="4" borderId="0" xfId="0" applyFont="1" applyFill="1" applyAlignment="1">
      <alignment horizontal="center" vertical="center" wrapText="1"/>
    </xf>
    <xf numFmtId="0" fontId="0" fillId="3" borderId="86" xfId="0" applyFill="1" applyBorder="1"/>
    <xf numFmtId="0" fontId="25" fillId="0" borderId="57" xfId="0" applyFont="1" applyBorder="1" applyAlignment="1">
      <alignment vertical="center" wrapText="1"/>
    </xf>
    <xf numFmtId="0" fontId="1" fillId="0" borderId="44" xfId="1" applyBorder="1" applyAlignment="1" applyProtection="1">
      <alignment vertical="center" wrapText="1"/>
    </xf>
    <xf numFmtId="0" fontId="6" fillId="2" borderId="21" xfId="0" applyFont="1" applyFill="1" applyBorder="1" applyAlignment="1">
      <alignment vertical="center" wrapText="1"/>
    </xf>
    <xf numFmtId="0" fontId="20" fillId="5" borderId="19" xfId="0" applyFont="1" applyFill="1" applyBorder="1" applyAlignment="1">
      <alignment horizontal="center" vertical="center" wrapText="1"/>
    </xf>
    <xf numFmtId="0" fontId="0" fillId="3" borderId="19" xfId="0" applyFill="1" applyBorder="1"/>
    <xf numFmtId="9" fontId="0" fillId="4" borderId="33" xfId="0" applyNumberFormat="1" applyFill="1" applyBorder="1" applyAlignment="1">
      <alignment horizontal="center" vertical="center"/>
    </xf>
    <xf numFmtId="9" fontId="0" fillId="4" borderId="35" xfId="0" applyNumberFormat="1" applyFill="1" applyBorder="1" applyAlignment="1">
      <alignment horizontal="center" vertical="center"/>
    </xf>
    <xf numFmtId="9" fontId="0" fillId="4" borderId="107" xfId="0" applyNumberFormat="1" applyFill="1" applyBorder="1" applyAlignment="1">
      <alignment horizontal="center" vertical="center"/>
    </xf>
    <xf numFmtId="9" fontId="0" fillId="3" borderId="7" xfId="0" applyNumberFormat="1" applyFill="1" applyBorder="1" applyAlignment="1">
      <alignment horizontal="center" vertical="center"/>
    </xf>
    <xf numFmtId="0" fontId="25" fillId="4" borderId="24" xfId="0" applyFont="1" applyFill="1" applyBorder="1" applyAlignment="1">
      <alignment horizontal="left" vertical="top" wrapText="1"/>
    </xf>
    <xf numFmtId="0" fontId="12" fillId="3" borderId="95" xfId="0" applyFont="1" applyFill="1" applyBorder="1" applyAlignment="1" applyProtection="1">
      <alignment vertical="center" wrapText="1"/>
      <protection locked="0"/>
    </xf>
    <xf numFmtId="0" fontId="12" fillId="3" borderId="25" xfId="0" applyFont="1" applyFill="1" applyBorder="1" applyAlignment="1" applyProtection="1">
      <alignment horizontal="left" vertical="top" wrapText="1"/>
      <protection locked="0"/>
    </xf>
    <xf numFmtId="0" fontId="0" fillId="3" borderId="88" xfId="0" applyFill="1" applyBorder="1" applyAlignment="1" applyProtection="1">
      <alignment horizontal="left" vertical="top" wrapText="1"/>
      <protection locked="0"/>
    </xf>
    <xf numFmtId="0" fontId="12" fillId="3" borderId="69" xfId="0" applyFont="1" applyFill="1" applyBorder="1" applyAlignment="1" applyProtection="1">
      <alignment horizontal="left" vertical="center"/>
      <protection locked="0"/>
    </xf>
    <xf numFmtId="0" fontId="12" fillId="3" borderId="110" xfId="0" applyFont="1" applyFill="1" applyBorder="1" applyAlignment="1" applyProtection="1">
      <alignment vertical="center" wrapText="1"/>
      <protection locked="0"/>
    </xf>
    <xf numFmtId="0" fontId="12" fillId="3" borderId="85" xfId="0" applyFont="1"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5" fillId="4" borderId="0" xfId="1" applyFont="1" applyFill="1" applyAlignment="1" applyProtection="1">
      <alignment vertical="top"/>
    </xf>
    <xf numFmtId="0" fontId="18" fillId="4" borderId="0" xfId="0" applyFont="1" applyFill="1" applyAlignment="1">
      <alignment vertical="top"/>
    </xf>
    <xf numFmtId="0" fontId="6" fillId="2" borderId="31" xfId="0" applyFont="1" applyFill="1" applyBorder="1" applyAlignment="1">
      <alignment vertical="center" wrapText="1"/>
    </xf>
    <xf numFmtId="0" fontId="25" fillId="6" borderId="2" xfId="0" applyFont="1" applyFill="1" applyBorder="1" applyAlignment="1" applyProtection="1">
      <alignment horizontal="left" vertical="top" wrapText="1"/>
      <protection locked="0"/>
    </xf>
    <xf numFmtId="0" fontId="31" fillId="4" borderId="0" xfId="0" applyFont="1" applyFill="1" applyAlignment="1">
      <alignment horizontal="left" vertical="center" wrapText="1"/>
    </xf>
    <xf numFmtId="0" fontId="1" fillId="4" borderId="0" xfId="1" applyFill="1" applyAlignment="1" applyProtection="1">
      <alignment horizontal="left" vertical="center" wrapText="1"/>
    </xf>
    <xf numFmtId="0" fontId="55" fillId="4" borderId="96" xfId="0" quotePrefix="1" applyFont="1" applyFill="1" applyBorder="1" applyAlignment="1">
      <alignment horizontal="center" vertical="center" wrapText="1"/>
    </xf>
    <xf numFmtId="0" fontId="55" fillId="4" borderId="108" xfId="0" applyFont="1" applyFill="1" applyBorder="1" applyAlignment="1">
      <alignment horizontal="center" vertical="center" wrapText="1"/>
    </xf>
    <xf numFmtId="0" fontId="55" fillId="4" borderId="57" xfId="0" applyFont="1" applyFill="1" applyBorder="1" applyAlignment="1">
      <alignment horizontal="center" vertical="center" wrapText="1"/>
    </xf>
    <xf numFmtId="0" fontId="12" fillId="4" borderId="0" xfId="0" applyFont="1" applyFill="1" applyAlignment="1">
      <alignment vertical="top" wrapText="1"/>
    </xf>
    <xf numFmtId="0" fontId="13" fillId="4" borderId="0" xfId="0" applyFont="1" applyFill="1" applyAlignment="1">
      <alignment vertical="center" wrapText="1"/>
    </xf>
    <xf numFmtId="0" fontId="8" fillId="4" borderId="0" xfId="0" applyFont="1" applyFill="1" applyAlignment="1">
      <alignment horizontal="center" vertical="center"/>
    </xf>
    <xf numFmtId="0" fontId="12" fillId="4" borderId="0" xfId="0" applyFont="1" applyFill="1" applyAlignment="1">
      <alignment horizontal="center" vertical="center"/>
    </xf>
    <xf numFmtId="0" fontId="21" fillId="2" borderId="78" xfId="0" applyFont="1" applyFill="1" applyBorder="1"/>
    <xf numFmtId="0" fontId="21" fillId="2" borderId="81" xfId="0" applyFont="1" applyFill="1" applyBorder="1"/>
    <xf numFmtId="0" fontId="21" fillId="2" borderId="63" xfId="0" applyFont="1" applyFill="1" applyBorder="1"/>
    <xf numFmtId="0" fontId="43" fillId="4" borderId="0" xfId="0" applyFont="1" applyFill="1" applyAlignment="1">
      <alignment horizontal="center" vertical="center" wrapText="1"/>
    </xf>
    <xf numFmtId="0" fontId="23" fillId="4" borderId="8" xfId="0" applyFont="1" applyFill="1" applyBorder="1" applyAlignment="1">
      <alignment horizontal="left" vertical="center" wrapText="1"/>
    </xf>
    <xf numFmtId="0" fontId="44" fillId="4" borderId="0" xfId="0" applyFont="1" applyFill="1" applyAlignment="1">
      <alignment horizontal="center" vertical="center"/>
    </xf>
    <xf numFmtId="0" fontId="23" fillId="4" borderId="6" xfId="0" applyFont="1" applyFill="1" applyBorder="1" applyAlignment="1">
      <alignment vertical="center" wrapText="1"/>
    </xf>
    <xf numFmtId="0" fontId="23" fillId="0" borderId="8" xfId="0" applyFont="1" applyBorder="1" applyAlignment="1">
      <alignment horizontal="left" vertical="center" wrapText="1"/>
    </xf>
    <xf numFmtId="0" fontId="23" fillId="0" borderId="64" xfId="0" applyFont="1" applyBorder="1" applyAlignment="1">
      <alignment wrapText="1"/>
    </xf>
    <xf numFmtId="0" fontId="23" fillId="0" borderId="64" xfId="0" applyFont="1" applyBorder="1" applyAlignment="1">
      <alignment vertical="center" wrapText="1"/>
    </xf>
    <xf numFmtId="0" fontId="23" fillId="0" borderId="78" xfId="0" applyFont="1" applyBorder="1" applyAlignment="1">
      <alignment wrapText="1"/>
    </xf>
    <xf numFmtId="0" fontId="43" fillId="4" borderId="25" xfId="0" applyFont="1" applyFill="1" applyBorder="1" applyAlignment="1">
      <alignment horizontal="center" vertical="center" wrapText="1"/>
    </xf>
    <xf numFmtId="0" fontId="32" fillId="4" borderId="68" xfId="0" applyFont="1" applyFill="1" applyBorder="1" applyAlignment="1">
      <alignment vertical="center" wrapText="1"/>
    </xf>
    <xf numFmtId="0" fontId="23" fillId="4" borderId="68" xfId="0" applyFont="1" applyFill="1" applyBorder="1" applyAlignment="1">
      <alignment horizontal="left" wrapText="1" indent="2"/>
    </xf>
    <xf numFmtId="0" fontId="32" fillId="0" borderId="68" xfId="0" applyFont="1" applyBorder="1" applyAlignment="1">
      <alignment wrapText="1"/>
    </xf>
    <xf numFmtId="0" fontId="12" fillId="4" borderId="2" xfId="0" applyFont="1" applyFill="1" applyBorder="1" applyAlignment="1">
      <alignment vertical="center" wrapText="1"/>
    </xf>
    <xf numFmtId="0" fontId="23" fillId="4" borderId="82" xfId="0" applyFont="1" applyFill="1" applyBorder="1" applyAlignment="1">
      <alignment horizontal="left" wrapText="1" indent="2"/>
    </xf>
    <xf numFmtId="0" fontId="23" fillId="4" borderId="0" xfId="0" applyFont="1" applyFill="1"/>
    <xf numFmtId="0" fontId="36" fillId="4" borderId="0" xfId="1" applyFont="1" applyFill="1" applyProtection="1"/>
    <xf numFmtId="0" fontId="12" fillId="3" borderId="24" xfId="0" applyFont="1" applyFill="1" applyBorder="1"/>
    <xf numFmtId="0" fontId="18" fillId="3" borderId="48" xfId="0" applyFont="1" applyFill="1" applyBorder="1" applyAlignment="1">
      <alignment horizontal="center"/>
    </xf>
    <xf numFmtId="0" fontId="18" fillId="0" borderId="67" xfId="0" applyFont="1" applyBorder="1" applyAlignment="1">
      <alignment horizontal="center"/>
    </xf>
    <xf numFmtId="0" fontId="18" fillId="0" borderId="47" xfId="0" applyFont="1" applyBorder="1" applyAlignment="1">
      <alignment horizontal="center"/>
    </xf>
    <xf numFmtId="0" fontId="18" fillId="0" borderId="34" xfId="0" applyFont="1" applyBorder="1" applyAlignment="1">
      <alignment horizontal="center"/>
    </xf>
    <xf numFmtId="0" fontId="18" fillId="0" borderId="9" xfId="0" applyFont="1" applyBorder="1" applyAlignment="1">
      <alignment horizontal="center"/>
    </xf>
    <xf numFmtId="0" fontId="18" fillId="0" borderId="45" xfId="0" applyFont="1" applyBorder="1" applyAlignment="1">
      <alignment horizontal="center"/>
    </xf>
    <xf numFmtId="0" fontId="18" fillId="0" borderId="70" xfId="0" applyFont="1" applyBorder="1" applyAlignment="1">
      <alignment horizontal="center"/>
    </xf>
    <xf numFmtId="0" fontId="18" fillId="0" borderId="48" xfId="0" applyFont="1" applyBorder="1" applyAlignment="1">
      <alignment horizontal="center"/>
    </xf>
    <xf numFmtId="0" fontId="12" fillId="3" borderId="39" xfId="0" applyFont="1" applyFill="1" applyBorder="1" applyAlignment="1">
      <alignment horizontal="center" vertical="center"/>
    </xf>
    <xf numFmtId="0" fontId="12" fillId="4" borderId="38" xfId="0" applyFont="1" applyFill="1" applyBorder="1" applyAlignment="1">
      <alignment vertical="center"/>
    </xf>
    <xf numFmtId="0" fontId="12" fillId="3" borderId="41" xfId="0" applyFont="1" applyFill="1" applyBorder="1" applyAlignment="1">
      <alignment horizontal="center" vertical="center"/>
    </xf>
    <xf numFmtId="3" fontId="12" fillId="3" borderId="41" xfId="2" applyNumberFormat="1" applyFont="1" applyFill="1" applyBorder="1" applyAlignment="1" applyProtection="1">
      <alignment horizontal="center" vertical="center"/>
    </xf>
    <xf numFmtId="3" fontId="12" fillId="4" borderId="2" xfId="2" applyNumberFormat="1" applyFont="1" applyFill="1" applyBorder="1" applyAlignment="1" applyProtection="1">
      <alignment horizontal="right" vertical="center" indent="1"/>
    </xf>
    <xf numFmtId="165" fontId="12" fillId="3" borderId="41" xfId="0" applyNumberFormat="1" applyFont="1" applyFill="1" applyBorder="1" applyAlignment="1">
      <alignment horizontal="center" vertical="center"/>
    </xf>
    <xf numFmtId="1" fontId="12" fillId="4" borderId="2" xfId="2" applyNumberFormat="1" applyFont="1" applyFill="1" applyBorder="1" applyAlignment="1" applyProtection="1">
      <alignment horizontal="right" vertical="center" indent="1"/>
    </xf>
    <xf numFmtId="164" fontId="12" fillId="3" borderId="41" xfId="0" applyNumberFormat="1" applyFont="1" applyFill="1" applyBorder="1" applyAlignment="1">
      <alignment horizontal="center" vertical="center"/>
    </xf>
    <xf numFmtId="164" fontId="12" fillId="4" borderId="3" xfId="0" applyNumberFormat="1" applyFont="1" applyFill="1" applyBorder="1" applyAlignment="1">
      <alignment horizontal="right" vertical="center" indent="1"/>
    </xf>
    <xf numFmtId="2" fontId="12" fillId="3" borderId="41" xfId="0" applyNumberFormat="1" applyFont="1" applyFill="1" applyBorder="1" applyAlignment="1">
      <alignment horizontal="center" vertical="center"/>
    </xf>
    <xf numFmtId="2" fontId="12" fillId="4" borderId="3" xfId="0" applyNumberFormat="1" applyFont="1" applyFill="1" applyBorder="1" applyAlignment="1">
      <alignment horizontal="right" vertical="center" indent="1"/>
    </xf>
    <xf numFmtId="2" fontId="12" fillId="4" borderId="43" xfId="0" applyNumberFormat="1" applyFont="1" applyFill="1" applyBorder="1" applyAlignment="1">
      <alignment horizontal="right" vertical="center" indent="1"/>
    </xf>
    <xf numFmtId="0" fontId="0" fillId="4" borderId="30" xfId="0" applyFill="1" applyBorder="1"/>
    <xf numFmtId="0" fontId="5" fillId="4" borderId="0" xfId="1" quotePrefix="1" applyFont="1" applyFill="1" applyBorder="1" applyProtection="1"/>
    <xf numFmtId="0" fontId="6" fillId="2" borderId="37" xfId="0" applyFont="1" applyFill="1" applyBorder="1"/>
    <xf numFmtId="0" fontId="6" fillId="2" borderId="38" xfId="0" applyFont="1" applyFill="1" applyBorder="1"/>
    <xf numFmtId="0" fontId="6" fillId="2" borderId="39" xfId="0" applyFont="1" applyFill="1" applyBorder="1"/>
    <xf numFmtId="0" fontId="18" fillId="4" borderId="40" xfId="0" applyFont="1" applyFill="1" applyBorder="1" applyAlignment="1">
      <alignment vertical="center" wrapText="1"/>
    </xf>
    <xf numFmtId="0" fontId="0" fillId="4" borderId="2" xfId="0" applyFill="1" applyBorder="1" applyAlignment="1">
      <alignment vertical="center" wrapText="1"/>
    </xf>
    <xf numFmtId="0" fontId="18" fillId="4" borderId="61" xfId="0" applyFont="1" applyFill="1" applyBorder="1" applyAlignment="1">
      <alignment vertical="center" wrapText="1"/>
    </xf>
    <xf numFmtId="0" fontId="0" fillId="4" borderId="4" xfId="0" applyFill="1" applyBorder="1" applyAlignment="1">
      <alignment vertical="center" wrapText="1"/>
    </xf>
    <xf numFmtId="0" fontId="20" fillId="4" borderId="0" xfId="0" applyFont="1" applyFill="1" applyAlignment="1">
      <alignment horizontal="left"/>
    </xf>
    <xf numFmtId="0" fontId="25" fillId="4" borderId="0" xfId="0" applyFont="1" applyFill="1" applyAlignment="1">
      <alignment wrapText="1"/>
    </xf>
    <xf numFmtId="0" fontId="42" fillId="4" borderId="0" xfId="0" applyFont="1" applyFill="1"/>
    <xf numFmtId="0" fontId="34" fillId="4" borderId="0" xfId="0" applyFont="1" applyFill="1" applyProtection="1">
      <protection locked="0"/>
    </xf>
    <xf numFmtId="0" fontId="21" fillId="4" borderId="0" xfId="0" applyFont="1" applyFill="1" applyAlignment="1">
      <alignment horizontal="left"/>
    </xf>
    <xf numFmtId="0" fontId="33" fillId="4" borderId="0" xfId="0" applyFont="1" applyFill="1" applyAlignment="1" applyProtection="1">
      <alignment vertical="center" wrapText="1"/>
      <protection locked="0"/>
    </xf>
    <xf numFmtId="0" fontId="33" fillId="4" borderId="0" xfId="0" applyFont="1" applyFill="1" applyAlignment="1" applyProtection="1">
      <alignment wrapText="1"/>
      <protection locked="0"/>
    </xf>
    <xf numFmtId="9" fontId="55" fillId="3" borderId="2" xfId="5" applyFont="1" applyFill="1" applyBorder="1" applyAlignment="1" applyProtection="1">
      <alignment horizontal="center" vertical="center"/>
      <protection locked="0"/>
    </xf>
    <xf numFmtId="0" fontId="20" fillId="4" borderId="0" xfId="0" applyFont="1" applyFill="1"/>
    <xf numFmtId="0" fontId="25" fillId="0" borderId="0" xfId="0" applyFont="1"/>
    <xf numFmtId="0" fontId="20" fillId="0" borderId="0" xfId="0" applyFont="1"/>
    <xf numFmtId="0" fontId="40" fillId="4" borderId="0" xfId="1" applyFont="1" applyFill="1" applyAlignment="1" applyProtection="1">
      <alignment vertical="top"/>
    </xf>
    <xf numFmtId="0" fontId="20" fillId="4" borderId="0" xfId="0" applyFont="1" applyFill="1" applyAlignment="1">
      <alignment vertical="top"/>
    </xf>
    <xf numFmtId="0" fontId="12" fillId="6" borderId="2" xfId="0" applyFont="1" applyFill="1" applyBorder="1" applyAlignment="1" applyProtection="1">
      <alignment horizontal="center" vertical="center"/>
      <protection locked="0"/>
    </xf>
    <xf numFmtId="0" fontId="55" fillId="4" borderId="106" xfId="0" quotePrefix="1" applyFont="1" applyFill="1" applyBorder="1" applyAlignment="1" applyProtection="1">
      <alignment horizontal="left" vertical="center" wrapText="1"/>
      <protection locked="0"/>
    </xf>
    <xf numFmtId="0" fontId="55" fillId="4" borderId="41" xfId="0" quotePrefix="1" applyFont="1" applyFill="1" applyBorder="1" applyAlignment="1" applyProtection="1">
      <alignment horizontal="left" vertical="center" wrapText="1"/>
      <protection locked="0"/>
    </xf>
    <xf numFmtId="0" fontId="55" fillId="4" borderId="41" xfId="0" applyFont="1" applyFill="1" applyBorder="1" applyAlignment="1" applyProtection="1">
      <alignment horizontal="left" vertical="center" wrapText="1"/>
      <protection locked="0"/>
    </xf>
    <xf numFmtId="0" fontId="55" fillId="4" borderId="44" xfId="0" applyFont="1" applyFill="1" applyBorder="1" applyAlignment="1" applyProtection="1">
      <alignment horizontal="left" vertical="center" wrapText="1"/>
      <protection locked="0"/>
    </xf>
    <xf numFmtId="0" fontId="55" fillId="6" borderId="2" xfId="0" applyFont="1" applyFill="1" applyBorder="1" applyAlignment="1" applyProtection="1">
      <alignment horizontal="left" vertical="center" wrapText="1"/>
      <protection locked="0"/>
    </xf>
    <xf numFmtId="0" fontId="55" fillId="6" borderId="2" xfId="0" applyFont="1" applyFill="1" applyBorder="1" applyAlignment="1" applyProtection="1">
      <alignment horizontal="left" vertical="center"/>
      <protection locked="0"/>
    </xf>
    <xf numFmtId="0" fontId="48" fillId="3" borderId="2" xfId="0" applyFont="1" applyFill="1" applyBorder="1" applyAlignment="1" applyProtection="1">
      <alignment horizontal="left" vertical="center" wrapText="1"/>
      <protection locked="0"/>
    </xf>
    <xf numFmtId="9" fontId="55" fillId="6" borderId="2" xfId="5" applyFont="1" applyFill="1" applyBorder="1" applyAlignment="1" applyProtection="1">
      <alignment horizontal="left" vertical="center" wrapText="1"/>
      <protection locked="0"/>
    </xf>
    <xf numFmtId="9" fontId="55" fillId="6" borderId="2" xfId="5" applyFont="1" applyFill="1" applyBorder="1" applyAlignment="1" applyProtection="1">
      <alignment horizontal="left" vertical="center"/>
      <protection locked="0"/>
    </xf>
    <xf numFmtId="166" fontId="12" fillId="4" borderId="40" xfId="2" applyNumberFormat="1" applyFont="1" applyFill="1" applyBorder="1" applyAlignment="1">
      <alignment horizontal="right" vertical="center" indent="1"/>
    </xf>
    <xf numFmtId="164" fontId="37" fillId="6" borderId="22" xfId="0" applyNumberFormat="1" applyFont="1" applyFill="1" applyBorder="1" applyAlignment="1" applyProtection="1">
      <alignment horizontal="center" vertical="center" wrapText="1"/>
      <protection locked="0"/>
    </xf>
    <xf numFmtId="0" fontId="37" fillId="6" borderId="34" xfId="0" applyFont="1" applyFill="1" applyBorder="1" applyAlignment="1" applyProtection="1">
      <alignment horizontal="left" vertical="center" wrapText="1"/>
      <protection locked="0"/>
    </xf>
    <xf numFmtId="164" fontId="37" fillId="6" borderId="34" xfId="0" applyNumberFormat="1" applyFont="1" applyFill="1" applyBorder="1" applyAlignment="1" applyProtection="1">
      <alignment horizontal="center" vertical="center" wrapText="1"/>
      <protection locked="0"/>
    </xf>
    <xf numFmtId="0" fontId="69" fillId="6" borderId="34" xfId="0" applyFont="1" applyFill="1" applyBorder="1" applyAlignment="1" applyProtection="1">
      <alignment horizontal="left" vertical="center" wrapText="1"/>
      <protection locked="0"/>
    </xf>
    <xf numFmtId="9" fontId="0" fillId="4" borderId="7" xfId="0" applyNumberFormat="1" applyFill="1" applyBorder="1" applyAlignment="1">
      <alignment horizontal="center" vertical="center"/>
    </xf>
    <xf numFmtId="164" fontId="37" fillId="4" borderId="22" xfId="3" applyNumberFormat="1" applyFont="1" applyFill="1" applyBorder="1" applyAlignment="1" applyProtection="1">
      <alignment horizontal="center" vertical="center"/>
    </xf>
    <xf numFmtId="164" fontId="37" fillId="4" borderId="34" xfId="3" applyNumberFormat="1" applyFont="1" applyFill="1" applyBorder="1" applyAlignment="1" applyProtection="1">
      <alignment horizontal="center" vertical="center"/>
      <protection locked="0"/>
    </xf>
    <xf numFmtId="2" fontId="37" fillId="4" borderId="43" xfId="0" applyNumberFormat="1" applyFont="1" applyFill="1" applyBorder="1" applyAlignment="1" applyProtection="1">
      <alignment horizontal="center" vertical="center" wrapText="1"/>
      <protection locked="0"/>
    </xf>
    <xf numFmtId="0" fontId="0" fillId="0" borderId="76"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2" fontId="0" fillId="0" borderId="38" xfId="0" applyNumberFormat="1" applyBorder="1" applyAlignment="1" applyProtection="1">
      <alignment horizontal="center" vertical="center"/>
      <protection locked="0"/>
    </xf>
    <xf numFmtId="9" fontId="0" fillId="0" borderId="39" xfId="0" applyNumberFormat="1" applyBorder="1" applyAlignment="1">
      <alignment horizontal="center" vertical="center"/>
    </xf>
    <xf numFmtId="0" fontId="0" fillId="0" borderId="77" xfId="0" applyBorder="1" applyAlignment="1" applyProtection="1">
      <alignment horizontal="left" vertical="center"/>
      <protection locked="0"/>
    </xf>
    <xf numFmtId="0" fontId="0" fillId="0" borderId="43" xfId="0" applyBorder="1" applyAlignment="1" applyProtection="1">
      <alignment horizontal="left" vertical="center"/>
      <protection locked="0"/>
    </xf>
    <xf numFmtId="2" fontId="0" fillId="0" borderId="43" xfId="0" applyNumberFormat="1" applyBorder="1" applyAlignment="1" applyProtection="1">
      <alignment horizontal="center" vertical="center"/>
      <protection locked="0"/>
    </xf>
    <xf numFmtId="9" fontId="0" fillId="0" borderId="44" xfId="0" applyNumberFormat="1" applyBorder="1" applyAlignment="1">
      <alignment horizontal="center" vertical="center"/>
    </xf>
    <xf numFmtId="164" fontId="37" fillId="3" borderId="22" xfId="0" applyNumberFormat="1" applyFont="1" applyFill="1" applyBorder="1" applyAlignment="1" applyProtection="1">
      <alignment horizontal="center" vertical="center" wrapText="1"/>
      <protection locked="0"/>
    </xf>
    <xf numFmtId="0" fontId="0" fillId="3" borderId="20" xfId="0" applyFill="1" applyBorder="1"/>
    <xf numFmtId="9" fontId="0" fillId="4" borderId="56" xfId="0" applyNumberFormat="1" applyFill="1" applyBorder="1" applyAlignment="1">
      <alignment horizontal="center" vertical="center"/>
    </xf>
    <xf numFmtId="9" fontId="0" fillId="4" borderId="108" xfId="0" applyNumberFormat="1" applyFill="1" applyBorder="1" applyAlignment="1">
      <alignment horizontal="center" vertical="center"/>
    </xf>
    <xf numFmtId="9" fontId="0" fillId="4" borderId="58" xfId="0" applyNumberFormat="1" applyFill="1" applyBorder="1" applyAlignment="1">
      <alignment horizontal="center" vertical="center"/>
    </xf>
    <xf numFmtId="9" fontId="0" fillId="3" borderId="59" xfId="0" applyNumberFormat="1" applyFill="1" applyBorder="1" applyAlignment="1">
      <alignment horizontal="center" vertical="center"/>
    </xf>
    <xf numFmtId="9" fontId="0" fillId="4" borderId="59" xfId="0" applyNumberFormat="1" applyFill="1" applyBorder="1" applyAlignment="1">
      <alignment horizontal="center" vertical="center"/>
    </xf>
    <xf numFmtId="9" fontId="0" fillId="0" borderId="115" xfId="0" applyNumberFormat="1" applyBorder="1" applyAlignment="1">
      <alignment horizontal="center" vertical="center"/>
    </xf>
    <xf numFmtId="9" fontId="0" fillId="0" borderId="60" xfId="0" applyNumberFormat="1" applyBorder="1" applyAlignment="1">
      <alignment horizontal="center" vertical="center"/>
    </xf>
    <xf numFmtId="164" fontId="37" fillId="4" borderId="22" xfId="3" applyNumberFormat="1" applyFont="1" applyFill="1" applyBorder="1" applyAlignment="1" applyProtection="1">
      <alignment horizontal="center" vertical="center"/>
      <protection locked="0"/>
    </xf>
    <xf numFmtId="0" fontId="12" fillId="4" borderId="33" xfId="0" applyFont="1" applyFill="1" applyBorder="1" applyAlignment="1">
      <alignment vertical="center"/>
    </xf>
    <xf numFmtId="0" fontId="12" fillId="4" borderId="35" xfId="0" applyFont="1" applyFill="1" applyBorder="1" applyAlignment="1">
      <alignment vertical="center"/>
    </xf>
    <xf numFmtId="0" fontId="12" fillId="4" borderId="35" xfId="0" applyFont="1" applyFill="1" applyBorder="1" applyAlignment="1">
      <alignment vertical="center" wrapText="1"/>
    </xf>
    <xf numFmtId="1" fontId="12" fillId="4" borderId="35" xfId="2" applyNumberFormat="1" applyFont="1" applyFill="1" applyBorder="1" applyAlignment="1">
      <alignment horizontal="right" vertical="center" indent="1"/>
    </xf>
    <xf numFmtId="3" fontId="12" fillId="4" borderId="35" xfId="2" applyNumberFormat="1" applyFont="1" applyFill="1" applyBorder="1" applyAlignment="1">
      <alignment horizontal="right" vertical="center" indent="1"/>
    </xf>
    <xf numFmtId="164" fontId="12" fillId="4" borderId="35" xfId="0" applyNumberFormat="1" applyFont="1" applyFill="1" applyBorder="1" applyAlignment="1">
      <alignment horizontal="right" vertical="center" indent="1"/>
    </xf>
    <xf numFmtId="2" fontId="12" fillId="4" borderId="35" xfId="0" applyNumberFormat="1" applyFont="1" applyFill="1" applyBorder="1" applyAlignment="1">
      <alignment horizontal="right" vertical="center" indent="1"/>
    </xf>
    <xf numFmtId="2" fontId="12" fillId="4" borderId="36" xfId="0" applyNumberFormat="1" applyFont="1" applyFill="1" applyBorder="1" applyAlignment="1">
      <alignment horizontal="right" vertical="center" indent="1"/>
    </xf>
    <xf numFmtId="1" fontId="25" fillId="6" borderId="41" xfId="0" applyNumberFormat="1" applyFont="1" applyFill="1" applyBorder="1" applyAlignment="1" applyProtection="1">
      <alignment horizontal="left" vertical="center" wrapText="1"/>
      <protection locked="0"/>
    </xf>
    <xf numFmtId="0" fontId="25" fillId="6" borderId="75" xfId="0" applyFont="1" applyFill="1" applyBorder="1" applyAlignment="1" applyProtection="1">
      <alignment horizontal="left" vertical="center"/>
      <protection locked="0"/>
    </xf>
    <xf numFmtId="0" fontId="25" fillId="6" borderId="2" xfId="0" applyFont="1" applyFill="1" applyBorder="1" applyAlignment="1" applyProtection="1">
      <alignment horizontal="left" vertical="center" wrapText="1"/>
      <protection locked="0"/>
    </xf>
    <xf numFmtId="0" fontId="6" fillId="7" borderId="8" xfId="0" applyFont="1" applyFill="1" applyBorder="1" applyAlignment="1">
      <alignment horizontal="center" vertical="center"/>
    </xf>
    <xf numFmtId="0" fontId="6" fillId="7" borderId="9" xfId="0" applyFont="1" applyFill="1" applyBorder="1" applyAlignment="1">
      <alignment horizontal="center" vertical="center"/>
    </xf>
    <xf numFmtId="0" fontId="10" fillId="7" borderId="8" xfId="0" applyFont="1" applyFill="1" applyBorder="1" applyAlignment="1">
      <alignment horizontal="center" vertical="center"/>
    </xf>
    <xf numFmtId="0" fontId="10" fillId="7" borderId="30" xfId="0" applyFont="1" applyFill="1" applyBorder="1" applyAlignment="1">
      <alignment horizontal="center" vertical="center"/>
    </xf>
    <xf numFmtId="0" fontId="10" fillId="7" borderId="9" xfId="0" applyFont="1" applyFill="1" applyBorder="1" applyAlignment="1">
      <alignment horizontal="center" vertical="center"/>
    </xf>
    <xf numFmtId="0" fontId="25" fillId="0" borderId="20" xfId="0" applyFont="1" applyBorder="1" applyAlignment="1">
      <alignment horizontal="left" vertical="top" wrapText="1"/>
    </xf>
    <xf numFmtId="0" fontId="25" fillId="0" borderId="22" xfId="0" applyFont="1" applyBorder="1" applyAlignment="1">
      <alignment horizontal="left" vertical="top" wrapText="1"/>
    </xf>
    <xf numFmtId="0" fontId="25" fillId="0" borderId="21" xfId="0" applyFont="1" applyBorder="1" applyAlignment="1">
      <alignment horizontal="left" vertical="top" wrapText="1"/>
    </xf>
    <xf numFmtId="0" fontId="25" fillId="4" borderId="26" xfId="1" applyFont="1" applyFill="1" applyBorder="1" applyAlignment="1" applyProtection="1">
      <alignment horizontal="center" vertical="center" wrapText="1"/>
    </xf>
    <xf numFmtId="0" fontId="25" fillId="4" borderId="28" xfId="1" applyFont="1" applyFill="1" applyBorder="1" applyAlignment="1" applyProtection="1">
      <alignment horizontal="center" vertical="center" wrapText="1"/>
    </xf>
    <xf numFmtId="0" fontId="25" fillId="4" borderId="27" xfId="1" applyFont="1" applyFill="1" applyBorder="1" applyAlignment="1" applyProtection="1">
      <alignment horizontal="center" vertical="center" wrapText="1"/>
    </xf>
    <xf numFmtId="0" fontId="6" fillId="4" borderId="0" xfId="0" applyFont="1" applyFill="1" applyAlignment="1">
      <alignment horizontal="center" vertical="center" wrapText="1"/>
    </xf>
    <xf numFmtId="0" fontId="12" fillId="6" borderId="8" xfId="0" applyFont="1" applyFill="1" applyBorder="1" applyAlignment="1" applyProtection="1">
      <alignment horizontal="center" vertical="center" wrapText="1"/>
      <protection locked="0"/>
    </xf>
    <xf numFmtId="0" fontId="12" fillId="6" borderId="30" xfId="0" applyFont="1" applyFill="1" applyBorder="1" applyAlignment="1" applyProtection="1">
      <alignment horizontal="center" vertical="center" wrapText="1"/>
      <protection locked="0"/>
    </xf>
    <xf numFmtId="0" fontId="12" fillId="6" borderId="9" xfId="0" applyFont="1" applyFill="1" applyBorder="1" applyAlignment="1" applyProtection="1">
      <alignment horizontal="center" vertical="center" wrapText="1"/>
      <protection locked="0"/>
    </xf>
    <xf numFmtId="0" fontId="12" fillId="6" borderId="24" xfId="0" applyFont="1" applyFill="1" applyBorder="1" applyAlignment="1" applyProtection="1">
      <alignment horizontal="center" vertical="center" wrapText="1"/>
      <protection locked="0"/>
    </xf>
    <xf numFmtId="0" fontId="12" fillId="6" borderId="0" xfId="0" applyFont="1" applyFill="1" applyAlignment="1" applyProtection="1">
      <alignment horizontal="center" vertical="center" wrapText="1"/>
      <protection locked="0"/>
    </xf>
    <xf numFmtId="0" fontId="12" fillId="6" borderId="25" xfId="0" applyFont="1" applyFill="1" applyBorder="1" applyAlignment="1" applyProtection="1">
      <alignment horizontal="center" vertical="center" wrapText="1"/>
      <protection locked="0"/>
    </xf>
    <xf numFmtId="0" fontId="12" fillId="6" borderId="26" xfId="0" applyFont="1" applyFill="1" applyBorder="1" applyAlignment="1" applyProtection="1">
      <alignment horizontal="center" vertical="center" wrapText="1"/>
      <protection locked="0"/>
    </xf>
    <xf numFmtId="0" fontId="12" fillId="6" borderId="28" xfId="0" applyFont="1" applyFill="1" applyBorder="1" applyAlignment="1" applyProtection="1">
      <alignment horizontal="center" vertical="center" wrapText="1"/>
      <protection locked="0"/>
    </xf>
    <xf numFmtId="0" fontId="12" fillId="6" borderId="27" xfId="0" applyFont="1" applyFill="1" applyBorder="1" applyAlignment="1" applyProtection="1">
      <alignment horizontal="center" vertical="center" wrapText="1"/>
      <protection locked="0"/>
    </xf>
    <xf numFmtId="0" fontId="1" fillId="4" borderId="8" xfId="1" applyFill="1" applyBorder="1" applyAlignment="1" applyProtection="1">
      <alignment horizontal="center" vertical="center" wrapText="1"/>
    </xf>
    <xf numFmtId="0" fontId="1" fillId="4" borderId="30" xfId="1" applyFill="1" applyBorder="1" applyAlignment="1" applyProtection="1">
      <alignment horizontal="center" vertical="center" wrapText="1"/>
    </xf>
    <xf numFmtId="0" fontId="1" fillId="4" borderId="9" xfId="1" applyFill="1" applyBorder="1" applyAlignment="1" applyProtection="1">
      <alignment horizontal="center" vertical="center" wrapText="1"/>
    </xf>
    <xf numFmtId="0" fontId="12" fillId="4" borderId="42" xfId="0" applyFont="1" applyFill="1" applyBorder="1" applyAlignment="1">
      <alignment horizontal="left" vertical="center"/>
    </xf>
    <xf numFmtId="0" fontId="12" fillId="4" borderId="43" xfId="0" applyFont="1" applyFill="1" applyBorder="1" applyAlignment="1">
      <alignment horizontal="left" vertical="center"/>
    </xf>
    <xf numFmtId="0" fontId="1" fillId="4" borderId="24" xfId="1" applyFill="1" applyBorder="1" applyAlignment="1" applyProtection="1">
      <alignment horizontal="center" vertical="center" wrapText="1"/>
    </xf>
    <xf numFmtId="0" fontId="1" fillId="4" borderId="0" xfId="1" applyFill="1" applyBorder="1" applyAlignment="1" applyProtection="1">
      <alignment horizontal="center" vertical="center" wrapText="1"/>
    </xf>
    <xf numFmtId="0" fontId="1" fillId="4" borderId="25" xfId="1" applyFill="1" applyBorder="1" applyAlignment="1" applyProtection="1">
      <alignment horizontal="center" vertical="center" wrapText="1"/>
    </xf>
    <xf numFmtId="0" fontId="45" fillId="3" borderId="20" xfId="0" applyFont="1" applyFill="1" applyBorder="1" applyAlignment="1">
      <alignment horizontal="center" vertical="center" wrapText="1"/>
    </xf>
    <xf numFmtId="0" fontId="45" fillId="3" borderId="22" xfId="0" applyFont="1" applyFill="1" applyBorder="1" applyAlignment="1">
      <alignment horizontal="center" vertical="center" wrapText="1"/>
    </xf>
    <xf numFmtId="0" fontId="45" fillId="3" borderId="21" xfId="0" applyFont="1" applyFill="1" applyBorder="1" applyAlignment="1">
      <alignment horizontal="center"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45" fillId="3" borderId="8" xfId="0" applyFont="1" applyFill="1" applyBorder="1" applyAlignment="1">
      <alignment horizontal="left" vertical="center" wrapText="1"/>
    </xf>
    <xf numFmtId="0" fontId="45" fillId="3" borderId="9" xfId="0" applyFont="1" applyFill="1" applyBorder="1" applyAlignment="1">
      <alignment horizontal="left" vertical="center" wrapText="1"/>
    </xf>
    <xf numFmtId="0" fontId="45" fillId="3" borderId="24" xfId="0" applyFont="1" applyFill="1" applyBorder="1" applyAlignment="1">
      <alignment horizontal="left" vertical="center" wrapText="1"/>
    </xf>
    <xf numFmtId="0" fontId="45" fillId="3" borderId="25" xfId="0" applyFont="1" applyFill="1" applyBorder="1" applyAlignment="1">
      <alignment horizontal="left" vertical="center" wrapText="1"/>
    </xf>
    <xf numFmtId="0" fontId="45" fillId="3" borderId="26" xfId="0" applyFont="1" applyFill="1" applyBorder="1" applyAlignment="1">
      <alignment horizontal="left" vertical="center" wrapText="1"/>
    </xf>
    <xf numFmtId="0" fontId="45" fillId="3" borderId="27" xfId="0" applyFont="1" applyFill="1" applyBorder="1" applyAlignment="1">
      <alignment horizontal="left" vertical="center" wrapText="1"/>
    </xf>
    <xf numFmtId="0" fontId="25" fillId="3" borderId="8" xfId="0" applyFont="1" applyFill="1" applyBorder="1" applyAlignment="1" applyProtection="1">
      <alignment horizontal="left" vertical="center" wrapText="1"/>
      <protection locked="0"/>
    </xf>
    <xf numFmtId="0" fontId="25" fillId="3" borderId="30" xfId="0" applyFont="1" applyFill="1" applyBorder="1" applyAlignment="1" applyProtection="1">
      <alignment horizontal="left" vertical="center" wrapText="1"/>
      <protection locked="0"/>
    </xf>
    <xf numFmtId="0" fontId="25" fillId="3" borderId="9" xfId="0" applyFont="1" applyFill="1" applyBorder="1" applyAlignment="1" applyProtection="1">
      <alignment horizontal="left" vertical="center" wrapText="1"/>
      <protection locked="0"/>
    </xf>
    <xf numFmtId="0" fontId="25" fillId="3" borderId="24" xfId="0" applyFont="1" applyFill="1" applyBorder="1" applyAlignment="1" applyProtection="1">
      <alignment horizontal="left" vertical="center" wrapText="1"/>
      <protection locked="0"/>
    </xf>
    <xf numFmtId="0" fontId="25" fillId="3" borderId="0" xfId="0" applyFont="1" applyFill="1" applyAlignment="1" applyProtection="1">
      <alignment horizontal="left" vertical="center" wrapText="1"/>
      <protection locked="0"/>
    </xf>
    <xf numFmtId="0" fontId="25" fillId="3" borderId="25" xfId="0" applyFont="1" applyFill="1" applyBorder="1" applyAlignment="1" applyProtection="1">
      <alignment horizontal="left" vertical="center" wrapText="1"/>
      <protection locked="0"/>
    </xf>
    <xf numFmtId="0" fontId="25" fillId="3" borderId="26" xfId="0" applyFont="1" applyFill="1" applyBorder="1" applyAlignment="1" applyProtection="1">
      <alignment horizontal="left" vertical="center" wrapText="1"/>
      <protection locked="0"/>
    </xf>
    <xf numFmtId="0" fontId="25" fillId="3" borderId="28" xfId="0" applyFont="1" applyFill="1" applyBorder="1" applyAlignment="1" applyProtection="1">
      <alignment horizontal="left" vertical="center" wrapText="1"/>
      <protection locked="0"/>
    </xf>
    <xf numFmtId="0" fontId="25" fillId="3" borderId="27" xfId="0" applyFont="1" applyFill="1" applyBorder="1" applyAlignment="1" applyProtection="1">
      <alignment horizontal="left" vertical="center" wrapText="1"/>
      <protection locked="0"/>
    </xf>
    <xf numFmtId="0" fontId="12" fillId="6" borderId="8" xfId="0" applyFont="1" applyFill="1" applyBorder="1" applyAlignment="1" applyProtection="1">
      <alignment horizontal="center" wrapText="1"/>
      <protection locked="0"/>
    </xf>
    <xf numFmtId="0" fontId="12" fillId="6" borderId="30" xfId="0" applyFont="1" applyFill="1" applyBorder="1" applyAlignment="1" applyProtection="1">
      <alignment horizontal="center" wrapText="1"/>
      <protection locked="0"/>
    </xf>
    <xf numFmtId="0" fontId="12" fillId="6" borderId="9" xfId="0" applyFont="1" applyFill="1" applyBorder="1" applyAlignment="1" applyProtection="1">
      <alignment horizontal="center" wrapText="1"/>
      <protection locked="0"/>
    </xf>
    <xf numFmtId="0" fontId="12" fillId="6" borderId="24" xfId="0" applyFont="1" applyFill="1" applyBorder="1" applyAlignment="1" applyProtection="1">
      <alignment horizontal="center" wrapText="1"/>
      <protection locked="0"/>
    </xf>
    <xf numFmtId="0" fontId="12" fillId="6" borderId="0" xfId="0" applyFont="1" applyFill="1" applyAlignment="1" applyProtection="1">
      <alignment horizontal="center" wrapText="1"/>
      <protection locked="0"/>
    </xf>
    <xf numFmtId="0" fontId="12" fillId="6" borderId="25" xfId="0" applyFont="1" applyFill="1" applyBorder="1" applyAlignment="1" applyProtection="1">
      <alignment horizontal="center" wrapText="1"/>
      <protection locked="0"/>
    </xf>
    <xf numFmtId="0" fontId="12" fillId="6" borderId="26" xfId="0" applyFont="1" applyFill="1" applyBorder="1" applyAlignment="1" applyProtection="1">
      <alignment horizontal="center" wrapText="1"/>
      <protection locked="0"/>
    </xf>
    <xf numFmtId="0" fontId="12" fillId="6" borderId="28" xfId="0" applyFont="1" applyFill="1" applyBorder="1" applyAlignment="1" applyProtection="1">
      <alignment horizontal="center" wrapText="1"/>
      <protection locked="0"/>
    </xf>
    <xf numFmtId="0" fontId="12" fillId="6" borderId="27" xfId="0" applyFont="1" applyFill="1" applyBorder="1" applyAlignment="1" applyProtection="1">
      <alignment horizontal="center" wrapText="1"/>
      <protection locked="0"/>
    </xf>
    <xf numFmtId="0" fontId="6" fillId="2" borderId="2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2" fillId="0" borderId="20" xfId="0" applyFont="1" applyBorder="1" applyAlignment="1">
      <alignment horizontal="left" vertical="center" wrapText="1"/>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0" borderId="26" xfId="0" applyFont="1" applyBorder="1" applyAlignment="1">
      <alignment horizontal="left" vertical="center"/>
    </xf>
    <xf numFmtId="0" fontId="12" fillId="0" borderId="28" xfId="0" applyFont="1" applyBorder="1" applyAlignment="1">
      <alignment horizontal="left" vertical="center"/>
    </xf>
    <xf numFmtId="0" fontId="12" fillId="0" borderId="27" xfId="0" applyFont="1" applyBorder="1" applyAlignment="1">
      <alignment horizontal="left" vertical="center"/>
    </xf>
    <xf numFmtId="0" fontId="12" fillId="0" borderId="20" xfId="0" applyFont="1" applyBorder="1" applyAlignment="1">
      <alignment horizontal="left" vertical="center"/>
    </xf>
    <xf numFmtId="0" fontId="12" fillId="0" borderId="22" xfId="0" applyFont="1" applyBorder="1" applyAlignment="1">
      <alignment horizontal="left" vertical="center"/>
    </xf>
    <xf numFmtId="0" fontId="12" fillId="0" borderId="21" xfId="0" applyFont="1" applyBorder="1" applyAlignment="1">
      <alignment horizontal="left" vertical="center"/>
    </xf>
    <xf numFmtId="0" fontId="6" fillId="2" borderId="8"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2" fillId="0" borderId="31" xfId="0" applyFont="1" applyBorder="1" applyAlignment="1">
      <alignment horizontal="left" vertical="center" wrapText="1"/>
    </xf>
    <xf numFmtId="0" fontId="12" fillId="0" borderId="29" xfId="0" applyFont="1" applyBorder="1" applyAlignment="1">
      <alignment horizontal="left" vertical="center" wrapText="1"/>
    </xf>
    <xf numFmtId="0" fontId="12" fillId="0" borderId="23" xfId="0" applyFont="1" applyBorder="1" applyAlignment="1">
      <alignment horizontal="left" vertical="center" wrapText="1"/>
    </xf>
    <xf numFmtId="0" fontId="12" fillId="0" borderId="8"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33" fillId="4" borderId="0" xfId="0" applyFont="1" applyFill="1" applyAlignment="1" applyProtection="1">
      <alignment horizontal="center" vertical="center" wrapText="1"/>
      <protection locked="0"/>
    </xf>
    <xf numFmtId="0" fontId="12" fillId="4" borderId="8" xfId="0" applyFont="1" applyFill="1" applyBorder="1" applyAlignment="1">
      <alignment horizontal="center" vertical="top" wrapText="1"/>
    </xf>
    <xf numFmtId="0" fontId="12" fillId="4" borderId="30"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4" borderId="24" xfId="0" applyFont="1" applyFill="1" applyBorder="1" applyAlignment="1">
      <alignment horizontal="center" vertical="top" wrapText="1"/>
    </xf>
    <xf numFmtId="0" fontId="12" fillId="4" borderId="0" xfId="0" applyFont="1" applyFill="1" applyAlignment="1">
      <alignment horizontal="center" vertical="top" wrapText="1"/>
    </xf>
    <xf numFmtId="0" fontId="12" fillId="4" borderId="25" xfId="0" applyFont="1" applyFill="1" applyBorder="1" applyAlignment="1">
      <alignment horizontal="center" vertical="top" wrapText="1"/>
    </xf>
    <xf numFmtId="0" fontId="12" fillId="4" borderId="26" xfId="0" applyFont="1" applyFill="1" applyBorder="1" applyAlignment="1">
      <alignment horizontal="center" vertical="top" wrapText="1"/>
    </xf>
    <xf numFmtId="0" fontId="12" fillId="4" borderId="28" xfId="0" applyFont="1" applyFill="1" applyBorder="1" applyAlignment="1">
      <alignment horizontal="center" vertical="top" wrapText="1"/>
    </xf>
    <xf numFmtId="0" fontId="12" fillId="4" borderId="27" xfId="0" applyFont="1" applyFill="1" applyBorder="1" applyAlignment="1">
      <alignment horizontal="center" vertical="top" wrapText="1"/>
    </xf>
    <xf numFmtId="0" fontId="45" fillId="3" borderId="2" xfId="0" applyFont="1" applyFill="1" applyBorder="1" applyAlignment="1" applyProtection="1">
      <alignment horizontal="center" vertical="center" wrapText="1"/>
      <protection locked="0"/>
    </xf>
    <xf numFmtId="0" fontId="45" fillId="3" borderId="41" xfId="0" applyFont="1" applyFill="1" applyBorder="1" applyAlignment="1" applyProtection="1">
      <alignment horizontal="center" vertical="center" wrapText="1"/>
      <protection locked="0"/>
    </xf>
    <xf numFmtId="0" fontId="23" fillId="3" borderId="56" xfId="0" applyFont="1" applyFill="1" applyBorder="1" applyAlignment="1">
      <alignment horizontal="center" vertical="center" wrapText="1"/>
    </xf>
    <xf numFmtId="0" fontId="23" fillId="3" borderId="76"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23" fillId="6" borderId="58" xfId="0" applyFont="1" applyFill="1" applyBorder="1" applyAlignment="1" applyProtection="1">
      <alignment horizontal="center" vertical="center" wrapText="1"/>
      <protection locked="0"/>
    </xf>
    <xf numFmtId="0" fontId="23" fillId="6" borderId="72" xfId="0" applyFont="1" applyFill="1" applyBorder="1" applyAlignment="1" applyProtection="1">
      <alignment horizontal="center" vertical="center" wrapText="1"/>
      <protection locked="0"/>
    </xf>
    <xf numFmtId="0" fontId="23" fillId="6" borderId="87" xfId="0" applyFont="1" applyFill="1" applyBorder="1" applyAlignment="1" applyProtection="1">
      <alignment horizontal="center" vertical="center" wrapText="1"/>
      <protection locked="0"/>
    </xf>
    <xf numFmtId="0" fontId="23" fillId="3" borderId="6"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6" borderId="38" xfId="0" applyFont="1" applyFill="1" applyBorder="1" applyAlignment="1" applyProtection="1">
      <alignment horizontal="center" vertical="center" wrapText="1"/>
      <protection locked="0"/>
    </xf>
    <xf numFmtId="0" fontId="23" fillId="6" borderId="39" xfId="0" applyFont="1" applyFill="1" applyBorder="1" applyAlignment="1" applyProtection="1">
      <alignment horizontal="center" vertical="center" wrapText="1"/>
      <protection locked="0"/>
    </xf>
    <xf numFmtId="0" fontId="23" fillId="4" borderId="37" xfId="0" applyFont="1" applyFill="1" applyBorder="1" applyAlignment="1">
      <alignment horizontal="left" vertical="center" wrapText="1"/>
    </xf>
    <xf numFmtId="0" fontId="23" fillId="4" borderId="38" xfId="0" applyFont="1" applyFill="1" applyBorder="1" applyAlignment="1">
      <alignment horizontal="left" vertical="center" wrapText="1"/>
    </xf>
    <xf numFmtId="0" fontId="23" fillId="4" borderId="37" xfId="0" applyFont="1" applyFill="1" applyBorder="1" applyAlignment="1">
      <alignment horizontal="left" vertical="top" wrapText="1"/>
    </xf>
    <xf numFmtId="0" fontId="23" fillId="4" borderId="38" xfId="0" applyFont="1" applyFill="1" applyBorder="1" applyAlignment="1">
      <alignment horizontal="left" vertical="top" wrapText="1"/>
    </xf>
    <xf numFmtId="0" fontId="23" fillId="4" borderId="39" xfId="0" applyFont="1" applyFill="1" applyBorder="1" applyAlignment="1">
      <alignment horizontal="left" vertical="top" wrapText="1"/>
    </xf>
    <xf numFmtId="164" fontId="25" fillId="3" borderId="2" xfId="3" applyNumberFormat="1" applyFont="1" applyFill="1" applyBorder="1" applyAlignment="1" applyProtection="1">
      <alignment horizontal="center" vertical="center" wrapText="1"/>
    </xf>
    <xf numFmtId="164" fontId="25" fillId="3" borderId="41" xfId="3" applyNumberFormat="1" applyFont="1" applyFill="1" applyBorder="1" applyAlignment="1" applyProtection="1">
      <alignment horizontal="center" vertical="center" wrapText="1"/>
    </xf>
    <xf numFmtId="164" fontId="25" fillId="0" borderId="2" xfId="3" applyNumberFormat="1" applyFont="1" applyFill="1" applyBorder="1" applyAlignment="1" applyProtection="1">
      <alignment horizontal="center" vertical="center" wrapText="1"/>
      <protection locked="0"/>
    </xf>
    <xf numFmtId="164" fontId="25" fillId="0" borderId="41" xfId="3" applyNumberFormat="1" applyFont="1" applyFill="1" applyBorder="1" applyAlignment="1" applyProtection="1">
      <alignment horizontal="center" vertical="center" wrapText="1"/>
      <protection locked="0"/>
    </xf>
    <xf numFmtId="0" fontId="23" fillId="3" borderId="51"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66" fillId="4" borderId="0" xfId="0" applyFont="1" applyFill="1" applyAlignment="1">
      <alignment horizontal="center"/>
    </xf>
    <xf numFmtId="0" fontId="22" fillId="4" borderId="8" xfId="0" applyFont="1" applyFill="1" applyBorder="1" applyAlignment="1">
      <alignment horizontal="center"/>
    </xf>
    <xf numFmtId="0" fontId="22" fillId="4" borderId="30" xfId="0" applyFont="1" applyFill="1" applyBorder="1" applyAlignment="1">
      <alignment horizontal="center"/>
    </xf>
    <xf numFmtId="0" fontId="22" fillId="4" borderId="9" xfId="0" applyFont="1" applyFill="1" applyBorder="1" applyAlignment="1">
      <alignment horizontal="center"/>
    </xf>
    <xf numFmtId="0" fontId="23" fillId="3" borderId="82" xfId="0" applyFont="1" applyFill="1" applyBorder="1" applyAlignment="1">
      <alignment horizontal="center" vertical="center" wrapText="1"/>
    </xf>
    <xf numFmtId="0" fontId="23" fillId="3" borderId="83" xfId="0" applyFont="1" applyFill="1" applyBorder="1" applyAlignment="1">
      <alignment horizontal="center" vertical="center" wrapText="1"/>
    </xf>
    <xf numFmtId="0" fontId="23" fillId="6" borderId="83" xfId="0" applyFont="1" applyFill="1" applyBorder="1" applyAlignment="1" applyProtection="1">
      <alignment horizontal="center" vertical="center" wrapText="1"/>
      <protection locked="0"/>
    </xf>
    <xf numFmtId="0" fontId="23" fillId="6" borderId="86" xfId="0" applyFont="1" applyFill="1" applyBorder="1" applyAlignment="1" applyProtection="1">
      <alignment horizontal="center" vertical="center" wrapText="1"/>
      <protection locked="0"/>
    </xf>
    <xf numFmtId="0" fontId="12" fillId="4" borderId="8"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96" xfId="0" applyFont="1" applyFill="1" applyBorder="1" applyAlignment="1">
      <alignment horizontal="left" vertical="center" wrapText="1"/>
    </xf>
    <xf numFmtId="0" fontId="12" fillId="4" borderId="97" xfId="0" applyFont="1" applyFill="1" applyBorder="1" applyAlignment="1">
      <alignment horizontal="left" vertical="center" wrapText="1"/>
    </xf>
    <xf numFmtId="0" fontId="12" fillId="4" borderId="85" xfId="0" applyFont="1" applyFill="1" applyBorder="1" applyAlignment="1">
      <alignment horizontal="left" vertical="center" wrapText="1"/>
    </xf>
    <xf numFmtId="0" fontId="23" fillId="6" borderId="57" xfId="0" applyFont="1" applyFill="1" applyBorder="1" applyAlignment="1" applyProtection="1">
      <alignment horizontal="center" vertical="center" wrapText="1"/>
      <protection locked="0"/>
    </xf>
    <xf numFmtId="0" fontId="23" fillId="6" borderId="55" xfId="0" applyFont="1" applyFill="1" applyBorder="1" applyAlignment="1" applyProtection="1">
      <alignment horizontal="center" vertical="center" wrapText="1"/>
      <protection locked="0"/>
    </xf>
    <xf numFmtId="0" fontId="23" fillId="6" borderId="50" xfId="0" applyFont="1" applyFill="1" applyBorder="1" applyAlignment="1" applyProtection="1">
      <alignment horizontal="center" vertical="center" wrapText="1"/>
      <protection locked="0"/>
    </xf>
    <xf numFmtId="0" fontId="23" fillId="6" borderId="49" xfId="0" applyFont="1" applyFill="1" applyBorder="1" applyAlignment="1" applyProtection="1">
      <alignment horizontal="center" vertical="center" wrapText="1"/>
      <protection locked="0"/>
    </xf>
    <xf numFmtId="164" fontId="20" fillId="0" borderId="43" xfId="3" applyNumberFormat="1" applyFont="1" applyFill="1" applyBorder="1" applyAlignment="1" applyProtection="1">
      <alignment horizontal="center" vertical="center" wrapText="1"/>
    </xf>
    <xf numFmtId="164" fontId="20" fillId="0" borderId="44" xfId="3" applyNumberFormat="1" applyFont="1" applyFill="1" applyBorder="1" applyAlignment="1" applyProtection="1">
      <alignment horizontal="center" vertical="center" wrapText="1"/>
    </xf>
    <xf numFmtId="0" fontId="23" fillId="3" borderId="3" xfId="0" applyFont="1" applyFill="1" applyBorder="1" applyAlignment="1" applyProtection="1">
      <alignment horizontal="center" vertical="center" wrapText="1"/>
      <protection locked="0"/>
    </xf>
    <xf numFmtId="0" fontId="23" fillId="3" borderId="49" xfId="0" applyFont="1" applyFill="1" applyBorder="1" applyAlignment="1" applyProtection="1">
      <alignment horizontal="center" vertical="center" wrapText="1"/>
      <protection locked="0"/>
    </xf>
    <xf numFmtId="0" fontId="45" fillId="3" borderId="40" xfId="0" applyFont="1" applyFill="1" applyBorder="1" applyAlignment="1">
      <alignment horizontal="left" vertical="center" wrapText="1" indent="6"/>
    </xf>
    <xf numFmtId="0" fontId="45" fillId="3" borderId="2" xfId="0" applyFont="1" applyFill="1" applyBorder="1" applyAlignment="1">
      <alignment horizontal="left" vertical="center" wrapText="1" indent="6"/>
    </xf>
    <xf numFmtId="0" fontId="33" fillId="4" borderId="0" xfId="0" applyFont="1" applyFill="1" applyAlignment="1">
      <alignment horizontal="left" vertical="center" wrapText="1"/>
    </xf>
    <xf numFmtId="0" fontId="23" fillId="3" borderId="67" xfId="0" applyFont="1" applyFill="1" applyBorder="1" applyAlignment="1">
      <alignment horizontal="center" vertical="center" wrapText="1"/>
    </xf>
    <xf numFmtId="0" fontId="23" fillId="3" borderId="47" xfId="0" applyFont="1" applyFill="1" applyBorder="1" applyAlignment="1">
      <alignment horizontal="center" vertical="center" wrapText="1"/>
    </xf>
    <xf numFmtId="0" fontId="23" fillId="3" borderId="48" xfId="0" applyFont="1" applyFill="1" applyBorder="1" applyAlignment="1">
      <alignment horizontal="center" vertical="center" wrapText="1"/>
    </xf>
    <xf numFmtId="0" fontId="12" fillId="4" borderId="51" xfId="0" applyFont="1" applyFill="1" applyBorder="1" applyAlignment="1">
      <alignment horizontal="left" vertical="center" wrapText="1"/>
    </xf>
    <xf numFmtId="0" fontId="12" fillId="4" borderId="38" xfId="0" applyFont="1" applyFill="1" applyBorder="1" applyAlignment="1">
      <alignment horizontal="left" vertical="center" wrapText="1"/>
    </xf>
    <xf numFmtId="0" fontId="12" fillId="4" borderId="39" xfId="0" applyFont="1" applyFill="1" applyBorder="1" applyAlignment="1">
      <alignment horizontal="left" vertical="center" wrapText="1"/>
    </xf>
    <xf numFmtId="0" fontId="12" fillId="4" borderId="75"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2" fillId="4" borderId="100"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49" xfId="0" applyFont="1" applyFill="1" applyBorder="1" applyAlignment="1">
      <alignment horizontal="left" vertical="center" wrapText="1"/>
    </xf>
    <xf numFmtId="164" fontId="25" fillId="6" borderId="59" xfId="3" applyNumberFormat="1" applyFont="1" applyFill="1" applyBorder="1" applyAlignment="1" applyProtection="1">
      <alignment horizontal="center" vertical="center" wrapText="1"/>
      <protection locked="0"/>
    </xf>
    <xf numFmtId="164" fontId="25" fillId="6" borderId="21" xfId="3" applyNumberFormat="1" applyFont="1" applyFill="1" applyBorder="1" applyAlignment="1" applyProtection="1">
      <alignment horizontal="center" vertical="center" wrapText="1"/>
      <protection locked="0"/>
    </xf>
    <xf numFmtId="0" fontId="45" fillId="3" borderId="20" xfId="0" applyFont="1" applyFill="1" applyBorder="1" applyAlignment="1">
      <alignment horizontal="left" vertical="center"/>
    </xf>
    <xf numFmtId="0" fontId="45" fillId="3" borderId="22" xfId="0" applyFont="1" applyFill="1" applyBorder="1" applyAlignment="1">
      <alignment horizontal="left" vertical="center"/>
    </xf>
    <xf numFmtId="0" fontId="45" fillId="3" borderId="21" xfId="0" applyFont="1" applyFill="1" applyBorder="1" applyAlignment="1">
      <alignment horizontal="left" vertical="center"/>
    </xf>
    <xf numFmtId="0" fontId="6" fillId="2" borderId="9" xfId="0" applyFont="1" applyFill="1" applyBorder="1" applyAlignment="1">
      <alignment horizontal="center" vertical="center" wrapText="1"/>
    </xf>
    <xf numFmtId="0" fontId="45" fillId="3" borderId="50" xfId="0" applyFont="1" applyFill="1" applyBorder="1" applyAlignment="1">
      <alignment horizontal="left" vertical="center" wrapText="1" indent="6"/>
    </xf>
    <xf numFmtId="0" fontId="45" fillId="3" borderId="3" xfId="0" applyFont="1" applyFill="1" applyBorder="1" applyAlignment="1">
      <alignment horizontal="left" vertical="center" wrapText="1" indent="6"/>
    </xf>
    <xf numFmtId="164" fontId="23" fillId="6" borderId="57" xfId="3" applyNumberFormat="1" applyFont="1" applyFill="1" applyBorder="1" applyAlignment="1" applyProtection="1">
      <alignment horizontal="center" vertical="center" wrapText="1"/>
      <protection locked="0"/>
    </xf>
    <xf numFmtId="164" fontId="23" fillId="6" borderId="77" xfId="3" applyNumberFormat="1" applyFont="1" applyFill="1" applyBorder="1" applyAlignment="1" applyProtection="1">
      <alignment horizontal="center" vertical="center" wrapText="1"/>
      <protection locked="0"/>
    </xf>
    <xf numFmtId="164" fontId="23" fillId="6" borderId="55" xfId="3" applyNumberFormat="1" applyFont="1" applyFill="1" applyBorder="1" applyAlignment="1" applyProtection="1">
      <alignment horizontal="center" vertical="center" wrapText="1"/>
      <protection locked="0"/>
    </xf>
    <xf numFmtId="0" fontId="12" fillId="4" borderId="24"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25" xfId="0" applyFont="1" applyFill="1" applyBorder="1" applyAlignment="1">
      <alignment horizontal="left" vertical="center" wrapText="1"/>
    </xf>
    <xf numFmtId="0" fontId="23" fillId="6" borderId="52" xfId="0" applyFont="1" applyFill="1" applyBorder="1" applyAlignment="1" applyProtection="1">
      <alignment horizontal="center" vertical="center" wrapText="1"/>
      <protection locked="0"/>
    </xf>
    <xf numFmtId="0" fontId="23" fillId="6" borderId="43" xfId="0" applyFont="1" applyFill="1" applyBorder="1" applyAlignment="1" applyProtection="1">
      <alignment horizontal="center" vertical="center" wrapText="1"/>
      <protection locked="0"/>
    </xf>
    <xf numFmtId="0" fontId="23" fillId="6" borderId="44" xfId="0" applyFont="1" applyFill="1" applyBorder="1" applyAlignment="1" applyProtection="1">
      <alignment horizontal="center" vertical="center" wrapText="1"/>
      <protection locked="0"/>
    </xf>
    <xf numFmtId="0" fontId="23" fillId="3" borderId="6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3" fillId="4" borderId="57" xfId="0" applyFont="1" applyFill="1" applyBorder="1" applyAlignment="1" applyProtection="1">
      <alignment horizontal="center" vertical="center" wrapText="1"/>
      <protection locked="0"/>
    </xf>
    <xf numFmtId="0" fontId="23" fillId="4" borderId="55" xfId="0" applyFont="1" applyFill="1" applyBorder="1" applyAlignment="1" applyProtection="1">
      <alignment horizontal="center" vertical="center" wrapText="1"/>
      <protection locked="0"/>
    </xf>
    <xf numFmtId="0" fontId="25" fillId="4" borderId="6" xfId="0" applyFont="1" applyFill="1" applyBorder="1" applyAlignment="1">
      <alignment horizontal="center" vertical="center" wrapText="1"/>
    </xf>
    <xf numFmtId="0" fontId="25" fillId="4" borderId="34" xfId="0" applyFont="1" applyFill="1" applyBorder="1" applyAlignment="1">
      <alignment horizontal="center" vertical="center" wrapText="1"/>
    </xf>
    <xf numFmtId="0" fontId="23" fillId="6" borderId="77"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left" vertical="top" wrapText="1"/>
      <protection locked="0"/>
    </xf>
    <xf numFmtId="0" fontId="23" fillId="6" borderId="72" xfId="0" applyFont="1" applyFill="1" applyBorder="1" applyAlignment="1" applyProtection="1">
      <alignment horizontal="left" vertical="top" wrapText="1"/>
      <protection locked="0"/>
    </xf>
    <xf numFmtId="0" fontId="23" fillId="6" borderId="87" xfId="0" applyFont="1" applyFill="1" applyBorder="1" applyAlignment="1" applyProtection="1">
      <alignment horizontal="left" vertical="top" wrapText="1"/>
      <protection locked="0"/>
    </xf>
    <xf numFmtId="0" fontId="23" fillId="6" borderId="24" xfId="0" applyFont="1" applyFill="1" applyBorder="1" applyAlignment="1" applyProtection="1">
      <alignment horizontal="left" vertical="top" wrapText="1"/>
      <protection locked="0"/>
    </xf>
    <xf numFmtId="0" fontId="23" fillId="6" borderId="0" xfId="0" applyFont="1" applyFill="1" applyAlignment="1" applyProtection="1">
      <alignment horizontal="left" vertical="top" wrapText="1"/>
      <protection locked="0"/>
    </xf>
    <xf numFmtId="0" fontId="23" fillId="6" borderId="25" xfId="0" applyFont="1" applyFill="1" applyBorder="1" applyAlignment="1" applyProtection="1">
      <alignment horizontal="left" vertical="top" wrapText="1"/>
      <protection locked="0"/>
    </xf>
    <xf numFmtId="0" fontId="1" fillId="6" borderId="52" xfId="1" applyFill="1" applyBorder="1" applyAlignment="1" applyProtection="1">
      <alignment horizontal="center" vertical="center" wrapText="1"/>
      <protection locked="0"/>
    </xf>
    <xf numFmtId="0" fontId="5" fillId="6" borderId="43" xfId="1" applyFont="1" applyFill="1" applyBorder="1" applyAlignment="1" applyProtection="1">
      <alignment horizontal="center" vertical="center" wrapText="1"/>
      <protection locked="0"/>
    </xf>
    <xf numFmtId="0" fontId="5" fillId="6" borderId="44" xfId="1" applyFont="1" applyFill="1" applyBorder="1" applyAlignment="1" applyProtection="1">
      <alignment horizontal="center" vertical="center" wrapText="1"/>
      <protection locked="0"/>
    </xf>
    <xf numFmtId="0" fontId="23" fillId="4" borderId="67" xfId="0" applyFont="1" applyFill="1" applyBorder="1" applyAlignment="1" applyProtection="1">
      <alignment horizontal="center" vertical="center" wrapText="1"/>
      <protection locked="0"/>
    </xf>
    <xf numFmtId="0" fontId="23" fillId="4" borderId="47" xfId="0" applyFont="1" applyFill="1" applyBorder="1" applyAlignment="1" applyProtection="1">
      <alignment horizontal="center" vertical="center" wrapText="1"/>
      <protection locked="0"/>
    </xf>
    <xf numFmtId="0" fontId="23" fillId="4" borderId="48" xfId="0" applyFont="1" applyFill="1" applyBorder="1" applyAlignment="1" applyProtection="1">
      <alignment horizontal="center" vertical="center" wrapText="1"/>
      <protection locked="0"/>
    </xf>
    <xf numFmtId="0" fontId="23" fillId="6" borderId="67" xfId="0" applyFont="1" applyFill="1" applyBorder="1" applyAlignment="1" applyProtection="1">
      <alignment horizontal="center" vertical="center" wrapText="1"/>
      <protection locked="0"/>
    </xf>
    <xf numFmtId="0" fontId="23" fillId="6" borderId="47" xfId="0" applyFont="1" applyFill="1" applyBorder="1" applyAlignment="1" applyProtection="1">
      <alignment horizontal="center" vertical="center" wrapText="1"/>
      <protection locked="0"/>
    </xf>
    <xf numFmtId="0" fontId="23" fillId="6" borderId="48" xfId="0" applyFont="1" applyFill="1" applyBorder="1" applyAlignment="1" applyProtection="1">
      <alignment horizontal="center" vertical="center" wrapText="1"/>
      <protection locked="0"/>
    </xf>
    <xf numFmtId="0" fontId="12" fillId="4" borderId="8" xfId="0" applyFont="1" applyFill="1" applyBorder="1" applyAlignment="1">
      <alignment horizontal="left" vertical="center"/>
    </xf>
    <xf numFmtId="0" fontId="12" fillId="4" borderId="30" xfId="0" applyFont="1" applyFill="1" applyBorder="1" applyAlignment="1">
      <alignment horizontal="left" vertical="center"/>
    </xf>
    <xf numFmtId="0" fontId="12" fillId="4" borderId="45" xfId="0" applyFont="1" applyFill="1" applyBorder="1" applyAlignment="1">
      <alignment horizontal="left" vertical="center"/>
    </xf>
    <xf numFmtId="0" fontId="1" fillId="4" borderId="20" xfId="1" applyFill="1" applyBorder="1" applyAlignment="1" applyProtection="1">
      <alignment horizontal="center" vertical="center" wrapText="1"/>
    </xf>
    <xf numFmtId="0" fontId="1" fillId="4" borderId="22" xfId="1" applyFill="1" applyBorder="1" applyAlignment="1" applyProtection="1">
      <alignment horizontal="center" vertical="center" wrapText="1"/>
    </xf>
    <xf numFmtId="0" fontId="1" fillId="4" borderId="21" xfId="1" applyFill="1" applyBorder="1" applyAlignment="1" applyProtection="1">
      <alignment horizontal="center" vertical="center" wrapText="1"/>
    </xf>
    <xf numFmtId="0" fontId="21" fillId="0" borderId="0" xfId="0" applyFont="1" applyAlignment="1">
      <alignment horizontal="center" vertical="center" wrapText="1"/>
    </xf>
    <xf numFmtId="0" fontId="23" fillId="6" borderId="34" xfId="0" applyFont="1" applyFill="1" applyBorder="1" applyAlignment="1" applyProtection="1">
      <alignment horizontal="center" vertical="center" wrapText="1"/>
      <protection locked="0"/>
    </xf>
    <xf numFmtId="0" fontId="23" fillId="6" borderId="7" xfId="0" applyFont="1" applyFill="1" applyBorder="1" applyAlignment="1" applyProtection="1">
      <alignment horizontal="center" vertical="center" wrapText="1"/>
      <protection locked="0"/>
    </xf>
    <xf numFmtId="0" fontId="12" fillId="6" borderId="8" xfId="0" applyFont="1" applyFill="1" applyBorder="1" applyAlignment="1" applyProtection="1">
      <alignment horizontal="left" vertical="top" wrapText="1"/>
      <protection locked="0"/>
    </xf>
    <xf numFmtId="0" fontId="12" fillId="6" borderId="30" xfId="0" applyFont="1" applyFill="1" applyBorder="1" applyAlignment="1" applyProtection="1">
      <alignment horizontal="left" vertical="top" wrapText="1"/>
      <protection locked="0"/>
    </xf>
    <xf numFmtId="0" fontId="12" fillId="6" borderId="9" xfId="0" applyFont="1" applyFill="1" applyBorder="1" applyAlignment="1" applyProtection="1">
      <alignment horizontal="left" vertical="top" wrapText="1"/>
      <protection locked="0"/>
    </xf>
    <xf numFmtId="0" fontId="12" fillId="6" borderId="24" xfId="0" applyFont="1" applyFill="1" applyBorder="1" applyAlignment="1" applyProtection="1">
      <alignment horizontal="left" vertical="top" wrapText="1"/>
      <protection locked="0"/>
    </xf>
    <xf numFmtId="0" fontId="12" fillId="6" borderId="0" xfId="0" applyFont="1" applyFill="1" applyAlignment="1" applyProtection="1">
      <alignment horizontal="left" vertical="top" wrapText="1"/>
      <protection locked="0"/>
    </xf>
    <xf numFmtId="0" fontId="12" fillId="6" borderId="25" xfId="0" applyFont="1" applyFill="1" applyBorder="1" applyAlignment="1" applyProtection="1">
      <alignment horizontal="left" vertical="top" wrapText="1"/>
      <protection locked="0"/>
    </xf>
    <xf numFmtId="0" fontId="12" fillId="6" borderId="26" xfId="0" applyFont="1" applyFill="1" applyBorder="1" applyAlignment="1" applyProtection="1">
      <alignment horizontal="left" vertical="top" wrapText="1"/>
      <protection locked="0"/>
    </xf>
    <xf numFmtId="0" fontId="12" fillId="6" borderId="28" xfId="0" applyFont="1" applyFill="1" applyBorder="1" applyAlignment="1" applyProtection="1">
      <alignment horizontal="left" vertical="top" wrapText="1"/>
      <protection locked="0"/>
    </xf>
    <xf numFmtId="0" fontId="12" fillId="6" borderId="27" xfId="0" applyFont="1" applyFill="1" applyBorder="1" applyAlignment="1" applyProtection="1">
      <alignment horizontal="left" vertical="top" wrapText="1"/>
      <protection locked="0"/>
    </xf>
    <xf numFmtId="0" fontId="54" fillId="3" borderId="42" xfId="0" applyFont="1" applyFill="1" applyBorder="1" applyAlignment="1">
      <alignment horizontal="left" vertical="center" wrapText="1" indent="6"/>
    </xf>
    <xf numFmtId="0" fontId="45" fillId="3" borderId="43" xfId="0" applyFont="1" applyFill="1" applyBorder="1" applyAlignment="1">
      <alignment horizontal="left" vertical="center" wrapText="1" indent="6"/>
    </xf>
    <xf numFmtId="0" fontId="45" fillId="3" borderId="43" xfId="0" applyFont="1" applyFill="1" applyBorder="1" applyAlignment="1" applyProtection="1">
      <alignment horizontal="center" vertical="center" wrapText="1"/>
      <protection locked="0"/>
    </xf>
    <xf numFmtId="0" fontId="45" fillId="3" borderId="44" xfId="0" applyFont="1" applyFill="1" applyBorder="1" applyAlignment="1" applyProtection="1">
      <alignment horizontal="center" vertical="center" wrapText="1"/>
      <protection locked="0"/>
    </xf>
    <xf numFmtId="0" fontId="45" fillId="3" borderId="53" xfId="0" applyFont="1" applyFill="1" applyBorder="1" applyAlignment="1" applyProtection="1">
      <alignment horizontal="center" vertical="center" wrapText="1"/>
      <protection locked="0"/>
    </xf>
    <xf numFmtId="0" fontId="45" fillId="3" borderId="98" xfId="0" applyFont="1" applyFill="1" applyBorder="1" applyAlignment="1" applyProtection="1">
      <alignment horizontal="center" vertical="center" wrapText="1"/>
      <protection locked="0"/>
    </xf>
    <xf numFmtId="0" fontId="54" fillId="3" borderId="40" xfId="0" applyFont="1" applyFill="1" applyBorder="1" applyAlignment="1">
      <alignment horizontal="left" vertical="center" wrapText="1" indent="6"/>
    </xf>
    <xf numFmtId="0" fontId="23" fillId="6" borderId="8" xfId="0" applyFont="1" applyFill="1" applyBorder="1" applyAlignment="1" applyProtection="1">
      <alignment horizontal="center" vertical="center" wrapText="1"/>
      <protection locked="0"/>
    </xf>
    <xf numFmtId="0" fontId="23" fillId="6" borderId="30" xfId="0" applyFont="1" applyFill="1" applyBorder="1" applyAlignment="1" applyProtection="1">
      <alignment horizontal="center" vertical="center" wrapText="1"/>
      <protection locked="0"/>
    </xf>
    <xf numFmtId="0" fontId="23" fillId="6" borderId="9" xfId="0" applyFont="1" applyFill="1" applyBorder="1" applyAlignment="1" applyProtection="1">
      <alignment horizontal="center" vertical="center" wrapText="1"/>
      <protection locked="0"/>
    </xf>
    <xf numFmtId="0" fontId="25" fillId="3" borderId="59" xfId="0" applyFont="1" applyFill="1" applyBorder="1" applyAlignment="1" applyProtection="1">
      <alignment horizontal="left" vertical="top" wrapText="1"/>
      <protection locked="0"/>
    </xf>
    <xf numFmtId="0" fontId="25" fillId="3" borderId="21" xfId="0" applyFont="1" applyFill="1" applyBorder="1" applyAlignment="1" applyProtection="1">
      <alignment horizontal="left" vertical="top" wrapText="1"/>
      <protection locked="0"/>
    </xf>
    <xf numFmtId="0" fontId="45" fillId="3" borderId="20" xfId="0" applyFont="1" applyFill="1" applyBorder="1" applyAlignment="1">
      <alignment horizontal="left" vertical="center" wrapText="1"/>
    </xf>
    <xf numFmtId="0" fontId="45" fillId="3" borderId="22" xfId="0" applyFont="1" applyFill="1" applyBorder="1" applyAlignment="1">
      <alignment horizontal="left" vertical="center" wrapText="1"/>
    </xf>
    <xf numFmtId="0" fontId="45" fillId="3" borderId="62" xfId="0" applyFont="1" applyFill="1" applyBorder="1" applyAlignment="1">
      <alignment horizontal="left" vertical="center" wrapText="1"/>
    </xf>
    <xf numFmtId="0" fontId="12" fillId="4" borderId="8"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25"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12" fillId="6" borderId="42" xfId="0" applyFont="1" applyFill="1" applyBorder="1" applyAlignment="1" applyProtection="1">
      <alignment horizontal="center"/>
      <protection locked="0"/>
    </xf>
    <xf numFmtId="0" fontId="12" fillId="6" borderId="44" xfId="0" applyFont="1" applyFill="1" applyBorder="1" applyAlignment="1" applyProtection="1">
      <alignment horizontal="center"/>
      <protection locked="0"/>
    </xf>
    <xf numFmtId="0" fontId="12" fillId="6" borderId="58" xfId="0" applyFont="1" applyFill="1" applyBorder="1" applyAlignment="1" applyProtection="1">
      <alignment horizontal="left" vertical="top" wrapText="1"/>
      <protection locked="0"/>
    </xf>
    <xf numFmtId="0" fontId="12" fillId="6" borderId="72" xfId="0" applyFont="1" applyFill="1" applyBorder="1" applyAlignment="1" applyProtection="1">
      <alignment horizontal="left" vertical="top" wrapText="1"/>
      <protection locked="0"/>
    </xf>
    <xf numFmtId="0" fontId="12" fillId="6" borderId="87" xfId="0" applyFont="1" applyFill="1" applyBorder="1" applyAlignment="1" applyProtection="1">
      <alignment horizontal="left" vertical="top" wrapText="1"/>
      <protection locked="0"/>
    </xf>
    <xf numFmtId="0" fontId="23" fillId="6" borderId="42" xfId="0" applyFont="1" applyFill="1" applyBorder="1" applyAlignment="1" applyProtection="1">
      <alignment horizontal="center" vertical="center" wrapText="1"/>
      <protection locked="0"/>
    </xf>
    <xf numFmtId="0" fontId="5" fillId="6" borderId="52" xfId="1" applyFont="1" applyFill="1" applyBorder="1" applyAlignment="1" applyProtection="1">
      <alignment horizontal="center" vertical="center" wrapText="1"/>
      <protection locked="0"/>
    </xf>
    <xf numFmtId="0" fontId="12" fillId="4" borderId="26"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2" fillId="0" borderId="59"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xf>
    <xf numFmtId="0" fontId="12" fillId="6" borderId="70" xfId="0" applyFont="1" applyFill="1" applyBorder="1" applyAlignment="1" applyProtection="1">
      <alignment horizontal="center" vertical="center" wrapText="1"/>
      <protection locked="0"/>
    </xf>
    <xf numFmtId="0" fontId="12" fillId="6" borderId="95" xfId="0" applyFont="1" applyFill="1" applyBorder="1" applyAlignment="1" applyProtection="1">
      <alignment horizontal="center" vertical="center" wrapText="1"/>
      <protection locked="0"/>
    </xf>
    <xf numFmtId="0" fontId="12" fillId="6" borderId="84" xfId="0" applyFont="1" applyFill="1" applyBorder="1" applyAlignment="1" applyProtection="1">
      <alignment horizontal="center" vertical="center" wrapText="1"/>
      <protection locked="0"/>
    </xf>
    <xf numFmtId="2" fontId="12" fillId="6" borderId="70" xfId="0" applyNumberFormat="1" applyFont="1" applyFill="1" applyBorder="1" applyAlignment="1" applyProtection="1">
      <alignment horizontal="center" vertical="center"/>
      <protection locked="0"/>
    </xf>
    <xf numFmtId="2" fontId="12" fillId="6" borderId="30" xfId="0" applyNumberFormat="1" applyFont="1" applyFill="1" applyBorder="1" applyAlignment="1" applyProtection="1">
      <alignment horizontal="center" vertical="center"/>
      <protection locked="0"/>
    </xf>
    <xf numFmtId="2" fontId="12" fillId="6" borderId="9" xfId="0" applyNumberFormat="1" applyFont="1" applyFill="1" applyBorder="1" applyAlignment="1" applyProtection="1">
      <alignment horizontal="center" vertical="center"/>
      <protection locked="0"/>
    </xf>
    <xf numFmtId="49" fontId="23" fillId="6" borderId="2" xfId="0" applyNumberFormat="1" applyFont="1" applyFill="1" applyBorder="1" applyAlignment="1" applyProtection="1">
      <alignment horizontal="center" vertical="center" wrapText="1"/>
      <protection locked="0"/>
    </xf>
    <xf numFmtId="49" fontId="23" fillId="6" borderId="41" xfId="0" applyNumberFormat="1" applyFont="1" applyFill="1" applyBorder="1" applyAlignment="1" applyProtection="1">
      <alignment horizontal="center" vertical="center" wrapText="1"/>
      <protection locked="0"/>
    </xf>
    <xf numFmtId="49" fontId="23" fillId="6" borderId="3" xfId="0" applyNumberFormat="1" applyFont="1" applyFill="1" applyBorder="1" applyAlignment="1" applyProtection="1">
      <alignment horizontal="center" vertical="center" wrapText="1"/>
      <protection locked="0"/>
    </xf>
    <xf numFmtId="49" fontId="23" fillId="6" borderId="49" xfId="0" applyNumberFormat="1" applyFont="1" applyFill="1" applyBorder="1" applyAlignment="1" applyProtection="1">
      <alignment horizontal="center" vertical="center" wrapText="1"/>
      <protection locked="0"/>
    </xf>
    <xf numFmtId="0" fontId="12" fillId="6" borderId="43" xfId="0" applyFont="1" applyFill="1" applyBorder="1" applyAlignment="1" applyProtection="1">
      <alignment horizontal="center" vertical="center"/>
      <protection locked="0"/>
    </xf>
    <xf numFmtId="0" fontId="12" fillId="6" borderId="44"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wrapText="1"/>
      <protection locked="0"/>
    </xf>
    <xf numFmtId="0" fontId="5" fillId="4" borderId="24" xfId="1" applyFont="1" applyFill="1" applyBorder="1" applyAlignment="1" applyProtection="1">
      <alignment horizontal="center" vertical="center" wrapText="1"/>
    </xf>
    <xf numFmtId="0" fontId="5" fillId="4" borderId="25" xfId="1" applyFont="1" applyFill="1" applyBorder="1" applyAlignment="1" applyProtection="1">
      <alignment horizontal="center" vertical="center" wrapText="1"/>
    </xf>
    <xf numFmtId="0" fontId="5" fillId="4" borderId="26" xfId="1" applyFont="1" applyFill="1" applyBorder="1" applyAlignment="1" applyProtection="1">
      <alignment horizontal="center" vertical="center" wrapText="1"/>
    </xf>
    <xf numFmtId="0" fontId="5" fillId="4" borderId="27" xfId="1" applyFont="1" applyFill="1" applyBorder="1" applyAlignment="1" applyProtection="1">
      <alignment horizontal="center" vertical="center" wrapText="1"/>
    </xf>
    <xf numFmtId="0" fontId="22" fillId="4" borderId="28" xfId="0" applyFont="1" applyFill="1" applyBorder="1" applyAlignment="1">
      <alignment horizontal="center"/>
    </xf>
    <xf numFmtId="0" fontId="12" fillId="4" borderId="45" xfId="0" applyFont="1" applyFill="1" applyBorder="1" applyAlignment="1">
      <alignment horizontal="left" vertical="center" wrapText="1"/>
    </xf>
    <xf numFmtId="0" fontId="12" fillId="4" borderId="47" xfId="0" applyFont="1" applyFill="1" applyBorder="1" applyAlignment="1">
      <alignment horizontal="left" vertical="center" wrapText="1"/>
    </xf>
    <xf numFmtId="0" fontId="12" fillId="4" borderId="48" xfId="0" applyFont="1" applyFill="1" applyBorder="1" applyAlignment="1">
      <alignment horizontal="left" vertical="center" wrapText="1"/>
    </xf>
    <xf numFmtId="0" fontId="12" fillId="6" borderId="59" xfId="0" applyFont="1" applyFill="1" applyBorder="1" applyAlignment="1" applyProtection="1">
      <alignment horizontal="left" vertical="center"/>
      <protection locked="0"/>
    </xf>
    <xf numFmtId="0" fontId="12" fillId="6" borderId="22" xfId="0" applyFont="1" applyFill="1" applyBorder="1" applyAlignment="1" applyProtection="1">
      <alignment horizontal="left" vertical="center"/>
      <protection locked="0"/>
    </xf>
    <xf numFmtId="0" fontId="12" fillId="6" borderId="21" xfId="0" applyFont="1" applyFill="1" applyBorder="1" applyAlignment="1" applyProtection="1">
      <alignment horizontal="left" vertical="center"/>
      <protection locked="0"/>
    </xf>
    <xf numFmtId="0" fontId="45" fillId="3" borderId="6" xfId="0" applyFont="1" applyFill="1" applyBorder="1" applyAlignment="1">
      <alignment horizontal="left" vertical="center"/>
    </xf>
    <xf numFmtId="0" fontId="45" fillId="3" borderId="34" xfId="0" applyFont="1" applyFill="1" applyBorder="1" applyAlignment="1">
      <alignment horizontal="left" vertical="center"/>
    </xf>
    <xf numFmtId="0" fontId="12" fillId="6" borderId="70" xfId="0" applyFont="1" applyFill="1" applyBorder="1" applyAlignment="1" applyProtection="1">
      <alignment horizontal="left" vertical="center"/>
      <protection locked="0"/>
    </xf>
    <xf numFmtId="0" fontId="12" fillId="6" borderId="30" xfId="0" applyFont="1" applyFill="1" applyBorder="1" applyAlignment="1" applyProtection="1">
      <alignment horizontal="left" vertical="center"/>
      <protection locked="0"/>
    </xf>
    <xf numFmtId="0" fontId="12" fillId="6" borderId="9" xfId="0" applyFont="1" applyFill="1" applyBorder="1" applyAlignment="1" applyProtection="1">
      <alignment horizontal="left" vertical="center"/>
      <protection locked="0"/>
    </xf>
    <xf numFmtId="0" fontId="25" fillId="4" borderId="20" xfId="0" applyFont="1" applyFill="1" applyBorder="1" applyAlignment="1">
      <alignment horizontal="left" vertical="center"/>
    </xf>
    <xf numFmtId="0" fontId="25" fillId="4" borderId="62" xfId="0" applyFont="1" applyFill="1" applyBorder="1" applyAlignment="1">
      <alignment horizontal="left" vertical="center"/>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12" fillId="6" borderId="60" xfId="0" applyFont="1" applyFill="1" applyBorder="1" applyAlignment="1" applyProtection="1">
      <alignment horizontal="center" vertical="center" wrapText="1"/>
      <protection locked="0"/>
    </xf>
    <xf numFmtId="0" fontId="12" fillId="6" borderId="77" xfId="0" applyFont="1" applyFill="1" applyBorder="1" applyAlignment="1" applyProtection="1">
      <alignment horizontal="center" vertical="center" wrapText="1"/>
      <protection locked="0"/>
    </xf>
    <xf numFmtId="0" fontId="12" fillId="6" borderId="55" xfId="0" applyFont="1" applyFill="1" applyBorder="1" applyAlignment="1" applyProtection="1">
      <alignment horizontal="center" vertical="center" wrapText="1"/>
      <protection locked="0"/>
    </xf>
    <xf numFmtId="0" fontId="45" fillId="3" borderId="62" xfId="0" applyFont="1" applyFill="1" applyBorder="1" applyAlignment="1">
      <alignment horizontal="left" vertical="center"/>
    </xf>
    <xf numFmtId="0" fontId="45" fillId="3" borderId="59" xfId="0" applyFont="1" applyFill="1" applyBorder="1" applyAlignment="1" applyProtection="1">
      <alignment horizontal="left" vertical="center"/>
      <protection locked="0"/>
    </xf>
    <xf numFmtId="0" fontId="45" fillId="3" borderId="22" xfId="0" applyFont="1" applyFill="1" applyBorder="1" applyAlignment="1" applyProtection="1">
      <alignment horizontal="left" vertical="center"/>
      <protection locked="0"/>
    </xf>
    <xf numFmtId="0" fontId="45" fillId="3" borderId="21" xfId="0" applyFont="1" applyFill="1" applyBorder="1" applyAlignment="1" applyProtection="1">
      <alignment horizontal="left" vertical="center"/>
      <protection locked="0"/>
    </xf>
    <xf numFmtId="0" fontId="66" fillId="4" borderId="0" xfId="0" applyFont="1" applyFill="1" applyAlignment="1">
      <alignment horizontal="left"/>
    </xf>
    <xf numFmtId="0" fontId="12" fillId="4" borderId="37" xfId="0" applyFont="1" applyFill="1" applyBorder="1" applyAlignment="1">
      <alignment horizontal="left" vertical="center" wrapText="1"/>
    </xf>
    <xf numFmtId="0" fontId="12" fillId="4" borderId="115" xfId="0" applyFont="1" applyFill="1" applyBorder="1" applyAlignment="1">
      <alignment horizontal="left" vertical="center" wrapText="1"/>
    </xf>
    <xf numFmtId="0" fontId="12" fillId="4" borderId="40" xfId="0" applyFont="1" applyFill="1" applyBorder="1" applyAlignment="1">
      <alignment horizontal="left" vertical="center" wrapText="1"/>
    </xf>
    <xf numFmtId="0" fontId="12" fillId="4" borderId="53" xfId="0" applyFont="1" applyFill="1" applyBorder="1" applyAlignment="1">
      <alignment horizontal="left" vertical="center" wrapText="1"/>
    </xf>
    <xf numFmtId="0" fontId="23" fillId="3" borderId="8"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45"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46" xfId="0" applyFont="1" applyFill="1" applyBorder="1" applyAlignment="1">
      <alignment horizontal="center" vertical="center" wrapText="1"/>
    </xf>
    <xf numFmtId="0" fontId="22" fillId="4" borderId="0" xfId="0" applyFont="1" applyFill="1" applyAlignment="1">
      <alignment horizontal="center"/>
    </xf>
    <xf numFmtId="0" fontId="28" fillId="0" borderId="8" xfId="0" applyFont="1" applyBorder="1" applyAlignment="1">
      <alignment horizontal="left" vertical="top" wrapText="1"/>
    </xf>
    <xf numFmtId="0" fontId="28" fillId="0" borderId="9"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3" fillId="3" borderId="40"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57" xfId="0" applyFont="1" applyFill="1" applyBorder="1" applyAlignment="1">
      <alignment horizontal="center" vertical="center" wrapText="1"/>
    </xf>
    <xf numFmtId="0" fontId="23" fillId="3" borderId="52" xfId="0" applyFont="1" applyFill="1" applyBorder="1" applyAlignment="1">
      <alignment horizontal="center" vertical="center" wrapText="1"/>
    </xf>
    <xf numFmtId="0" fontId="39" fillId="4" borderId="25" xfId="0" applyFont="1" applyFill="1" applyBorder="1" applyAlignment="1">
      <alignment horizontal="center" vertical="top" wrapText="1"/>
    </xf>
    <xf numFmtId="0" fontId="23" fillId="3" borderId="50"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71" xfId="0" applyFont="1" applyFill="1" applyBorder="1" applyAlignment="1">
      <alignment horizontal="center" vertical="center" wrapText="1"/>
    </xf>
    <xf numFmtId="0" fontId="39" fillId="4" borderId="0" xfId="0" applyFont="1" applyFill="1" applyAlignment="1">
      <alignment horizontal="center" vertical="center" wrapText="1"/>
    </xf>
    <xf numFmtId="0" fontId="23" fillId="3" borderId="106" xfId="0" applyFont="1" applyFill="1" applyBorder="1" applyAlignment="1" applyProtection="1">
      <alignment horizontal="center" vertical="center" wrapText="1"/>
      <protection locked="0"/>
    </xf>
    <xf numFmtId="0" fontId="23" fillId="3" borderId="58" xfId="0" applyFont="1" applyFill="1" applyBorder="1" applyAlignment="1">
      <alignment horizontal="center" vertical="center" wrapText="1"/>
    </xf>
    <xf numFmtId="0" fontId="23" fillId="3" borderId="100" xfId="0" applyFont="1" applyFill="1" applyBorder="1" applyAlignment="1">
      <alignment horizontal="center" vertical="center" wrapText="1"/>
    </xf>
    <xf numFmtId="0" fontId="23" fillId="3" borderId="96" xfId="0" applyFont="1" applyFill="1" applyBorder="1" applyAlignment="1">
      <alignment horizontal="center" vertical="center" wrapText="1"/>
    </xf>
    <xf numFmtId="0" fontId="23" fillId="3" borderId="74" xfId="0" applyFont="1" applyFill="1" applyBorder="1" applyAlignment="1">
      <alignment horizontal="center" vertical="center" wrapText="1"/>
    </xf>
    <xf numFmtId="0" fontId="23" fillId="3" borderId="108" xfId="0" applyFont="1" applyFill="1" applyBorder="1" applyAlignment="1">
      <alignment horizontal="center" vertical="center" wrapText="1"/>
    </xf>
    <xf numFmtId="0" fontId="23" fillId="3" borderId="75" xfId="0" applyFont="1" applyFill="1" applyBorder="1" applyAlignment="1">
      <alignment horizontal="center" vertical="center" wrapText="1"/>
    </xf>
    <xf numFmtId="0" fontId="12" fillId="6" borderId="40" xfId="0" applyFont="1" applyFill="1" applyBorder="1" applyAlignment="1" applyProtection="1">
      <alignment horizontal="left" vertical="top" wrapText="1"/>
      <protection locked="0"/>
    </xf>
    <xf numFmtId="0" fontId="12" fillId="6" borderId="2" xfId="0" applyFont="1" applyFill="1" applyBorder="1" applyAlignment="1" applyProtection="1">
      <alignment horizontal="left" vertical="top" wrapText="1"/>
      <protection locked="0"/>
    </xf>
    <xf numFmtId="0" fontId="12" fillId="6" borderId="53" xfId="0" applyFont="1" applyFill="1" applyBorder="1" applyAlignment="1" applyProtection="1">
      <alignment horizontal="left" vertical="top" wrapText="1"/>
      <protection locked="0"/>
    </xf>
    <xf numFmtId="0" fontId="12" fillId="6" borderId="50" xfId="0" applyFont="1" applyFill="1" applyBorder="1" applyAlignment="1" applyProtection="1">
      <alignment horizontal="left" vertical="top" wrapText="1"/>
      <protection locked="0"/>
    </xf>
    <xf numFmtId="0" fontId="12" fillId="6" borderId="3" xfId="0" applyFont="1" applyFill="1" applyBorder="1" applyAlignment="1" applyProtection="1">
      <alignment horizontal="left" vertical="top" wrapText="1"/>
      <protection locked="0"/>
    </xf>
    <xf numFmtId="0" fontId="12" fillId="6" borderId="73" xfId="0" applyFont="1" applyFill="1" applyBorder="1" applyAlignment="1" applyProtection="1">
      <alignment horizontal="left" vertical="top" wrapText="1"/>
      <protection locked="0"/>
    </xf>
    <xf numFmtId="0" fontId="12" fillId="6" borderId="42" xfId="0" applyFont="1" applyFill="1" applyBorder="1" applyAlignment="1" applyProtection="1">
      <alignment horizontal="left" vertical="top" wrapText="1"/>
      <protection locked="0"/>
    </xf>
    <xf numFmtId="0" fontId="12" fillId="6" borderId="43" xfId="0" applyFont="1" applyFill="1" applyBorder="1" applyAlignment="1" applyProtection="1">
      <alignment horizontal="left" vertical="top" wrapText="1"/>
      <protection locked="0"/>
    </xf>
    <xf numFmtId="0" fontId="12" fillId="6" borderId="60" xfId="0" applyFont="1" applyFill="1" applyBorder="1" applyAlignment="1" applyProtection="1">
      <alignment horizontal="left" vertical="top" wrapText="1"/>
      <protection locked="0"/>
    </xf>
    <xf numFmtId="0" fontId="12" fillId="0" borderId="70"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84" xfId="0" applyFont="1" applyBorder="1" applyAlignment="1" applyProtection="1">
      <alignment horizontal="center" vertical="center" wrapText="1"/>
      <protection locked="0"/>
    </xf>
    <xf numFmtId="0" fontId="12" fillId="0" borderId="28"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18" fillId="3" borderId="38"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2" fillId="6" borderId="2" xfId="0" applyFont="1" applyFill="1" applyBorder="1" applyAlignment="1" applyProtection="1">
      <alignment horizontal="left" vertical="center" wrapText="1"/>
      <protection locked="0"/>
    </xf>
    <xf numFmtId="0" fontId="12" fillId="6" borderId="41" xfId="0" applyFont="1" applyFill="1" applyBorder="1" applyAlignment="1" applyProtection="1">
      <alignment horizontal="left" vertical="center" wrapText="1"/>
      <protection locked="0"/>
    </xf>
    <xf numFmtId="0" fontId="12" fillId="6" borderId="43" xfId="0" applyFont="1" applyFill="1" applyBorder="1" applyAlignment="1" applyProtection="1">
      <alignment horizontal="left" vertical="center" wrapText="1"/>
      <protection locked="0"/>
    </xf>
    <xf numFmtId="0" fontId="12" fillId="6" borderId="44" xfId="0" applyFont="1" applyFill="1" applyBorder="1" applyAlignment="1" applyProtection="1">
      <alignment horizontal="left" vertical="center" wrapText="1"/>
      <protection locked="0"/>
    </xf>
    <xf numFmtId="49" fontId="23" fillId="6" borderId="115" xfId="0" applyNumberFormat="1" applyFont="1" applyFill="1" applyBorder="1" applyAlignment="1" applyProtection="1">
      <alignment horizontal="center" vertical="center" wrapText="1"/>
      <protection locked="0"/>
    </xf>
    <xf numFmtId="49" fontId="23" fillId="6" borderId="76" xfId="0" applyNumberFormat="1" applyFont="1" applyFill="1" applyBorder="1" applyAlignment="1" applyProtection="1">
      <alignment horizontal="center" vertical="center" wrapText="1"/>
      <protection locked="0"/>
    </xf>
    <xf numFmtId="49" fontId="23" fillId="6" borderId="54" xfId="0" applyNumberFormat="1" applyFont="1" applyFill="1" applyBorder="1" applyAlignment="1" applyProtection="1">
      <alignment horizontal="center" vertical="center" wrapText="1"/>
      <protection locked="0"/>
    </xf>
    <xf numFmtId="0" fontId="55" fillId="4" borderId="95"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101"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55" fillId="4" borderId="2" xfId="0" applyFont="1" applyFill="1" applyBorder="1" applyAlignment="1">
      <alignment horizontal="center" vertical="center" wrapText="1"/>
    </xf>
    <xf numFmtId="0" fontId="58" fillId="13" borderId="53" xfId="0" applyFont="1" applyFill="1" applyBorder="1" applyAlignment="1">
      <alignment horizontal="center" vertical="center"/>
    </xf>
    <xf numFmtId="0" fontId="58" fillId="13" borderId="101" xfId="0" applyFont="1" applyFill="1" applyBorder="1" applyAlignment="1">
      <alignment horizontal="center" vertical="center"/>
    </xf>
    <xf numFmtId="0" fontId="58" fillId="13" borderId="75" xfId="0" applyFont="1" applyFill="1" applyBorder="1" applyAlignment="1">
      <alignment horizontal="center" vertical="center"/>
    </xf>
    <xf numFmtId="0" fontId="58" fillId="14" borderId="53" xfId="0" applyFont="1" applyFill="1" applyBorder="1" applyAlignment="1">
      <alignment horizontal="center" vertical="center"/>
    </xf>
    <xf numFmtId="0" fontId="58" fillId="14" borderId="101" xfId="0" applyFont="1" applyFill="1" applyBorder="1" applyAlignment="1">
      <alignment horizontal="center" vertical="center"/>
    </xf>
    <xf numFmtId="0" fontId="58" fillId="14" borderId="75" xfId="0" applyFont="1" applyFill="1" applyBorder="1" applyAlignment="1">
      <alignment horizontal="center" vertical="center"/>
    </xf>
    <xf numFmtId="0" fontId="6" fillId="2" borderId="3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18" fillId="4" borderId="0" xfId="0" applyFont="1" applyFill="1" applyAlignment="1">
      <alignment horizontal="left"/>
    </xf>
    <xf numFmtId="0" fontId="25" fillId="0" borderId="115"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51" xfId="0" applyFont="1" applyBorder="1" applyAlignment="1">
      <alignment horizontal="center" vertical="center" wrapText="1"/>
    </xf>
    <xf numFmtId="0" fontId="6" fillId="2" borderId="31"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56"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25" fillId="4" borderId="0" xfId="0" applyFont="1" applyFill="1" applyAlignment="1">
      <alignment horizontal="left" vertical="center" wrapText="1" indent="5"/>
    </xf>
    <xf numFmtId="0" fontId="12" fillId="4" borderId="0" xfId="0" applyFont="1" applyFill="1" applyAlignment="1">
      <alignment horizontal="left" vertical="center" wrapText="1" indent="5"/>
    </xf>
    <xf numFmtId="0" fontId="18" fillId="4" borderId="0" xfId="0" applyFont="1" applyFill="1" applyAlignment="1">
      <alignment horizontal="left" vertical="center" wrapText="1"/>
    </xf>
    <xf numFmtId="0" fontId="45" fillId="3" borderId="24" xfId="0" applyFont="1" applyFill="1" applyBorder="1" applyAlignment="1">
      <alignment horizontal="left" vertical="center" wrapText="1" indent="3"/>
    </xf>
    <xf numFmtId="0" fontId="45" fillId="3" borderId="0" xfId="0" applyFont="1" applyFill="1" applyAlignment="1">
      <alignment horizontal="left" vertical="center" wrapText="1" indent="3"/>
    </xf>
    <xf numFmtId="0" fontId="41" fillId="4" borderId="25" xfId="0" applyFont="1" applyFill="1" applyBorder="1" applyAlignment="1">
      <alignment horizontal="center" vertical="center" wrapText="1"/>
    </xf>
    <xf numFmtId="0" fontId="46" fillId="3" borderId="58" xfId="0" applyFont="1" applyFill="1" applyBorder="1" applyAlignment="1">
      <alignment horizontal="left" vertical="center" wrapText="1"/>
    </xf>
    <xf numFmtId="0" fontId="45" fillId="3" borderId="72" xfId="0" applyFont="1" applyFill="1" applyBorder="1" applyAlignment="1">
      <alignment horizontal="left" vertical="center" wrapText="1"/>
    </xf>
    <xf numFmtId="0" fontId="45" fillId="3" borderId="100" xfId="0" applyFont="1" applyFill="1" applyBorder="1" applyAlignment="1">
      <alignment horizontal="left" vertical="center" wrapText="1"/>
    </xf>
    <xf numFmtId="1" fontId="45" fillId="3" borderId="72" xfId="0" applyNumberFormat="1" applyFont="1" applyFill="1" applyBorder="1" applyAlignment="1" applyProtection="1">
      <alignment horizontal="center" vertical="center" wrapText="1"/>
      <protection locked="0"/>
    </xf>
    <xf numFmtId="1" fontId="45" fillId="3" borderId="100" xfId="0" applyNumberFormat="1" applyFont="1" applyFill="1" applyBorder="1" applyAlignment="1" applyProtection="1">
      <alignment horizontal="center" vertical="center" wrapText="1"/>
      <protection locked="0"/>
    </xf>
    <xf numFmtId="1" fontId="45" fillId="3" borderId="97" xfId="0" applyNumberFormat="1" applyFont="1" applyFill="1" applyBorder="1" applyAlignment="1" applyProtection="1">
      <alignment horizontal="center" vertical="center" wrapText="1"/>
      <protection locked="0"/>
    </xf>
    <xf numFmtId="1" fontId="45" fillId="3" borderId="74" xfId="0" applyNumberFormat="1" applyFont="1" applyFill="1" applyBorder="1" applyAlignment="1" applyProtection="1">
      <alignment horizontal="center" vertical="center" wrapText="1"/>
      <protection locked="0"/>
    </xf>
    <xf numFmtId="1" fontId="45" fillId="3" borderId="49" xfId="0" applyNumberFormat="1" applyFont="1" applyFill="1" applyBorder="1" applyAlignment="1" applyProtection="1">
      <alignment horizontal="center" vertical="center" wrapText="1"/>
      <protection locked="0"/>
    </xf>
    <xf numFmtId="1" fontId="45" fillId="3" borderId="106" xfId="0" applyNumberFormat="1" applyFont="1" applyFill="1" applyBorder="1" applyAlignment="1" applyProtection="1">
      <alignment horizontal="center" vertical="center" wrapText="1"/>
      <protection locked="0"/>
    </xf>
    <xf numFmtId="0" fontId="45" fillId="3" borderId="100" xfId="0" applyFont="1" applyFill="1" applyBorder="1" applyAlignment="1" applyProtection="1">
      <alignment horizontal="center" vertical="center"/>
      <protection locked="0"/>
    </xf>
    <xf numFmtId="0" fontId="45" fillId="3" borderId="74" xfId="0" applyFont="1" applyFill="1" applyBorder="1" applyAlignment="1" applyProtection="1">
      <alignment horizontal="center" vertical="center"/>
      <protection locked="0"/>
    </xf>
    <xf numFmtId="0" fontId="45" fillId="3" borderId="0" xfId="0" applyFont="1" applyFill="1" applyAlignment="1">
      <alignment horizontal="left" vertical="center" wrapText="1"/>
    </xf>
    <xf numFmtId="0" fontId="45" fillId="3" borderId="71" xfId="0" applyFont="1" applyFill="1" applyBorder="1" applyAlignment="1">
      <alignment horizontal="left" vertical="center" wrapText="1"/>
    </xf>
    <xf numFmtId="0" fontId="45" fillId="3" borderId="24" xfId="0" applyFont="1" applyFill="1" applyBorder="1" applyAlignment="1">
      <alignment horizontal="left" vertical="top" wrapText="1"/>
    </xf>
    <xf numFmtId="0" fontId="45" fillId="3" borderId="0" xfId="0" applyFont="1" applyFill="1" applyAlignment="1">
      <alignment horizontal="left" vertical="top" wrapText="1"/>
    </xf>
    <xf numFmtId="1" fontId="45" fillId="3" borderId="73" xfId="0" applyNumberFormat="1" applyFont="1" applyFill="1" applyBorder="1" applyAlignment="1" applyProtection="1">
      <alignment horizontal="center" vertical="center" wrapText="1"/>
      <protection locked="0"/>
    </xf>
    <xf numFmtId="1" fontId="45" fillId="3" borderId="95" xfId="0" applyNumberFormat="1" applyFont="1" applyFill="1" applyBorder="1" applyAlignment="1" applyProtection="1">
      <alignment horizontal="center" vertical="center" wrapText="1"/>
      <protection locked="0"/>
    </xf>
    <xf numFmtId="1" fontId="45" fillId="3" borderId="71" xfId="0" applyNumberFormat="1" applyFont="1" applyFill="1" applyBorder="1" applyAlignment="1" applyProtection="1">
      <alignment horizontal="center" vertical="center" wrapText="1"/>
      <protection locked="0"/>
    </xf>
    <xf numFmtId="1" fontId="45" fillId="3" borderId="110" xfId="0" applyNumberFormat="1" applyFont="1" applyFill="1" applyBorder="1" applyAlignment="1" applyProtection="1">
      <alignment horizontal="center" vertical="center" wrapText="1"/>
      <protection locked="0"/>
    </xf>
    <xf numFmtId="1" fontId="45" fillId="3" borderId="69" xfId="0" applyNumberFormat="1" applyFont="1" applyFill="1" applyBorder="1" applyAlignment="1" applyProtection="1">
      <alignment horizontal="center" vertical="center" wrapText="1"/>
      <protection locked="0"/>
    </xf>
    <xf numFmtId="0" fontId="45" fillId="3" borderId="71" xfId="0" applyFont="1" applyFill="1" applyBorder="1" applyAlignment="1" applyProtection="1">
      <alignment horizontal="center" vertical="center"/>
      <protection locked="0"/>
    </xf>
    <xf numFmtId="0" fontId="24" fillId="5" borderId="33"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42"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12" fillId="0" borderId="57" xfId="0" applyFont="1" applyBorder="1" applyAlignment="1">
      <alignment horizontal="left" vertical="center" wrapText="1"/>
    </xf>
    <xf numFmtId="0" fontId="12" fillId="0" borderId="77" xfId="0" applyFont="1" applyBorder="1" applyAlignment="1">
      <alignment horizontal="left" vertical="center" wrapText="1"/>
    </xf>
    <xf numFmtId="0" fontId="12" fillId="0" borderId="52" xfId="0" applyFont="1" applyBorder="1" applyAlignment="1">
      <alignment horizontal="left" vertical="center" wrapText="1"/>
    </xf>
    <xf numFmtId="0" fontId="24" fillId="3" borderId="20"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30"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3" borderId="56" xfId="0" applyFont="1" applyFill="1" applyBorder="1" applyAlignment="1">
      <alignment horizontal="center" vertical="center"/>
    </xf>
    <xf numFmtId="0" fontId="24" fillId="3" borderId="54" xfId="0" applyFont="1" applyFill="1" applyBorder="1" applyAlignment="1">
      <alignment horizontal="center" vertical="center"/>
    </xf>
    <xf numFmtId="0" fontId="24" fillId="3" borderId="108" xfId="0" applyFont="1" applyFill="1" applyBorder="1" applyAlignment="1">
      <alignment horizontal="center" vertical="center"/>
    </xf>
    <xf numFmtId="0" fontId="24" fillId="3" borderId="98" xfId="0" applyFont="1" applyFill="1" applyBorder="1" applyAlignment="1">
      <alignment horizontal="center" vertical="center"/>
    </xf>
    <xf numFmtId="0" fontId="24" fillId="3" borderId="58" xfId="0" applyFont="1" applyFill="1" applyBorder="1" applyAlignment="1">
      <alignment horizontal="center" vertical="center"/>
    </xf>
    <xf numFmtId="0" fontId="24" fillId="3" borderId="87" xfId="0" applyFont="1" applyFill="1" applyBorder="1" applyAlignment="1">
      <alignment horizontal="center" vertical="center"/>
    </xf>
    <xf numFmtId="0" fontId="49" fillId="3" borderId="20" xfId="0" applyFont="1" applyFill="1" applyBorder="1" applyAlignment="1">
      <alignment horizontal="center" vertical="center" wrapText="1"/>
    </xf>
    <xf numFmtId="0" fontId="49" fillId="3" borderId="22" xfId="0" applyFont="1" applyFill="1" applyBorder="1" applyAlignment="1">
      <alignment horizontal="center" vertical="center" wrapText="1"/>
    </xf>
    <xf numFmtId="0" fontId="49" fillId="3" borderId="21" xfId="0" applyFont="1" applyFill="1" applyBorder="1" applyAlignment="1">
      <alignment horizontal="center" vertical="center" wrapText="1"/>
    </xf>
    <xf numFmtId="0" fontId="12" fillId="0" borderId="58" xfId="0" applyFont="1" applyBorder="1" applyAlignment="1">
      <alignment horizontal="left" vertical="center" wrapText="1"/>
    </xf>
    <xf numFmtId="0" fontId="12" fillId="0" borderId="72" xfId="0" applyFont="1" applyBorder="1" applyAlignment="1">
      <alignment horizontal="left" vertical="center" wrapText="1"/>
    </xf>
    <xf numFmtId="0" fontId="12" fillId="0" borderId="100" xfId="0" applyFont="1" applyBorder="1" applyAlignment="1">
      <alignment horizontal="left" vertical="center" wrapText="1"/>
    </xf>
    <xf numFmtId="0" fontId="12" fillId="0" borderId="24" xfId="0" applyFont="1" applyBorder="1" applyAlignment="1">
      <alignment horizontal="left" vertical="center" wrapText="1"/>
    </xf>
    <xf numFmtId="0" fontId="12" fillId="0" borderId="0" xfId="0" applyFont="1" applyAlignment="1">
      <alignment horizontal="left" vertical="center" wrapText="1"/>
    </xf>
    <xf numFmtId="0" fontId="12" fillId="0" borderId="71" xfId="0" applyFont="1" applyBorder="1" applyAlignment="1">
      <alignment horizontal="left" vertical="center" wrapText="1"/>
    </xf>
    <xf numFmtId="0" fontId="25" fillId="4" borderId="40"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0" fillId="6" borderId="49" xfId="0" applyFill="1" applyBorder="1" applyAlignment="1" applyProtection="1">
      <alignment horizontal="left" vertical="center" wrapText="1"/>
      <protection locked="0"/>
    </xf>
    <xf numFmtId="0" fontId="0" fillId="6" borderId="69" xfId="0" applyFill="1" applyBorder="1" applyAlignment="1" applyProtection="1">
      <alignment horizontal="left" vertical="center" wrapText="1"/>
      <protection locked="0"/>
    </xf>
    <xf numFmtId="0" fontId="12" fillId="6" borderId="53" xfId="0" applyFont="1" applyFill="1" applyBorder="1" applyAlignment="1" applyProtection="1">
      <alignment horizontal="center" vertical="center"/>
      <protection locked="0"/>
    </xf>
    <xf numFmtId="0" fontId="12" fillId="6" borderId="101" xfId="0" applyFont="1" applyFill="1" applyBorder="1" applyAlignment="1" applyProtection="1">
      <alignment horizontal="center" vertical="center"/>
      <protection locked="0"/>
    </xf>
    <xf numFmtId="0" fontId="0" fillId="6" borderId="73" xfId="0" applyFill="1" applyBorder="1" applyAlignment="1" applyProtection="1">
      <alignment horizontal="left" vertical="center" wrapText="1"/>
      <protection locked="0"/>
    </xf>
    <xf numFmtId="0" fontId="0" fillId="6" borderId="95" xfId="0" applyFill="1" applyBorder="1" applyAlignment="1" applyProtection="1">
      <alignment horizontal="left" vertical="center" wrapText="1"/>
      <protection locked="0"/>
    </xf>
    <xf numFmtId="0" fontId="45" fillId="3" borderId="49" xfId="0" applyFont="1" applyFill="1" applyBorder="1" applyAlignment="1">
      <alignment horizontal="center" vertical="center"/>
    </xf>
    <xf numFmtId="0" fontId="45" fillId="3" borderId="106" xfId="0" applyFont="1" applyFill="1" applyBorder="1" applyAlignment="1">
      <alignment horizontal="center" vertical="center"/>
    </xf>
    <xf numFmtId="0" fontId="5" fillId="0" borderId="41" xfId="1" applyFont="1" applyBorder="1" applyAlignment="1" applyProtection="1">
      <alignment horizontal="center" vertical="center" wrapText="1"/>
    </xf>
    <xf numFmtId="0" fontId="25" fillId="0" borderId="68" xfId="0" applyFont="1" applyBorder="1" applyAlignment="1">
      <alignment horizontal="left" vertical="center" wrapText="1"/>
    </xf>
    <xf numFmtId="0" fontId="25" fillId="0" borderId="61" xfId="0" applyFont="1" applyBorder="1" applyAlignment="1">
      <alignment horizontal="left" vertical="center" wrapText="1"/>
    </xf>
    <xf numFmtId="1" fontId="25" fillId="6" borderId="53" xfId="0" applyNumberFormat="1" applyFont="1" applyFill="1" applyBorder="1" applyAlignment="1" applyProtection="1">
      <alignment horizontal="left" vertical="center"/>
      <protection locked="0"/>
    </xf>
    <xf numFmtId="1" fontId="25" fillId="6" borderId="75" xfId="0" applyNumberFormat="1" applyFont="1" applyFill="1" applyBorder="1" applyAlignment="1" applyProtection="1">
      <alignment horizontal="left" vertical="center"/>
      <protection locked="0"/>
    </xf>
    <xf numFmtId="0" fontId="25" fillId="0" borderId="24" xfId="0" applyFont="1" applyBorder="1" applyAlignment="1">
      <alignment horizontal="left" vertical="center" wrapText="1"/>
    </xf>
    <xf numFmtId="0" fontId="25" fillId="0" borderId="25" xfId="0" applyFont="1" applyBorder="1" applyAlignment="1">
      <alignment horizontal="left" vertical="center" wrapText="1"/>
    </xf>
    <xf numFmtId="0" fontId="25" fillId="0" borderId="96" xfId="0" applyFont="1" applyBorder="1" applyAlignment="1">
      <alignment horizontal="left" vertical="center" wrapText="1"/>
    </xf>
    <xf numFmtId="0" fontId="25" fillId="0" borderId="85" xfId="0" applyFont="1" applyBorder="1" applyAlignment="1">
      <alignment horizontal="left" vertical="center" wrapText="1"/>
    </xf>
    <xf numFmtId="0" fontId="45" fillId="3" borderId="53" xfId="0" applyFont="1" applyFill="1" applyBorder="1" applyAlignment="1" applyProtection="1">
      <alignment horizontal="left" vertical="center" wrapText="1"/>
      <protection locked="0"/>
    </xf>
    <xf numFmtId="0" fontId="45" fillId="3" borderId="75" xfId="0" applyFont="1" applyFill="1" applyBorder="1" applyAlignment="1" applyProtection="1">
      <alignment horizontal="left" vertical="center" wrapText="1"/>
      <protection locked="0"/>
    </xf>
    <xf numFmtId="0" fontId="45" fillId="3" borderId="3" xfId="0" applyFont="1" applyFill="1" applyBorder="1" applyAlignment="1" applyProtection="1">
      <alignment horizontal="center" vertical="top" wrapText="1"/>
      <protection locked="0"/>
    </xf>
    <xf numFmtId="0" fontId="45" fillId="3" borderId="4" xfId="0" applyFont="1" applyFill="1" applyBorder="1" applyAlignment="1" applyProtection="1">
      <alignment horizontal="center" vertical="top" wrapText="1"/>
      <protection locked="0"/>
    </xf>
    <xf numFmtId="0" fontId="45" fillId="3" borderId="88" xfId="0" applyFont="1" applyFill="1" applyBorder="1" applyAlignment="1" applyProtection="1">
      <alignment horizontal="center" vertical="top" wrapText="1"/>
      <protection locked="0"/>
    </xf>
    <xf numFmtId="0" fontId="45" fillId="3" borderId="69" xfId="0" applyFont="1" applyFill="1" applyBorder="1" applyAlignment="1">
      <alignment horizontal="center" vertical="center"/>
    </xf>
    <xf numFmtId="0" fontId="45" fillId="3" borderId="75" xfId="0" applyFont="1" applyFill="1" applyBorder="1" applyAlignment="1" applyProtection="1">
      <alignment horizontal="center" vertical="center" wrapText="1"/>
      <protection locked="0"/>
    </xf>
    <xf numFmtId="0" fontId="0" fillId="6" borderId="22" xfId="0" applyFill="1" applyBorder="1" applyAlignment="1" applyProtection="1">
      <alignment horizontal="left" vertical="top" wrapText="1"/>
      <protection locked="0"/>
    </xf>
    <xf numFmtId="0" fontId="0" fillId="6" borderId="100" xfId="0" applyFill="1" applyBorder="1" applyAlignment="1" applyProtection="1">
      <alignment horizontal="left" vertical="center" wrapText="1"/>
      <protection locked="0"/>
    </xf>
    <xf numFmtId="0" fontId="0" fillId="6" borderId="71" xfId="0" applyFill="1" applyBorder="1" applyAlignment="1" applyProtection="1">
      <alignment horizontal="left" vertical="center" wrapText="1"/>
      <protection locked="0"/>
    </xf>
    <xf numFmtId="0" fontId="12" fillId="0" borderId="103" xfId="0" applyFont="1" applyBorder="1" applyAlignment="1">
      <alignment horizontal="left" vertical="center" wrapText="1"/>
    </xf>
    <xf numFmtId="0" fontId="12" fillId="0" borderId="104" xfId="0" applyFont="1" applyBorder="1" applyAlignment="1">
      <alignment horizontal="left" vertical="center" wrapText="1"/>
    </xf>
    <xf numFmtId="0" fontId="0" fillId="6" borderId="60" xfId="0" applyFill="1" applyBorder="1" applyAlignment="1" applyProtection="1">
      <alignment horizontal="left" vertical="center" wrapText="1"/>
      <protection locked="0"/>
    </xf>
    <xf numFmtId="0" fontId="0" fillId="6" borderId="52" xfId="0" applyFill="1" applyBorder="1" applyAlignment="1" applyProtection="1">
      <alignment horizontal="left" vertical="center" wrapText="1"/>
      <protection locked="0"/>
    </xf>
    <xf numFmtId="0" fontId="0" fillId="6" borderId="6" xfId="0" applyFill="1" applyBorder="1" applyAlignment="1" applyProtection="1">
      <alignment horizontal="left" vertical="center" wrapText="1"/>
      <protection locked="0"/>
    </xf>
    <xf numFmtId="0" fontId="0" fillId="6" borderId="47" xfId="0" applyFill="1" applyBorder="1" applyAlignment="1" applyProtection="1">
      <alignment horizontal="left" vertical="center" wrapText="1"/>
      <protection locked="0"/>
    </xf>
    <xf numFmtId="0" fontId="0" fillId="6" borderId="7" xfId="0" applyFill="1" applyBorder="1" applyAlignment="1" applyProtection="1">
      <alignment horizontal="left" vertical="center" wrapText="1"/>
      <protection locked="0"/>
    </xf>
    <xf numFmtId="0" fontId="45" fillId="3" borderId="108" xfId="0" applyFont="1" applyFill="1" applyBorder="1" applyAlignment="1">
      <alignment horizontal="left" vertical="center" wrapText="1"/>
    </xf>
    <xf numFmtId="0" fontId="45" fillId="3" borderId="101" xfId="0" applyFont="1" applyFill="1" applyBorder="1" applyAlignment="1">
      <alignment horizontal="left" vertical="center" wrapText="1"/>
    </xf>
    <xf numFmtId="0" fontId="45" fillId="3" borderId="75" xfId="0" applyFont="1" applyFill="1" applyBorder="1" applyAlignment="1">
      <alignment horizontal="left" vertical="center" wrapText="1"/>
    </xf>
    <xf numFmtId="0" fontId="12" fillId="0" borderId="108" xfId="0" applyFont="1" applyBorder="1" applyAlignment="1">
      <alignment horizontal="left" vertical="center" wrapText="1"/>
    </xf>
    <xf numFmtId="0" fontId="12" fillId="0" borderId="101" xfId="0" applyFont="1" applyBorder="1" applyAlignment="1">
      <alignment horizontal="left" vertical="center" wrapText="1"/>
    </xf>
    <xf numFmtId="0" fontId="12" fillId="0" borderId="75" xfId="0" applyFont="1" applyBorder="1" applyAlignment="1">
      <alignment horizontal="left" vertical="center" wrapText="1"/>
    </xf>
    <xf numFmtId="0" fontId="45" fillId="3" borderId="101" xfId="0" applyFont="1" applyFill="1" applyBorder="1" applyAlignment="1" applyProtection="1">
      <alignment horizontal="center" vertical="center" wrapText="1"/>
      <protection locked="0"/>
    </xf>
    <xf numFmtId="0" fontId="5" fillId="4" borderId="24" xfId="1" applyFont="1" applyFill="1" applyBorder="1" applyAlignment="1" applyProtection="1">
      <alignment horizontal="left" vertical="center" wrapText="1"/>
    </xf>
    <xf numFmtId="0" fontId="5" fillId="4" borderId="25" xfId="1" applyFont="1" applyFill="1" applyBorder="1" applyAlignment="1" applyProtection="1">
      <alignment horizontal="left" vertical="center" wrapText="1"/>
    </xf>
    <xf numFmtId="0" fontId="0" fillId="4" borderId="0" xfId="0" applyFill="1" applyAlignment="1">
      <alignment horizontal="center" vertical="center" wrapText="1"/>
    </xf>
    <xf numFmtId="0" fontId="25" fillId="0" borderId="58" xfId="0" applyFont="1" applyBorder="1" applyAlignment="1">
      <alignment horizontal="left" vertical="center" wrapText="1"/>
    </xf>
    <xf numFmtId="0" fontId="25" fillId="0" borderId="87" xfId="0" applyFont="1" applyBorder="1" applyAlignment="1">
      <alignment horizontal="left" vertical="center" wrapText="1"/>
    </xf>
    <xf numFmtId="0" fontId="5" fillId="0" borderId="49" xfId="1" applyFont="1" applyFill="1" applyBorder="1" applyAlignment="1" applyProtection="1">
      <alignment horizontal="center" vertical="center" wrapText="1"/>
    </xf>
    <xf numFmtId="0" fontId="5" fillId="0" borderId="69" xfId="1" applyFont="1" applyFill="1" applyBorder="1" applyAlignment="1" applyProtection="1">
      <alignment horizontal="center" vertical="center" wrapText="1"/>
    </xf>
    <xf numFmtId="0" fontId="42" fillId="4" borderId="24" xfId="0" applyFont="1" applyFill="1" applyBorder="1" applyAlignment="1">
      <alignment horizontal="center" vertical="center" wrapText="1"/>
    </xf>
    <xf numFmtId="0" fontId="42" fillId="4" borderId="25" xfId="0" applyFont="1" applyFill="1" applyBorder="1" applyAlignment="1">
      <alignment horizontal="center" vertical="center" wrapText="1"/>
    </xf>
    <xf numFmtId="0" fontId="42" fillId="4" borderId="8" xfId="0" applyFont="1" applyFill="1" applyBorder="1" applyAlignment="1">
      <alignment horizontal="center" wrapText="1"/>
    </xf>
    <xf numFmtId="0" fontId="42" fillId="4" borderId="9" xfId="0" applyFont="1" applyFill="1" applyBorder="1" applyAlignment="1">
      <alignment horizontal="center" wrapText="1"/>
    </xf>
    <xf numFmtId="0" fontId="45" fillId="3" borderId="40" xfId="0" applyFont="1" applyFill="1" applyBorder="1" applyAlignment="1">
      <alignment horizontal="left" vertical="center" wrapText="1"/>
    </xf>
    <xf numFmtId="0" fontId="45" fillId="3" borderId="41" xfId="0" applyFont="1" applyFill="1" applyBorder="1" applyAlignment="1">
      <alignment horizontal="left" vertical="center"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60" fillId="0" borderId="87" xfId="1" applyFont="1" applyBorder="1" applyAlignment="1" applyProtection="1">
      <alignment horizontal="left" vertical="center" wrapText="1"/>
    </xf>
    <xf numFmtId="0" fontId="60" fillId="0" borderId="106" xfId="1" applyFont="1" applyBorder="1" applyAlignment="1" applyProtection="1">
      <alignment horizontal="left" vertical="center" wrapText="1"/>
    </xf>
    <xf numFmtId="0" fontId="25" fillId="0" borderId="50" xfId="0" applyFont="1" applyBorder="1" applyAlignment="1">
      <alignment horizontal="left" vertical="center" wrapText="1"/>
    </xf>
    <xf numFmtId="0" fontId="5" fillId="0" borderId="106" xfId="1" applyFont="1" applyFill="1" applyBorder="1" applyAlignment="1" applyProtection="1">
      <alignment horizontal="center" vertical="center" wrapText="1"/>
    </xf>
    <xf numFmtId="0" fontId="45" fillId="3" borderId="87" xfId="0" applyFont="1" applyFill="1" applyBorder="1" applyAlignment="1">
      <alignment horizontal="left" vertical="center" wrapText="1"/>
    </xf>
    <xf numFmtId="0" fontId="45" fillId="3" borderId="97" xfId="0" applyFont="1" applyFill="1" applyBorder="1" applyAlignment="1">
      <alignment horizontal="left" vertical="center" wrapText="1"/>
    </xf>
    <xf numFmtId="0" fontId="45" fillId="3" borderId="85" xfId="0" applyFont="1" applyFill="1" applyBorder="1" applyAlignment="1">
      <alignment horizontal="left" vertical="center" wrapText="1"/>
    </xf>
    <xf numFmtId="0" fontId="69" fillId="3" borderId="47" xfId="0" applyFont="1" applyFill="1" applyBorder="1" applyAlignment="1" applyProtection="1">
      <alignment horizontal="center" vertical="center" wrapText="1"/>
      <protection locked="0"/>
    </xf>
    <xf numFmtId="0" fontId="69" fillId="3" borderId="88" xfId="0" applyFont="1" applyFill="1" applyBorder="1" applyAlignment="1" applyProtection="1">
      <alignment horizontal="center" vertical="center" wrapText="1"/>
      <protection locked="0"/>
    </xf>
    <xf numFmtId="0" fontId="0" fillId="3" borderId="48" xfId="0" applyFill="1" applyBorder="1" applyAlignment="1" applyProtection="1">
      <alignment horizontal="center"/>
      <protection locked="0"/>
    </xf>
    <xf numFmtId="0" fontId="0" fillId="3" borderId="69" xfId="0" applyFill="1" applyBorder="1" applyAlignment="1" applyProtection="1">
      <alignment horizontal="center"/>
      <protection locked="0"/>
    </xf>
    <xf numFmtId="0" fontId="0" fillId="3" borderId="86" xfId="0" applyFill="1" applyBorder="1" applyAlignment="1" applyProtection="1">
      <alignment horizontal="center"/>
      <protection locked="0"/>
    </xf>
    <xf numFmtId="0" fontId="6" fillId="2" borderId="2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0" fillId="4" borderId="35" xfId="0" applyFill="1" applyBorder="1" applyAlignment="1" applyProtection="1">
      <alignment horizontal="center" vertical="center" wrapText="1"/>
      <protection locked="0"/>
    </xf>
    <xf numFmtId="0" fontId="0" fillId="4" borderId="101" xfId="0" applyFill="1" applyBorder="1" applyAlignment="1" applyProtection="1">
      <alignment horizontal="center" vertical="center" wrapText="1"/>
      <protection locked="0"/>
    </xf>
    <xf numFmtId="0" fontId="0" fillId="6" borderId="109" xfId="0" applyFill="1" applyBorder="1" applyAlignment="1" applyProtection="1">
      <alignment horizontal="left" vertical="center" wrapText="1"/>
      <protection locked="0"/>
    </xf>
    <xf numFmtId="0" fontId="0" fillId="6" borderId="102" xfId="0" applyFill="1" applyBorder="1" applyAlignment="1" applyProtection="1">
      <alignment horizontal="left" vertical="center" wrapText="1"/>
      <protection locked="0"/>
    </xf>
    <xf numFmtId="0" fontId="12" fillId="0" borderId="96" xfId="0" applyFont="1" applyBorder="1" applyAlignment="1">
      <alignment horizontal="left" vertical="center" wrapText="1"/>
    </xf>
    <xf numFmtId="0" fontId="12" fillId="0" borderId="97" xfId="0" applyFont="1" applyBorder="1" applyAlignment="1">
      <alignment horizontal="left" vertical="center" wrapText="1"/>
    </xf>
    <xf numFmtId="0" fontId="12" fillId="0" borderId="105" xfId="0" applyFont="1" applyBorder="1" applyAlignment="1">
      <alignment horizontal="left" vertical="center" wrapText="1"/>
    </xf>
    <xf numFmtId="0" fontId="12" fillId="6" borderId="3" xfId="0" applyFont="1" applyFill="1" applyBorder="1" applyAlignment="1" applyProtection="1">
      <alignment horizontal="left" vertical="center" wrapText="1"/>
      <protection locked="0"/>
    </xf>
    <xf numFmtId="0" fontId="12" fillId="6" borderId="4" xfId="0" applyFont="1" applyFill="1" applyBorder="1" applyAlignment="1" applyProtection="1">
      <alignment horizontal="left" vertical="center" wrapText="1"/>
      <protection locked="0"/>
    </xf>
    <xf numFmtId="0" fontId="12" fillId="6" borderId="49" xfId="0" applyFont="1" applyFill="1" applyBorder="1" applyAlignment="1" applyProtection="1">
      <alignment horizontal="left" vertical="center" wrapText="1"/>
      <protection locked="0"/>
    </xf>
    <xf numFmtId="0" fontId="12" fillId="6" borderId="106" xfId="0" applyFont="1" applyFill="1" applyBorder="1" applyAlignment="1" applyProtection="1">
      <alignment horizontal="left" vertical="center" wrapText="1"/>
      <protection locked="0"/>
    </xf>
    <xf numFmtId="0" fontId="66" fillId="4" borderId="0" xfId="0" applyFont="1" applyFill="1" applyAlignment="1">
      <alignment horizontal="center" vertical="top"/>
    </xf>
    <xf numFmtId="0" fontId="52" fillId="4" borderId="28" xfId="0" applyFont="1" applyFill="1" applyBorder="1" applyAlignment="1">
      <alignment horizontal="left" vertical="center" wrapText="1"/>
    </xf>
    <xf numFmtId="0" fontId="23" fillId="4" borderId="74"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4" borderId="106" xfId="0" applyFont="1" applyFill="1" applyBorder="1" applyAlignment="1">
      <alignment horizontal="left" vertical="center" wrapText="1"/>
    </xf>
    <xf numFmtId="0" fontId="23" fillId="4" borderId="52" xfId="0" applyFont="1" applyFill="1" applyBorder="1" applyAlignment="1">
      <alignment horizontal="left" vertical="center" wrapText="1"/>
    </xf>
    <xf numFmtId="0" fontId="23" fillId="4" borderId="43" xfId="0" applyFont="1" applyFill="1" applyBorder="1" applyAlignment="1">
      <alignment horizontal="left" vertical="center" wrapText="1"/>
    </xf>
    <xf numFmtId="0" fontId="23" fillId="4" borderId="44" xfId="0" applyFont="1" applyFill="1" applyBorder="1" applyAlignment="1">
      <alignment horizontal="left" vertical="center" wrapText="1"/>
    </xf>
    <xf numFmtId="0" fontId="23" fillId="6" borderId="0" xfId="0" applyFont="1" applyFill="1" applyAlignment="1" applyProtection="1">
      <alignment horizontal="left" vertical="center" wrapText="1"/>
      <protection locked="0"/>
    </xf>
    <xf numFmtId="0" fontId="23" fillId="6" borderId="25" xfId="0" applyFont="1" applyFill="1" applyBorder="1" applyAlignment="1" applyProtection="1">
      <alignment horizontal="left" vertical="center" wrapText="1"/>
      <protection locked="0"/>
    </xf>
    <xf numFmtId="0" fontId="23" fillId="6" borderId="24" xfId="0" applyFont="1" applyFill="1" applyBorder="1" applyAlignment="1" applyProtection="1">
      <alignment horizontal="left" vertical="center" wrapText="1"/>
      <protection locked="0"/>
    </xf>
    <xf numFmtId="0" fontId="23" fillId="6" borderId="26" xfId="0" applyFont="1" applyFill="1" applyBorder="1" applyAlignment="1" applyProtection="1">
      <alignment horizontal="left" vertical="center" wrapText="1"/>
      <protection locked="0"/>
    </xf>
    <xf numFmtId="0" fontId="23" fillId="6" borderId="28" xfId="0" applyFont="1" applyFill="1" applyBorder="1" applyAlignment="1" applyProtection="1">
      <alignment horizontal="left" vertical="center" wrapText="1"/>
      <protection locked="0"/>
    </xf>
    <xf numFmtId="0" fontId="23" fillId="6" borderId="27" xfId="0" applyFont="1" applyFill="1" applyBorder="1" applyAlignment="1" applyProtection="1">
      <alignment horizontal="left" vertical="center" wrapText="1"/>
      <protection locked="0"/>
    </xf>
    <xf numFmtId="0" fontId="25" fillId="4" borderId="42" xfId="0" applyFont="1" applyFill="1" applyBorder="1" applyAlignment="1">
      <alignment horizontal="left" vertical="center" wrapText="1"/>
    </xf>
    <xf numFmtId="0" fontId="25" fillId="4" borderId="43" xfId="0" applyFont="1" applyFill="1" applyBorder="1" applyAlignment="1">
      <alignment horizontal="left" vertical="center" wrapText="1"/>
    </xf>
    <xf numFmtId="0" fontId="25" fillId="4" borderId="60" xfId="0" applyFont="1" applyFill="1" applyBorder="1" applyAlignment="1">
      <alignment horizontal="left" vertical="center" wrapText="1"/>
    </xf>
    <xf numFmtId="0" fontId="6" fillId="2" borderId="62"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3" fillId="4" borderId="40"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3" fillId="4" borderId="53" xfId="0" applyFont="1" applyFill="1" applyBorder="1" applyAlignment="1">
      <alignment horizontal="left" vertical="center" wrapText="1"/>
    </xf>
    <xf numFmtId="0" fontId="1" fillId="4" borderId="0" xfId="1" applyFill="1" applyAlignment="1" applyProtection="1">
      <alignment horizontal="left" vertical="center" wrapText="1"/>
    </xf>
    <xf numFmtId="0" fontId="29" fillId="4" borderId="0" xfId="0" applyFont="1" applyFill="1" applyAlignment="1">
      <alignment horizontal="left" vertical="center" wrapText="1"/>
    </xf>
    <xf numFmtId="0" fontId="12" fillId="0" borderId="37" xfId="0" applyFont="1" applyBorder="1" applyAlignment="1">
      <alignment horizontal="left" vertical="center" wrapText="1"/>
    </xf>
    <xf numFmtId="0" fontId="12" fillId="0" borderId="38" xfId="0" applyFont="1" applyBorder="1" applyAlignment="1">
      <alignment horizontal="left" vertical="center" wrapText="1"/>
    </xf>
    <xf numFmtId="0" fontId="12" fillId="0" borderId="115" xfId="0" applyFont="1" applyBorder="1" applyAlignment="1">
      <alignment horizontal="left" vertical="center" wrapText="1"/>
    </xf>
    <xf numFmtId="0" fontId="12" fillId="0" borderId="40" xfId="0" applyFont="1" applyBorder="1" applyAlignment="1">
      <alignment horizontal="left" vertical="center" wrapText="1"/>
    </xf>
    <xf numFmtId="0" fontId="12" fillId="0" borderId="2" xfId="0" applyFont="1" applyBorder="1" applyAlignment="1">
      <alignment horizontal="left" vertical="center" wrapText="1"/>
    </xf>
    <xf numFmtId="0" fontId="12" fillId="0" borderId="53" xfId="0" applyFont="1" applyBorder="1" applyAlignment="1">
      <alignment horizontal="left" vertical="center" wrapText="1"/>
    </xf>
    <xf numFmtId="0" fontId="25" fillId="4" borderId="53" xfId="0" applyFont="1" applyFill="1" applyBorder="1" applyAlignment="1">
      <alignment horizontal="left" vertical="center" wrapText="1"/>
    </xf>
    <xf numFmtId="0" fontId="6" fillId="2" borderId="24" xfId="0" applyFont="1" applyFill="1" applyBorder="1" applyAlignment="1">
      <alignment horizontal="center" vertical="center" wrapText="1"/>
    </xf>
    <xf numFmtId="0" fontId="48" fillId="6" borderId="26" xfId="0" applyFont="1" applyFill="1" applyBorder="1" applyAlignment="1" applyProtection="1">
      <alignment horizontal="left" vertical="center" wrapText="1"/>
      <protection locked="0"/>
    </xf>
    <xf numFmtId="0" fontId="48" fillId="6" borderId="27" xfId="0" applyFont="1" applyFill="1" applyBorder="1" applyAlignment="1" applyProtection="1">
      <alignment horizontal="left" vertical="center" wrapText="1"/>
      <protection locked="0"/>
    </xf>
    <xf numFmtId="0" fontId="43" fillId="4" borderId="25" xfId="0" applyFont="1" applyFill="1" applyBorder="1" applyAlignment="1">
      <alignment horizontal="center" vertical="center" wrapText="1"/>
    </xf>
    <xf numFmtId="0" fontId="43" fillId="4" borderId="25" xfId="0" applyFont="1" applyFill="1" applyBorder="1" applyAlignment="1">
      <alignment horizontal="center" vertical="center"/>
    </xf>
    <xf numFmtId="0" fontId="23" fillId="0" borderId="67"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82" xfId="0" applyFont="1" applyBorder="1" applyAlignment="1">
      <alignment horizontal="center" vertical="center" wrapText="1"/>
    </xf>
    <xf numFmtId="0" fontId="12" fillId="0" borderId="67" xfId="0" applyFont="1" applyBorder="1" applyAlignment="1">
      <alignment horizontal="left" vertical="center"/>
    </xf>
    <xf numFmtId="0" fontId="12" fillId="0" borderId="68" xfId="0" applyFont="1" applyBorder="1" applyAlignment="1">
      <alignment horizontal="left" vertical="center"/>
    </xf>
    <xf numFmtId="0" fontId="12" fillId="0" borderId="82" xfId="0" applyFont="1" applyBorder="1" applyAlignment="1">
      <alignment horizontal="left" vertical="center"/>
    </xf>
    <xf numFmtId="0" fontId="31" fillId="4" borderId="0" xfId="0" applyFont="1" applyFill="1" applyAlignment="1">
      <alignment horizontal="left" vertical="top" wrapText="1"/>
    </xf>
    <xf numFmtId="0" fontId="23" fillId="0" borderId="67" xfId="0" applyFont="1" applyBorder="1" applyAlignment="1">
      <alignment horizontal="left" vertical="center" wrapText="1"/>
    </xf>
    <xf numFmtId="0" fontId="23" fillId="0" borderId="82" xfId="0" applyFont="1" applyBorder="1" applyAlignment="1">
      <alignment horizontal="left" vertical="center" wrapText="1"/>
    </xf>
    <xf numFmtId="0" fontId="23" fillId="4" borderId="67" xfId="0" applyFont="1" applyFill="1" applyBorder="1" applyAlignment="1">
      <alignment horizontal="left" vertical="center" wrapText="1"/>
    </xf>
    <xf numFmtId="0" fontId="23" fillId="4" borderId="68" xfId="0" applyFont="1" applyFill="1" applyBorder="1" applyAlignment="1">
      <alignment horizontal="left" vertical="center" wrapText="1"/>
    </xf>
    <xf numFmtId="0" fontId="23" fillId="4" borderId="82" xfId="0" applyFont="1" applyFill="1" applyBorder="1" applyAlignment="1">
      <alignment horizontal="left" vertical="center" wrapText="1"/>
    </xf>
    <xf numFmtId="0" fontId="12" fillId="4" borderId="0" xfId="0" applyFont="1" applyFill="1" applyAlignment="1">
      <alignment horizontal="left" wrapText="1"/>
    </xf>
    <xf numFmtId="0" fontId="23" fillId="0" borderId="8" xfId="0" applyFont="1" applyBorder="1" applyAlignment="1">
      <alignment horizontal="left" vertical="center" wrapText="1"/>
    </xf>
    <xf numFmtId="0" fontId="23" fillId="0" borderId="24" xfId="0" applyFont="1" applyBorder="1" applyAlignment="1">
      <alignment horizontal="left" vertical="center" wrapText="1"/>
    </xf>
    <xf numFmtId="0" fontId="23" fillId="0" borderId="26" xfId="0" applyFont="1" applyBorder="1" applyAlignment="1">
      <alignment horizontal="left" vertical="center" wrapText="1"/>
    </xf>
    <xf numFmtId="0" fontId="23" fillId="0" borderId="79" xfId="0" applyFont="1" applyBorder="1" applyAlignment="1">
      <alignment horizontal="left" vertical="center" wrapText="1"/>
    </xf>
    <xf numFmtId="0" fontId="23" fillId="0" borderId="80" xfId="0" applyFont="1" applyBorder="1" applyAlignment="1">
      <alignment horizontal="left" vertical="center" wrapText="1"/>
    </xf>
    <xf numFmtId="0" fontId="33" fillId="4" borderId="0" xfId="0" applyFont="1" applyFill="1" applyAlignment="1">
      <alignment horizontal="center"/>
    </xf>
    <xf numFmtId="164" fontId="12" fillId="4" borderId="108" xfId="0" applyNumberFormat="1" applyFont="1" applyFill="1" applyBorder="1" applyAlignment="1">
      <alignment horizontal="center" vertical="center"/>
    </xf>
    <xf numFmtId="164" fontId="12" fillId="4" borderId="101" xfId="0" applyNumberFormat="1" applyFont="1" applyFill="1" applyBorder="1" applyAlignment="1">
      <alignment horizontal="center" vertical="center"/>
    </xf>
    <xf numFmtId="164" fontId="12" fillId="4" borderId="98" xfId="0" applyNumberFormat="1" applyFont="1" applyFill="1" applyBorder="1" applyAlignment="1">
      <alignment horizontal="center" vertical="center"/>
    </xf>
    <xf numFmtId="164" fontId="12" fillId="4" borderId="53" xfId="0" applyNumberFormat="1" applyFont="1" applyFill="1" applyBorder="1" applyAlignment="1">
      <alignment horizontal="center" vertical="center"/>
    </xf>
    <xf numFmtId="0" fontId="18" fillId="4" borderId="37" xfId="0" applyFont="1" applyFill="1" applyBorder="1" applyAlignment="1">
      <alignment horizontal="center" vertical="center" wrapText="1"/>
    </xf>
    <xf numFmtId="0" fontId="18" fillId="4" borderId="42" xfId="0" applyFont="1" applyFill="1" applyBorder="1" applyAlignment="1">
      <alignment horizontal="center" vertical="center" wrapText="1"/>
    </xf>
    <xf numFmtId="0" fontId="12" fillId="0" borderId="30" xfId="0" applyFont="1" applyBorder="1" applyAlignment="1">
      <alignment horizontal="left" vertical="top" wrapText="1"/>
    </xf>
    <xf numFmtId="0" fontId="12" fillId="0" borderId="9" xfId="0" applyFont="1" applyBorder="1" applyAlignment="1">
      <alignment horizontal="left" vertical="top" wrapText="1"/>
    </xf>
    <xf numFmtId="0" fontId="12" fillId="0" borderId="28" xfId="0" applyFont="1" applyBorder="1" applyAlignment="1">
      <alignment horizontal="left" vertical="top" wrapText="1"/>
    </xf>
    <xf numFmtId="0" fontId="12" fillId="0" borderId="27" xfId="0" applyFont="1" applyBorder="1" applyAlignment="1">
      <alignment horizontal="left" vertical="top" wrapText="1"/>
    </xf>
    <xf numFmtId="0" fontId="12" fillId="4" borderId="0" xfId="0" applyFont="1" applyFill="1" applyAlignment="1">
      <alignment horizontal="left" vertical="top" wrapText="1"/>
    </xf>
    <xf numFmtId="0" fontId="66" fillId="4" borderId="0" xfId="0" applyFont="1" applyFill="1" applyAlignment="1">
      <alignment horizontal="right"/>
    </xf>
    <xf numFmtId="0" fontId="10" fillId="2" borderId="56" xfId="0" applyFont="1" applyFill="1" applyBorder="1" applyAlignment="1">
      <alignment horizontal="center" vertical="center" wrapText="1"/>
    </xf>
    <xf numFmtId="0" fontId="10" fillId="2" borderId="76"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2" fillId="6" borderId="58" xfId="0" applyFont="1" applyFill="1" applyBorder="1" applyAlignment="1" applyProtection="1">
      <alignment horizontal="left" vertical="center" wrapText="1"/>
      <protection locked="0"/>
    </xf>
    <xf numFmtId="0" fontId="12" fillId="6" borderId="72" xfId="0" applyFont="1" applyFill="1" applyBorder="1" applyAlignment="1" applyProtection="1">
      <alignment horizontal="left" vertical="center" wrapText="1"/>
      <protection locked="0"/>
    </xf>
    <xf numFmtId="0" fontId="12" fillId="6" borderId="87" xfId="0" applyFont="1" applyFill="1" applyBorder="1" applyAlignment="1" applyProtection="1">
      <alignment horizontal="left" vertical="center" wrapText="1"/>
      <protection locked="0"/>
    </xf>
    <xf numFmtId="0" fontId="12" fillId="6" borderId="26" xfId="0" applyFont="1" applyFill="1" applyBorder="1" applyAlignment="1" applyProtection="1">
      <alignment horizontal="left" vertical="center" wrapText="1"/>
      <protection locked="0"/>
    </xf>
    <xf numFmtId="0" fontId="12" fillId="6" borderId="28" xfId="0" applyFont="1" applyFill="1" applyBorder="1" applyAlignment="1" applyProtection="1">
      <alignment horizontal="left" vertical="center" wrapText="1"/>
      <protection locked="0"/>
    </xf>
    <xf numFmtId="0" fontId="12" fillId="6" borderId="27" xfId="0" applyFont="1" applyFill="1" applyBorder="1" applyAlignment="1" applyProtection="1">
      <alignment horizontal="left" vertical="center" wrapText="1"/>
      <protection locked="0"/>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12" fillId="15" borderId="2" xfId="0" applyFont="1" applyFill="1" applyBorder="1" applyAlignment="1">
      <alignment horizontal="center"/>
    </xf>
    <xf numFmtId="0" fontId="18" fillId="4" borderId="50" xfId="0" applyFont="1" applyFill="1" applyBorder="1" applyAlignment="1">
      <alignment horizontal="left" vertical="center" wrapText="1"/>
    </xf>
    <xf numFmtId="0" fontId="18" fillId="4" borderId="61" xfId="0" applyFont="1" applyFill="1" applyBorder="1" applyAlignment="1">
      <alignment horizontal="left" vertical="center" wrapText="1"/>
    </xf>
    <xf numFmtId="0" fontId="12" fillId="4" borderId="4" xfId="0" applyFont="1" applyFill="1" applyBorder="1" applyAlignment="1">
      <alignment horizontal="left" vertical="center" wrapText="1"/>
    </xf>
  </cellXfs>
  <cellStyles count="8">
    <cellStyle name="Comma" xfId="2" builtinId="3"/>
    <cellStyle name="Comma 2" xfId="7" xr:uid="{FA56397F-4418-442B-97C0-4536AA85BEAB}"/>
    <cellStyle name="Currency" xfId="3" builtinId="4"/>
    <cellStyle name="Heading 3" xfId="6" builtinId="18"/>
    <cellStyle name="Hyperlink" xfId="1" builtinId="8"/>
    <cellStyle name="Normal" xfId="0" builtinId="0"/>
    <cellStyle name="Normal 2" xfId="4" xr:uid="{470FC6CC-F37B-4A48-9B58-FD82B630127F}"/>
    <cellStyle name="Percent" xfId="5" builtinId="5"/>
  </cellStyles>
  <dxfs count="746">
    <dxf>
      <fill>
        <patternFill>
          <bgColor rgb="FFFF0000"/>
        </patternFill>
      </fill>
    </dxf>
    <dxf>
      <fill>
        <patternFill>
          <bgColor rgb="FFFFFF00"/>
        </patternFill>
      </fill>
    </dxf>
    <dxf>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ont>
        <color theme="1"/>
      </font>
      <fill>
        <patternFill>
          <bgColor rgb="FFFFFF00"/>
        </patternFill>
      </fill>
    </dxf>
    <dxf>
      <font>
        <color theme="0"/>
      </font>
    </dxf>
    <dxf>
      <font>
        <b/>
        <i val="0"/>
        <color theme="1"/>
      </font>
      <fill>
        <patternFill>
          <bgColor rgb="FFFF000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patternType="solid">
          <fgColor theme="0" tint="-4.9989318521683403E-2"/>
          <bgColor theme="0" tint="-4.9989318521683403E-2"/>
        </patternFill>
      </fill>
    </dxf>
    <dxf>
      <font>
        <color theme="1"/>
      </font>
      <fill>
        <patternFill>
          <bgColor theme="0"/>
        </patternFill>
      </fill>
    </dxf>
    <dxf>
      <font>
        <color theme="1"/>
      </font>
      <fill>
        <patternFill>
          <bgColor theme="0"/>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u val="none"/>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top/>
        <vertical/>
        <horizontal/>
      </border>
    </dxf>
    <dxf>
      <font>
        <b val="0"/>
        <i val="0"/>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dxf>
    <dxf>
      <font>
        <color rgb="FF0070C0"/>
      </font>
    </dxf>
    <dxf>
      <font>
        <color rgb="FFFF0000"/>
      </font>
      <fill>
        <patternFill>
          <bgColor theme="0"/>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ont>
        <color theme="0"/>
      </font>
    </dxf>
    <dxf>
      <font>
        <color rgb="FFFF0000"/>
      </font>
    </dxf>
    <dxf>
      <font>
        <color theme="0"/>
      </font>
      <fill>
        <patternFill>
          <bgColor theme="0"/>
        </patternFill>
      </fill>
    </dxf>
    <dxf>
      <fill>
        <patternFill>
          <bgColor rgb="FFFFF377"/>
        </patternFill>
      </fill>
    </dxf>
    <dxf>
      <font>
        <color theme="1"/>
      </font>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dxf>
    <dxf>
      <font>
        <color theme="1"/>
      </font>
    </dxf>
    <dxf>
      <font>
        <color theme="1"/>
      </font>
      <fill>
        <patternFill>
          <bgColor theme="0" tint="-4.9989318521683403E-2"/>
        </patternFill>
      </fill>
    </dxf>
    <dxf>
      <font>
        <color theme="1"/>
      </font>
    </dxf>
    <dxf>
      <font>
        <color theme="1"/>
      </font>
    </dxf>
    <dxf>
      <font>
        <color theme="1"/>
      </font>
    </dxf>
    <dxf>
      <font>
        <color theme="1"/>
      </font>
    </dxf>
    <dxf>
      <font>
        <color theme="1"/>
      </font>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theme="0" tint="-4.9989318521683403E-2"/>
        </patternFill>
      </fill>
    </dxf>
    <dxf>
      <fill>
        <patternFill>
          <bgColor rgb="FFFFF377"/>
        </patternFill>
      </fill>
    </dxf>
    <dxf>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0" tint="-4.9989318521683403E-2"/>
      </font>
      <fill>
        <patternFill>
          <bgColor theme="0" tint="-4.9989318521683403E-2"/>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1"/>
      </font>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patternType="solid">
          <bgColor theme="0" tint="-4.9989318521683403E-2"/>
        </patternFill>
      </fill>
    </dxf>
    <dxf>
      <font>
        <color theme="0" tint="-4.9989318521683403E-2"/>
      </font>
      <fill>
        <patternFill patternType="solid">
          <bgColor theme="0" tint="-4.9989318521683403E-2"/>
        </patternFill>
      </fill>
    </dxf>
    <dxf>
      <font>
        <color theme="0" tint="-4.9989318521683403E-2"/>
      </font>
      <fill>
        <patternFill patternType="solid">
          <bgColor theme="0" tint="-4.9989318521683403E-2"/>
        </patternFill>
      </fill>
    </dxf>
    <dxf>
      <font>
        <color theme="0" tint="-4.9989318521683403E-2"/>
      </font>
      <fill>
        <patternFill>
          <fgColor theme="0" tint="-4.9989318521683403E-2"/>
          <bgColor theme="0" tint="-4.9989318521683403E-2"/>
        </patternFill>
      </fill>
      <border>
        <left/>
        <right/>
        <top/>
        <bottom/>
        <vertical/>
        <horizontal/>
      </border>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font>
      <fill>
        <patternFill>
          <bgColor rgb="FFFF0000"/>
        </patternFill>
      </fill>
    </dxf>
    <dxf>
      <font>
        <color auto="1"/>
      </font>
      <fill>
        <patternFill>
          <bgColor rgb="FFFF0000"/>
        </patternFill>
      </fill>
    </dxf>
    <dxf>
      <font>
        <color auto="1"/>
      </font>
      <fill>
        <patternFill>
          <bgColor rgb="FFFF0000"/>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0000"/>
        </patternFill>
      </fill>
    </dxf>
    <dxf>
      <fill>
        <patternFill>
          <bgColor rgb="FFFFF377"/>
        </patternFill>
      </fill>
    </dxf>
    <dxf>
      <font>
        <color theme="1"/>
      </font>
      <fill>
        <patternFill>
          <fgColor rgb="FFFFF377"/>
          <bgColor rgb="FFFFF377"/>
        </patternFill>
      </fill>
    </dxf>
    <dxf>
      <font>
        <color theme="1"/>
      </font>
      <fill>
        <patternFill>
          <bgColor rgb="FFFFF377"/>
        </patternFill>
      </fill>
    </dxf>
    <dxf>
      <font>
        <color theme="1"/>
      </font>
      <fill>
        <patternFill>
          <bgColor rgb="FFFFF377"/>
        </patternFill>
      </fill>
    </dxf>
    <dxf>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border>
        <left style="thin">
          <color auto="1"/>
        </left>
        <right style="thin">
          <color auto="1"/>
        </right>
        <top style="thin">
          <color auto="1"/>
        </top>
        <bottom style="thin">
          <color auto="1"/>
        </bottom>
        <vertical/>
        <horizontal/>
      </border>
    </dxf>
    <dxf>
      <font>
        <b/>
        <i val="0"/>
        <color rgb="FFFF0000"/>
      </font>
      <fill>
        <patternFill patternType="solid">
          <fgColor theme="0"/>
          <bgColor theme="0"/>
        </patternFill>
      </fill>
    </dxf>
    <dxf>
      <font>
        <color theme="0" tint="-4.9989318521683403E-2"/>
      </font>
      <fill>
        <patternFill>
          <bgColor theme="0" tint="-4.9989318521683403E-2"/>
        </patternFill>
      </fill>
    </dxf>
    <dxf>
      <font>
        <color auto="1"/>
      </font>
      <fill>
        <patternFill>
          <fgColor theme="0"/>
          <bgColor theme="0"/>
        </patternFill>
      </fill>
    </dxf>
    <dxf>
      <font>
        <color theme="1"/>
      </font>
      <fill>
        <patternFill>
          <bgColor theme="0"/>
        </patternFill>
      </fill>
    </dxf>
    <dxf>
      <font>
        <color theme="0" tint="-4.9989318521683403E-2"/>
      </font>
      <fill>
        <patternFill patternType="solid">
          <bgColor theme="0" tint="-4.9989318521683403E-2"/>
        </patternFill>
      </fill>
    </dxf>
    <dxf>
      <font>
        <color theme="0" tint="-4.9989318521683403E-2"/>
      </font>
      <fill>
        <patternFill>
          <bgColor theme="0" tint="-4.9989318521683403E-2"/>
        </patternFill>
      </fill>
    </dxf>
    <dxf>
      <font>
        <color theme="1"/>
      </font>
    </dxf>
    <dxf>
      <font>
        <color auto="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s>
  <tableStyles count="1" defaultTableStyle="TableStyleMedium2" defaultPivotStyle="PivotStyleLight16">
    <tableStyle name="Invisible" pivot="0" table="0" count="0" xr9:uid="{E71F9D79-07AA-48D9-83E8-8CB0D1553C97}"/>
  </tableStyles>
  <colors>
    <mruColors>
      <color rgb="FFFFF377"/>
      <color rgb="FF333333"/>
      <color rgb="FF5F5F5F"/>
      <color rgb="FF009FDA"/>
      <color rgb="FFFFCC66"/>
      <color rgb="FFFECF72"/>
      <color rgb="FFFFCC00"/>
      <color rgb="FF808080"/>
      <color rgb="FFDDDDD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s>
</file>

<file path=xl/ctrlProps/ctrlProp1.xml><?xml version="1.0" encoding="utf-8"?>
<formControlPr xmlns="http://schemas.microsoft.com/office/spreadsheetml/2009/9/main" objectType="CheckBox" fmlaLink="$N$5"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N$21" lockText="1" noThreeD="1"/>
</file>

<file path=xl/ctrlProps/ctrlProp3.xml><?xml version="1.0" encoding="utf-8"?>
<formControlPr xmlns="http://schemas.microsoft.com/office/spreadsheetml/2009/9/main" objectType="CheckBox" fmlaLink="$N$65" lockText="1" noThreeD="1"/>
</file>

<file path=xl/ctrlProps/ctrlProp4.xml><?xml version="1.0" encoding="utf-8"?>
<formControlPr xmlns="http://schemas.microsoft.com/office/spreadsheetml/2009/9/main" objectType="CheckBox" fmlaLink="$N$79" lockText="1" noThreeD="1"/>
</file>

<file path=xl/ctrlProps/ctrlProp5.xml><?xml version="1.0" encoding="utf-8"?>
<formControlPr xmlns="http://schemas.microsoft.com/office/spreadsheetml/2009/9/main" objectType="CheckBox" fmlaLink="$L$45" lockText="1" noThreeD="1"/>
</file>

<file path=xl/ctrlProps/ctrlProp6.xml><?xml version="1.0" encoding="utf-8"?>
<formControlPr xmlns="http://schemas.microsoft.com/office/spreadsheetml/2009/9/main" objectType="CheckBox" fmlaLink="$O$34" lockText="1" noThreeD="1"/>
</file>

<file path=xl/ctrlProps/ctrlProp7.xml><?xml version="1.0" encoding="utf-8"?>
<formControlPr xmlns="http://schemas.microsoft.com/office/spreadsheetml/2009/9/main" objectType="CheckBox" fmlaLink="$O$5"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L$7"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449580</xdr:colOff>
          <xdr:row>3</xdr:row>
          <xdr:rowOff>182880</xdr:rowOff>
        </xdr:from>
        <xdr:to>
          <xdr:col>12</xdr:col>
          <xdr:colOff>655320</xdr:colOff>
          <xdr:row>4</xdr:row>
          <xdr:rowOff>152400</xdr:rowOff>
        </xdr:to>
        <xdr:sp macro="" textlink="">
          <xdr:nvSpPr>
            <xdr:cNvPr id="76805" name="Check Box 5" hidden="1">
              <a:extLst>
                <a:ext uri="{63B3BB69-23CF-44E3-9099-C40C66FF867C}">
                  <a14:compatExt spid="_x0000_s76805"/>
                </a:ext>
                <a:ext uri="{FF2B5EF4-FFF2-40B4-BE49-F238E27FC236}">
                  <a16:creationId xmlns:a16="http://schemas.microsoft.com/office/drawing/2014/main" id="{00000000-0008-0000-0100-000005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441960</xdr:colOff>
          <xdr:row>20</xdr:row>
          <xdr:rowOff>7620</xdr:rowOff>
        </xdr:from>
        <xdr:to>
          <xdr:col>12</xdr:col>
          <xdr:colOff>716280</xdr:colOff>
          <xdr:row>21</xdr:row>
          <xdr:rowOff>30480</xdr:rowOff>
        </xdr:to>
        <xdr:sp macro="" textlink="">
          <xdr:nvSpPr>
            <xdr:cNvPr id="76807" name="Check Box 7" hidden="1">
              <a:extLst>
                <a:ext uri="{63B3BB69-23CF-44E3-9099-C40C66FF867C}">
                  <a14:compatExt spid="_x0000_s76807"/>
                </a:ext>
                <a:ext uri="{FF2B5EF4-FFF2-40B4-BE49-F238E27FC236}">
                  <a16:creationId xmlns:a16="http://schemas.microsoft.com/office/drawing/2014/main" id="{00000000-0008-0000-0100-000007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457200</xdr:colOff>
          <xdr:row>64</xdr:row>
          <xdr:rowOff>137160</xdr:rowOff>
        </xdr:from>
        <xdr:to>
          <xdr:col>12</xdr:col>
          <xdr:colOff>731520</xdr:colOff>
          <xdr:row>64</xdr:row>
          <xdr:rowOff>342900</xdr:rowOff>
        </xdr:to>
        <xdr:sp macro="" textlink="">
          <xdr:nvSpPr>
            <xdr:cNvPr id="76809" name="Check Box 9" hidden="1">
              <a:extLst>
                <a:ext uri="{63B3BB69-23CF-44E3-9099-C40C66FF867C}">
                  <a14:compatExt spid="_x0000_s76809"/>
                </a:ext>
                <a:ext uri="{FF2B5EF4-FFF2-40B4-BE49-F238E27FC236}">
                  <a16:creationId xmlns:a16="http://schemas.microsoft.com/office/drawing/2014/main" id="{00000000-0008-0000-0100-000009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449580</xdr:colOff>
          <xdr:row>78</xdr:row>
          <xdr:rowOff>137160</xdr:rowOff>
        </xdr:from>
        <xdr:to>
          <xdr:col>12</xdr:col>
          <xdr:colOff>617220</xdr:colOff>
          <xdr:row>78</xdr:row>
          <xdr:rowOff>259080</xdr:rowOff>
        </xdr:to>
        <xdr:sp macro="" textlink="">
          <xdr:nvSpPr>
            <xdr:cNvPr id="76811" name="Check Box 11" hidden="1">
              <a:extLst>
                <a:ext uri="{63B3BB69-23CF-44E3-9099-C40C66FF867C}">
                  <a14:compatExt spid="_x0000_s76811"/>
                </a:ext>
                <a:ext uri="{FF2B5EF4-FFF2-40B4-BE49-F238E27FC236}">
                  <a16:creationId xmlns:a16="http://schemas.microsoft.com/office/drawing/2014/main" id="{00000000-0008-0000-0100-00000B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259080</xdr:colOff>
          <xdr:row>45</xdr:row>
          <xdr:rowOff>220980</xdr:rowOff>
        </xdr:from>
        <xdr:to>
          <xdr:col>11</xdr:col>
          <xdr:colOff>457200</xdr:colOff>
          <xdr:row>45</xdr:row>
          <xdr:rowOff>411480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2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1219200</xdr:colOff>
          <xdr:row>32</xdr:row>
          <xdr:rowOff>137160</xdr:rowOff>
        </xdr:from>
        <xdr:to>
          <xdr:col>10</xdr:col>
          <xdr:colOff>7620</xdr:colOff>
          <xdr:row>32</xdr:row>
          <xdr:rowOff>289560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2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906780</xdr:colOff>
          <xdr:row>4</xdr:row>
          <xdr:rowOff>38100</xdr:rowOff>
        </xdr:from>
        <xdr:to>
          <xdr:col>10</xdr:col>
          <xdr:colOff>1074420</xdr:colOff>
          <xdr:row>4</xdr:row>
          <xdr:rowOff>198120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2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3611880</xdr:colOff>
          <xdr:row>7</xdr:row>
          <xdr:rowOff>251460</xdr:rowOff>
        </xdr:from>
        <xdr:to>
          <xdr:col>13</xdr:col>
          <xdr:colOff>3771900</xdr:colOff>
          <xdr:row>7</xdr:row>
          <xdr:rowOff>373380</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5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3589020</xdr:colOff>
          <xdr:row>6</xdr:row>
          <xdr:rowOff>198120</xdr:rowOff>
        </xdr:from>
        <xdr:to>
          <xdr:col>3</xdr:col>
          <xdr:colOff>3832860</xdr:colOff>
          <xdr:row>6</xdr:row>
          <xdr:rowOff>388620</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10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1638300</xdr:colOff>
          <xdr:row>10</xdr:row>
          <xdr:rowOff>68580</xdr:rowOff>
        </xdr:from>
        <xdr:to>
          <xdr:col>3</xdr:col>
          <xdr:colOff>861060</xdr:colOff>
          <xdr:row>12</xdr:row>
          <xdr:rowOff>45720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6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Avenick, David" id="{4BAA8973-952A-4EA6-BCB8-34F1A7E0977A}" userId="S::David.Avenick@dnv.com::d70ebc2b-b9bc-44fc-ae06-35d2c70a9771" providerId="AD"/>
</personList>
</file>

<file path=xl/theme/theme1.xml><?xml version="1.0" encoding="utf-8"?>
<a:theme xmlns:a="http://schemas.openxmlformats.org/drawingml/2006/main" name="Office Theme">
  <a:themeElements>
    <a:clrScheme name="DNV PP">
      <a:dk1>
        <a:srgbClr val="000000"/>
      </a:dk1>
      <a:lt1>
        <a:srgbClr val="FFFFFF"/>
      </a:lt1>
      <a:dk2>
        <a:srgbClr val="0F204B"/>
      </a:dk2>
      <a:lt2>
        <a:srgbClr val="F4F3EF"/>
      </a:lt2>
      <a:accent1>
        <a:srgbClr val="0F204B"/>
      </a:accent1>
      <a:accent2>
        <a:srgbClr val="99D9F0"/>
      </a:accent2>
      <a:accent3>
        <a:srgbClr val="003591"/>
      </a:accent3>
      <a:accent4>
        <a:srgbClr val="009FDA"/>
      </a:accent4>
      <a:accent5>
        <a:srgbClr val="91FFB4"/>
      </a:accent5>
      <a:accent6>
        <a:srgbClr val="3F9C35"/>
      </a:accent6>
      <a:hlink>
        <a:srgbClr val="009FDA"/>
      </a:hlink>
      <a:folHlink>
        <a:srgbClr val="3F9C35"/>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6-21T17:27:56.39" personId="{4BAA8973-952A-4EA6-BCB8-34F1A7E0977A}" id="{8FDA5E1F-9433-4479-9D0B-B2636F9765BF}">
    <text>CEC Reference: Building Climate Zones by Zip Codes | California Energy Commission 
Direct link: https://www.energy.ca.gov/sites/default/files/2020-04/BuildingClimateZonesByZIPCode_ada.xlsx</text>
    <extLst>
      <x:ext xmlns:xltc2="http://schemas.microsoft.com/office/spreadsheetml/2020/threadedcomments2" uri="{F7C98A9C-CBB3-438F-8F68-D28B6AF4A901}">
        <xltc2:checksum>360198303</xltc2:checksum>
        <xltc2:hyperlink startIndex="15" length="66" url="https://www.energy.ca.gov/media/3560"/>
        <xltc2:hyperlink startIndex="97" length="92" url="https://www.energy.ca.gov/sites/default/files/2020-04/BuildingClimateZonesByZIPCode_ada.xlsx"/>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1.vml"/><Relationship Id="rId4" Type="http://schemas.openxmlformats.org/officeDocument/2006/relationships/hyperlink" Target="https://file.ac/41slG_rLPjs/" TargetMode="External"/><Relationship Id="rId9"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2.vml"/><Relationship Id="rId4" Type="http://schemas.openxmlformats.org/officeDocument/2006/relationships/hyperlink" Target="https://file.ac/41slG_rLPjs/" TargetMode="External"/><Relationship Id="rId9"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3.vml"/><Relationship Id="rId4" Type="http://schemas.openxmlformats.org/officeDocument/2006/relationships/hyperlink" Target="https://file.ac/41slG_rLPjs/" TargetMode="External"/><Relationship Id="rId9"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4.vml"/><Relationship Id="rId4" Type="http://schemas.openxmlformats.org/officeDocument/2006/relationships/hyperlink" Target="https://file.ac/41slG_rLPjs/" TargetMode="External"/><Relationship Id="rId9"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5.vml"/><Relationship Id="rId4" Type="http://schemas.openxmlformats.org/officeDocument/2006/relationships/hyperlink" Target="https://file.ac/41slG_rLPjs/" TargetMode="External"/><Relationship Id="rId9"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6.vml"/><Relationship Id="rId4" Type="http://schemas.openxmlformats.org/officeDocument/2006/relationships/hyperlink" Target="https://file.ac/41slG_rLPjs/" TargetMode="External"/><Relationship Id="rId9"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7.vml"/><Relationship Id="rId4" Type="http://schemas.openxmlformats.org/officeDocument/2006/relationships/hyperlink" Target="https://file.ac/41slG_rLPjs/" TargetMode="External"/><Relationship Id="rId9"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xml"/><Relationship Id="rId1" Type="http://schemas.openxmlformats.org/officeDocument/2006/relationships/printerSettings" Target="../printerSettings/printerSettings21.bin"/><Relationship Id="rId5" Type="http://schemas.openxmlformats.org/officeDocument/2006/relationships/ctrlProp" Target="../ctrlProps/ctrlProp9.xml"/><Relationship Id="rId4" Type="http://schemas.openxmlformats.org/officeDocument/2006/relationships/vmlDrawing" Target="../drawings/vmlDrawing19.vml"/></Relationships>
</file>

<file path=xl/worksheets/_rels/sheet1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0.v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cpuc.ca.gov/-/media/cpuc-website/divisions/energy-division/documents/energy-efficiency/rolling-portfolio-program-guidance/nmec-rulebook-21-march-2025.pdf" TargetMode="External"/><Relationship Id="rId1" Type="http://schemas.openxmlformats.org/officeDocument/2006/relationships/printerSettings" Target="../printerSettings/printerSettings22.bin"/><Relationship Id="rId4" Type="http://schemas.openxmlformats.org/officeDocument/2006/relationships/vmlDrawing" Target="../drawings/vmlDrawing2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4.bin"/><Relationship Id="rId7" Type="http://schemas.openxmlformats.org/officeDocument/2006/relationships/ctrlProp" Target="../ctrlProps/ctrlProp1.xml"/><Relationship Id="rId2" Type="http://schemas.openxmlformats.org/officeDocument/2006/relationships/hyperlink" Target="https://www.cpuc.ca.gov/-/media/cpuc-website/divisions/energy-division/documents/energy-efficiency/rolling-portfolio-program-guidance/nmec-rulebook-21-march-2025.pdf" TargetMode="External"/><Relationship Id="rId1" Type="http://schemas.openxmlformats.org/officeDocument/2006/relationships/printerSettings" Target="../printerSettings/printerSettings3.bin"/><Relationship Id="rId6" Type="http://schemas.openxmlformats.org/officeDocument/2006/relationships/vmlDrawing" Target="../drawings/vmlDrawing3.vml"/><Relationship Id="rId5" Type="http://schemas.openxmlformats.org/officeDocument/2006/relationships/vmlDrawing" Target="../drawings/vmlDrawing2.vml"/><Relationship Id="rId10" Type="http://schemas.openxmlformats.org/officeDocument/2006/relationships/ctrlProp" Target="../ctrlProps/ctrlProp4.xml"/><Relationship Id="rId4" Type="http://schemas.openxmlformats.org/officeDocument/2006/relationships/drawing" Target="../drawings/drawing1.xml"/><Relationship Id="rId9"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ctrlProp" Target="../ctrlProps/ctrlProp10.xml"/><Relationship Id="rId5" Type="http://schemas.openxmlformats.org/officeDocument/2006/relationships/vmlDrawing" Target="../drawings/vmlDrawing26.vml"/><Relationship Id="rId4" Type="http://schemas.openxmlformats.org/officeDocument/2006/relationships/vmlDrawing" Target="../drawings/vmlDrawing25.vml"/></Relationships>
</file>

<file path=xl/worksheets/_rels/sheet24.xml.rels><?xml version="1.0" encoding="UTF-8" standalone="yes"?>
<Relationships xmlns="http://schemas.openxmlformats.org/package/2006/relationships"><Relationship Id="rId8" Type="http://schemas.openxmlformats.org/officeDocument/2006/relationships/hyperlink" Target="https://docs.cpuc.ca.gov/PublishedDocs/Published/G000/M366/K381/366381636.PDF" TargetMode="External"/><Relationship Id="rId13" Type="http://schemas.openxmlformats.org/officeDocument/2006/relationships/hyperlink" Target="https://www.cpuc.ca.gov/-/media/cpuc-website/files/legacyfiles/l/6442463695-lbnl-nmec-techguidance-01072020.pdf" TargetMode="External"/><Relationship Id="rId18" Type="http://schemas.openxmlformats.org/officeDocument/2006/relationships/vmlDrawing" Target="../drawings/vmlDrawing27.vml"/><Relationship Id="rId3" Type="http://schemas.openxmlformats.org/officeDocument/2006/relationships/hyperlink" Target="https://www.cpuc.ca.gov/industries-and-topics/electrical-energy/demand-side-management/energy-efficiency/custom-projects-review-guidance-documents" TargetMode="External"/><Relationship Id="rId7" Type="http://schemas.openxmlformats.org/officeDocument/2006/relationships/hyperlink" Target="https://file.ac/OEr-2p-bk3A/" TargetMode="External"/><Relationship Id="rId12" Type="http://schemas.openxmlformats.org/officeDocument/2006/relationships/hyperlink" Target="https://www.cpuc.ca.gov/-/media/cpuc-website/divisions/energy-division/documents/energy-efficiency/rolling-portfolio-program-guidance/nmec-rulebook-21-march-2025.pdf" TargetMode="External"/><Relationship Id="rId17" Type="http://schemas.openxmlformats.org/officeDocument/2006/relationships/printerSettings" Target="../printerSettings/printerSettings33.bin"/><Relationship Id="rId2" Type="http://schemas.openxmlformats.org/officeDocument/2006/relationships/hyperlink" Target="https://docs.cpuc.ca.gov/PublishedDocs/Published/G000/M179/K264/179264220.PDF" TargetMode="External"/><Relationship Id="rId16" Type="http://schemas.openxmlformats.org/officeDocument/2006/relationships/hyperlink" Target="https://www.caetrm.com/cpuc/table/effusefullife/" TargetMode="External"/><Relationship Id="rId1" Type="http://schemas.openxmlformats.org/officeDocument/2006/relationships/printerSettings" Target="../printerSettings/printerSettings32.bin"/><Relationship Id="rId6" Type="http://schemas.openxmlformats.org/officeDocument/2006/relationships/hyperlink" Target="https://cedars.sound-data.com/deer-resources/tools/supporting-files/" TargetMode="External"/><Relationship Id="rId11" Type="http://schemas.openxmlformats.org/officeDocument/2006/relationships/hyperlink" Target="https://pda.energydataweb.com/api/view/2560/FINAL%20TSB%20Tech%20Guidance%20102521.pdf" TargetMode="External"/><Relationship Id="rId5" Type="http://schemas.openxmlformats.org/officeDocument/2006/relationships/hyperlink" Target="https://www.cpuc.ca.gov/-/media/cpuc-website/files/uploadedfiles/cpuc_public_website/content/utilities_and_industries/energy/energy_programs/demand_side_management/ee_and_energy_savings_assist/caevaluationframework.pdf" TargetMode="External"/><Relationship Id="rId15" Type="http://schemas.openxmlformats.org/officeDocument/2006/relationships/hyperlink" Target="https://docs.cpuc.ca.gov/publisheddocs/published/g000/m232/k460/232460214.pdf" TargetMode="External"/><Relationship Id="rId10" Type="http://schemas.openxmlformats.org/officeDocument/2006/relationships/hyperlink" Target="https://cedars.sound-data.com/deer-resources/help-and-contact/file/1399/download/" TargetMode="External"/><Relationship Id="rId4" Type="http://schemas.openxmlformats.org/officeDocument/2006/relationships/hyperlink" Target="https://file.ac/41slG_rLPjs/" TargetMode="External"/><Relationship Id="rId9"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4" Type="http://schemas.openxmlformats.org/officeDocument/2006/relationships/hyperlink" Target="https://docs.cpuc.ca.gov/PublishedDocs/Published/G000/M512/K907/512907396.PDF" TargetMode="Externa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4.bin"/></Relationships>
</file>

<file path=xl/worksheets/_rels/sheet26.xml.rels><?xml version="1.0" encoding="UTF-8" standalone="yes"?>
<Relationships xmlns="http://schemas.openxmlformats.org/package/2006/relationships"><Relationship Id="rId3" Type="http://schemas.openxmlformats.org/officeDocument/2006/relationships/hyperlink" Target="https://www.dgs.ca.gov/PD/Services/Page-Content/Procurement-Division-Services-List-Folder/Apply-for-or-Re-apply-as-Small-Business-Disabled-Veteran-Business-Enterprise" TargetMode="External"/><Relationship Id="rId2" Type="http://schemas.openxmlformats.org/officeDocument/2006/relationships/hyperlink" Target="https://docs.cpuc.ca.gov/PublishedDocs/Published/G000/M512/K907/512907396.PDF" TargetMode="External"/><Relationship Id="rId1" Type="http://schemas.openxmlformats.org/officeDocument/2006/relationships/hyperlink" Target="https://docs.cpuc.ca.gov/publisheddocs/published/g000/m232/k460/232460214.pdf" TargetMode="External"/><Relationship Id="rId5" Type="http://schemas.openxmlformats.org/officeDocument/2006/relationships/vmlDrawing" Target="../drawings/vmlDrawing29.vml"/><Relationship Id="rId4" Type="http://schemas.openxmlformats.org/officeDocument/2006/relationships/printerSettings" Target="../printerSettings/printerSettings35.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printerSettings" Target="../printerSettings/printerSettings6.bin"/><Relationship Id="rId7" Type="http://schemas.openxmlformats.org/officeDocument/2006/relationships/ctrlProp" Target="../ctrlProps/ctrlProp5.xml"/><Relationship Id="rId2" Type="http://schemas.openxmlformats.org/officeDocument/2006/relationships/hyperlink" Target="https://pda.energydataweb.com/api/view/2560/FINAL%20TSB%20Tech%20Guidance%20102521.pdf" TargetMode="External"/><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vmlDrawing" Target="../drawings/vmlDrawing4.vml"/><Relationship Id="rId4" Type="http://schemas.openxmlformats.org/officeDocument/2006/relationships/drawing" Target="../drawings/drawing2.xml"/><Relationship Id="rId9"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vmlDrawing" Target="../drawings/vmlDrawing7.v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8" Type="http://schemas.openxmlformats.org/officeDocument/2006/relationships/hyperlink" Target="https://www.cpuc.ca.gov/-/media/cpuc-website/divisions/energy-division/documents/energy-efficiency/rolling-portfolio-program-guidance/nmec-rulebook-21-march-2025.pdf" TargetMode="Externa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cedars.sound-data.com/deer-resources/tools/supporting-files/" TargetMode="External"/><Relationship Id="rId1" Type="http://schemas.openxmlformats.org/officeDocument/2006/relationships/printerSettings" Target="../printerSettings/printerSettings10.bin"/><Relationship Id="rId6" Type="http://schemas.openxmlformats.org/officeDocument/2006/relationships/hyperlink" Target="https://docs.cpuc.ca.gov/PublishedDocs/Published/G000/M179/K264/179264220.PDF" TargetMode="External"/><Relationship Id="rId11" Type="http://schemas.openxmlformats.org/officeDocument/2006/relationships/vmlDrawing" Target="../drawings/vmlDrawing8.vml"/><Relationship Id="rId5" Type="http://schemas.openxmlformats.org/officeDocument/2006/relationships/hyperlink" Target="https://file.ac/41slG_rLPjs/" TargetMode="External"/><Relationship Id="rId10" Type="http://schemas.openxmlformats.org/officeDocument/2006/relationships/printerSettings" Target="../printerSettings/printerSettings11.bin"/><Relationship Id="rId4"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9" Type="http://schemas.openxmlformats.org/officeDocument/2006/relationships/hyperlink" Target="https://www.caetrm.com/cpuc/table/effusefullif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9.vml"/><Relationship Id="rId4" Type="http://schemas.openxmlformats.org/officeDocument/2006/relationships/hyperlink" Target="https://file.ac/41slG_rLPjs/" TargetMode="External"/><Relationship Id="rId9"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caetrm.com/cpuc/table/effusefullife/" TargetMode="External"/><Relationship Id="rId3"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7" Type="http://schemas.openxmlformats.org/officeDocument/2006/relationships/hyperlink" Target="https://www.cpuc.ca.gov/-/media/cpuc-website/divisions/energy-division/documents/energy-efficiency/rolling-portfolio-program-guidance/nmec-rulebook-21-march-2025.pdf" TargetMode="External"/><Relationship Id="rId2" Type="http://schemas.openxmlformats.org/officeDocument/2006/relationships/hyperlink" Target="https://docs.cpuc.ca.gov/PublishedDocs/Published/G000/M179/K264/179264220.PDF"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www.cpuc.ca.gov/-/media/cpuc-website/divisions/energy-division/documents/energy-efficiency/rolling-portfolio-program-guidance/nmec-rulebook-21-march-2025.pdf"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vmlDrawing" Target="../drawings/vmlDrawing10.vml"/><Relationship Id="rId4" Type="http://schemas.openxmlformats.org/officeDocument/2006/relationships/hyperlink" Target="https://file.ac/41slG_rLPjs/" TargetMode="External"/><Relationship Id="rId9"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377"/>
    <pageSetUpPr autoPageBreaks="0" fitToPage="1"/>
  </sheetPr>
  <dimension ref="B1:F28"/>
  <sheetViews>
    <sheetView tabSelected="1" zoomScaleNormal="100" zoomScaleSheetLayoutView="110" workbookViewId="0"/>
  </sheetViews>
  <sheetFormatPr defaultColWidth="8.88671875" defaultRowHeight="18" x14ac:dyDescent="0.35"/>
  <cols>
    <col min="1" max="1" width="4.44140625" style="3" customWidth="1"/>
    <col min="2" max="2" width="23.5546875" style="3" customWidth="1"/>
    <col min="3" max="3" width="83" style="3" customWidth="1"/>
    <col min="4" max="4" width="25.44140625" style="3" customWidth="1"/>
    <col min="5" max="5" width="31.88671875" style="3" customWidth="1"/>
    <col min="6" max="6" width="15.88671875" style="3" customWidth="1"/>
    <col min="7" max="16384" width="8.88671875" style="3"/>
  </cols>
  <sheetData>
    <row r="1" spans="2:6" ht="23.25" customHeight="1" thickBot="1" x14ac:dyDescent="0.4">
      <c r="F1" s="11"/>
    </row>
    <row r="2" spans="2:6" ht="242.4" customHeight="1" thickBot="1" x14ac:dyDescent="0.4">
      <c r="B2" s="30" t="s">
        <v>202</v>
      </c>
      <c r="C2" s="511" t="s">
        <v>846</v>
      </c>
      <c r="D2" s="512"/>
      <c r="E2" s="513"/>
    </row>
    <row r="3" spans="2:6" ht="18.600000000000001" thickBot="1" x14ac:dyDescent="0.4"/>
    <row r="4" spans="2:6" ht="21.6" thickBot="1" x14ac:dyDescent="0.4">
      <c r="B4" s="508" t="s">
        <v>15</v>
      </c>
      <c r="C4" s="509"/>
      <c r="D4" s="509"/>
      <c r="E4" s="510"/>
    </row>
    <row r="5" spans="2:6" ht="18.600000000000001" thickBot="1" x14ac:dyDescent="0.4">
      <c r="B5" s="264" t="s">
        <v>16</v>
      </c>
      <c r="C5" s="265" t="s">
        <v>19</v>
      </c>
      <c r="D5" s="265" t="s">
        <v>17</v>
      </c>
      <c r="E5" s="266" t="s">
        <v>18</v>
      </c>
    </row>
    <row r="6" spans="2:6" x14ac:dyDescent="0.35">
      <c r="B6" s="139"/>
      <c r="C6" s="56"/>
      <c r="D6" s="57"/>
      <c r="E6" s="58"/>
    </row>
    <row r="7" spans="2:6" x14ac:dyDescent="0.35">
      <c r="B7" s="59"/>
      <c r="C7" s="60"/>
      <c r="D7" s="61"/>
      <c r="E7" s="62"/>
    </row>
    <row r="8" spans="2:6" x14ac:dyDescent="0.35">
      <c r="B8" s="63"/>
      <c r="C8" s="56"/>
      <c r="D8" s="57"/>
      <c r="E8" s="58"/>
    </row>
    <row r="9" spans="2:6" x14ac:dyDescent="0.35">
      <c r="B9" s="59"/>
      <c r="C9" s="60"/>
      <c r="D9" s="64"/>
      <c r="E9" s="65"/>
    </row>
    <row r="10" spans="2:6" x14ac:dyDescent="0.35">
      <c r="B10" s="63"/>
      <c r="C10" s="56"/>
      <c r="D10" s="66"/>
      <c r="E10" s="67"/>
    </row>
    <row r="11" spans="2:6" x14ac:dyDescent="0.35">
      <c r="B11" s="59"/>
      <c r="C11" s="60"/>
      <c r="D11" s="64"/>
      <c r="E11" s="65"/>
    </row>
    <row r="12" spans="2:6" ht="18.600000000000001" thickBot="1" x14ac:dyDescent="0.4">
      <c r="B12" s="68"/>
      <c r="C12" s="69"/>
      <c r="D12" s="70"/>
      <c r="E12" s="71"/>
    </row>
    <row r="13" spans="2:6" ht="18.600000000000001" thickBot="1" x14ac:dyDescent="0.4">
      <c r="B13" s="24"/>
      <c r="C13" s="25"/>
      <c r="D13" s="26"/>
      <c r="E13" s="25"/>
    </row>
    <row r="14" spans="2:6" ht="27" customHeight="1" thickBot="1" x14ac:dyDescent="0.4">
      <c r="B14" s="506" t="s">
        <v>12</v>
      </c>
      <c r="C14" s="507"/>
    </row>
    <row r="15" spans="2:6" ht="25.5" customHeight="1" thickBot="1" x14ac:dyDescent="0.4">
      <c r="B15" s="18" t="s">
        <v>10</v>
      </c>
      <c r="C15" s="19" t="s">
        <v>11</v>
      </c>
    </row>
    <row r="16" spans="2:6" ht="59.1" customHeight="1" x14ac:dyDescent="0.35">
      <c r="B16" s="8" t="s">
        <v>0</v>
      </c>
      <c r="C16" s="9" t="s">
        <v>847</v>
      </c>
    </row>
    <row r="17" spans="2:3" ht="59.1" customHeight="1" x14ac:dyDescent="0.35">
      <c r="B17" s="23" t="s">
        <v>13</v>
      </c>
      <c r="C17" s="10" t="s">
        <v>247</v>
      </c>
    </row>
    <row r="18" spans="2:3" ht="59.1" customHeight="1" x14ac:dyDescent="0.35">
      <c r="B18" s="8" t="s">
        <v>636</v>
      </c>
      <c r="C18" s="9" t="s">
        <v>691</v>
      </c>
    </row>
    <row r="19" spans="2:3" ht="59.1" customHeight="1" x14ac:dyDescent="0.35">
      <c r="B19" s="23" t="s">
        <v>745</v>
      </c>
      <c r="C19" s="10" t="s">
        <v>692</v>
      </c>
    </row>
    <row r="20" spans="2:3" ht="66.75" customHeight="1" x14ac:dyDescent="0.35">
      <c r="B20" s="8" t="s">
        <v>482</v>
      </c>
      <c r="C20" s="9" t="s">
        <v>449</v>
      </c>
    </row>
    <row r="21" spans="2:3" ht="59.1" customHeight="1" x14ac:dyDescent="0.35">
      <c r="B21" s="23" t="s">
        <v>721</v>
      </c>
      <c r="C21" s="10" t="s">
        <v>722</v>
      </c>
    </row>
    <row r="22" spans="2:3" ht="59.1" customHeight="1" x14ac:dyDescent="0.35">
      <c r="B22" s="8" t="s">
        <v>14</v>
      </c>
      <c r="C22" s="9" t="s">
        <v>218</v>
      </c>
    </row>
    <row r="23" spans="2:3" ht="59.1" customHeight="1" x14ac:dyDescent="0.35">
      <c r="B23" s="23" t="s">
        <v>178</v>
      </c>
      <c r="C23" s="10" t="s">
        <v>693</v>
      </c>
    </row>
    <row r="24" spans="2:3" ht="59.1" customHeight="1" x14ac:dyDescent="0.35">
      <c r="B24" s="8" t="s">
        <v>867</v>
      </c>
      <c r="C24" s="9" t="s">
        <v>868</v>
      </c>
    </row>
    <row r="25" spans="2:3" ht="59.1" customHeight="1" x14ac:dyDescent="0.35">
      <c r="B25" s="23" t="s">
        <v>179</v>
      </c>
      <c r="C25" s="10" t="s">
        <v>835</v>
      </c>
    </row>
    <row r="26" spans="2:3" ht="66" customHeight="1" x14ac:dyDescent="0.35">
      <c r="B26" s="8" t="s">
        <v>836</v>
      </c>
      <c r="C26" s="9" t="s">
        <v>837</v>
      </c>
    </row>
    <row r="27" spans="2:3" ht="59.1" customHeight="1" thickBot="1" x14ac:dyDescent="0.4">
      <c r="B27" s="37" t="s">
        <v>838</v>
      </c>
      <c r="C27" s="38" t="s">
        <v>839</v>
      </c>
    </row>
    <row r="28" spans="2:3" x14ac:dyDescent="0.35">
      <c r="B28" s="1" t="s">
        <v>46</v>
      </c>
    </row>
  </sheetData>
  <sheetProtection algorithmName="SHA-512" hashValue="lOiUkVCHMMYcBTX6kDyAdSikS1o17/j2k0rb03S7qgps3r/FtqzdMv6CzhA+pF8YxypkdtEG/BwEzpZWzvUTeg==" saltValue="FHpIYVyNYQOyscVT38XinA==" spinCount="100000" sheet="1" formatColumns="0" formatRows="0" insertRows="0"/>
  <customSheetViews>
    <customSheetView guid="{0F4B04D6-F4BF-4317-A3DF-9F7B8BB7C96E}" scale="90" fitToPage="1">
      <selection activeCell="H7" sqref="H7"/>
      <pageMargins left="0.7" right="0.7" top="0.75" bottom="0.75" header="0.3" footer="0.3"/>
      <pageSetup scale="74" orientation="landscape" r:id="rId1"/>
      <headerFooter>
        <oddHeader>&amp;L&amp;14&amp;G&amp;CCustom Project Review (CPR) - Read Me&amp;R&amp;D</oddHeader>
      </headerFooter>
    </customSheetView>
  </customSheetViews>
  <mergeCells count="3">
    <mergeCell ref="B14:C14"/>
    <mergeCell ref="B4:E4"/>
    <mergeCell ref="C2:E2"/>
  </mergeCells>
  <hyperlinks>
    <hyperlink ref="B16" location="'Customer Information'!A1" display="Customer Information" xr:uid="{A9B34565-1672-42BC-BBBF-598ECE937C38}"/>
    <hyperlink ref="B23" location="'Project Summary'!A1" display="Project Summary" xr:uid="{27ABECDD-2DAF-404F-B95E-E23643F0FFDE}"/>
    <hyperlink ref="B17" location="'Facility Information'!A1" display="Facility Information" xr:uid="{65D042F9-A92B-4887-9A4F-6BCC982E2B7E}"/>
    <hyperlink ref="B20" location="PI_POE!A1" display="Program Influence (PI) and Preponderance of Evidence (POE)" xr:uid="{A67F5E70-1ABC-427D-88F0-994566A39685}"/>
    <hyperlink ref="B19" location="'EEM 1'!A1" display="Proposed Energy Efficient Measures (EEMs)" xr:uid="{0F5F8995-9309-46CC-99E8-B5037BAB11D1}"/>
    <hyperlink ref="B21" location="'M&amp;V'!A1" display="Measurement and Verification (M&amp;V)" xr:uid="{1C5D9A49-916A-49FD-BD39-AC6C662E7627}"/>
    <hyperlink ref="B22" location="'Supporting Files'!A1" display="Supporting Files" xr:uid="{AAEF0E50-460C-46D1-BD87-61EEE5695D33}"/>
    <hyperlink ref="B28" location="'Customer Information'!A1" display="Next tab" xr:uid="{FC883B9D-A6E1-4D75-A444-0D61DF8A0848}"/>
    <hyperlink ref="B24" location="'Post-Install Summary'!A1" display="Post - Install  Summary" xr:uid="{05805795-0503-4F1E-831E-F37472D521A9}"/>
    <hyperlink ref="B18" location="'Model Information'!A1" display="Model Information" xr:uid="{F021A116-D382-400E-9850-4F862EB84FBD}"/>
    <hyperlink ref="B25" location="'Reference Documents'!A1" display="Reference Documents" xr:uid="{174A0765-3C76-4AB1-A126-957FDF2E7759}"/>
    <hyperlink ref="B26" location="'POE_PI Inputs'!A1" display="Perponderance of Evidence (POE) and Program Influence (PI) Inputs" xr:uid="{B1A56135-5AED-46E5-BCE2-1BAA1243F7B9}"/>
    <hyperlink ref="B27" location="'Small Business_Hard to Reach'!A1" display="Small Business and Hard to Reach" xr:uid="{A522BE20-573F-4C4C-B811-316DFF299760}"/>
  </hyperlinks>
  <pageMargins left="0.7" right="0.7" top="0.75" bottom="0.75" header="0.3" footer="0.3"/>
  <pageSetup scale="74" orientation="landscape" r:id="rId2"/>
  <headerFooter>
    <oddHeader>&amp;L&amp;14&amp;G&amp;CCustom Project Review (CPR) - Read Me&amp;R&amp;D</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9FF33-D5C5-4ED3-B214-4811D1DD8653}">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675</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79"/>
      <c r="K5" s="953" t="s">
        <v>676</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107"/>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5' tab"</f>
        <v>'EEM 5'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IJQyeoLEffsbRWgXi9C3UQYj37xYhEjjZaik11sKl4gpJGUHmc8pYKWWPrhaTpfjKu7ErJsnAvgDGdGEoFz1iw==" saltValue="4n7adG5Ei5edOMwk/a96WQ=="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415" priority="25">
      <formula>OR($E$40="Yes",$H$40="Yes")</formula>
    </cfRule>
    <cfRule type="expression" dxfId="414" priority="47">
      <formula>$D$40="No"</formula>
    </cfRule>
    <cfRule type="expression" dxfId="413" priority="46">
      <formula>$F$40="Yes"</formula>
    </cfRule>
    <cfRule type="expression" dxfId="412" priority="31">
      <formula>OR($E$40="Yes",$H$40="Yes")</formula>
    </cfRule>
  </conditionalFormatting>
  <conditionalFormatting sqref="B10:D10">
    <cfRule type="expression" dxfId="410" priority="13">
      <formula>OR($E$9="No",$H$9="No")</formula>
    </cfRule>
  </conditionalFormatting>
  <conditionalFormatting sqref="B20:D27">
    <cfRule type="expression" dxfId="407" priority="9">
      <formula>AND(ISNUMBER(SEARCH("BRO",$E$8)),$H$8="")</formula>
    </cfRule>
    <cfRule type="expression" dxfId="406" priority="10">
      <formula>AND(ISNUMBER(SEARCH("BRO",$E$8)),ISNUMBER(SEARCH("BRO",$H$8)))</formula>
    </cfRule>
  </conditionalFormatting>
  <conditionalFormatting sqref="B41:D42">
    <cfRule type="expression" dxfId="405" priority="27">
      <formula>OR($E$40="Yes",$H$40="Yes")</formula>
    </cfRule>
  </conditionalFormatting>
  <conditionalFormatting sqref="E49">
    <cfRule type="expression" dxfId="397" priority="28">
      <formula>$E$40="Yes"</formula>
    </cfRule>
  </conditionalFormatting>
  <conditionalFormatting sqref="E10:F10">
    <cfRule type="expression" dxfId="396" priority="19">
      <formula>$E$9="No"</formula>
    </cfRule>
  </conditionalFormatting>
  <conditionalFormatting sqref="E41:F41">
    <cfRule type="expression" dxfId="394" priority="41">
      <formula>$D$41="Yes"</formula>
    </cfRule>
  </conditionalFormatting>
  <conditionalFormatting sqref="E41:F42">
    <cfRule type="expression" dxfId="393" priority="39">
      <formula>$E$40="Yes"</formula>
    </cfRule>
  </conditionalFormatting>
  <conditionalFormatting sqref="E20:G27">
    <cfRule type="expression" dxfId="391" priority="12">
      <formula>ISNUMBER(SEARCH("BRO",$E$8))</formula>
    </cfRule>
  </conditionalFormatting>
  <conditionalFormatting sqref="G39">
    <cfRule type="expression" dxfId="387" priority="44">
      <formula>$E$39="Yes"</formula>
    </cfRule>
  </conditionalFormatting>
  <conditionalFormatting sqref="G40">
    <cfRule type="expression" dxfId="386" priority="38">
      <formula>$E$40="Yes"</formula>
    </cfRule>
  </conditionalFormatting>
  <conditionalFormatting sqref="G49">
    <cfRule type="expression" dxfId="385" priority="32">
      <formula>$E$40="Yes"</formula>
    </cfRule>
  </conditionalFormatting>
  <conditionalFormatting sqref="H10">
    <cfRule type="expression" dxfId="384" priority="14">
      <formula>$H$9="No"</formula>
    </cfRule>
  </conditionalFormatting>
  <conditionalFormatting sqref="H20:I27">
    <cfRule type="expression" dxfId="381" priority="11">
      <formula>ISNUMBER(SEARCH("BRO",$H$8))</formula>
    </cfRule>
  </conditionalFormatting>
  <conditionalFormatting sqref="H49:I49">
    <cfRule type="expression" dxfId="380" priority="30">
      <formula>$H$40="Yes"</formula>
    </cfRule>
  </conditionalFormatting>
  <conditionalFormatting sqref="I39">
    <cfRule type="expression" dxfId="379" priority="45">
      <formula>$H$39="Yes"</formula>
    </cfRule>
  </conditionalFormatting>
  <conditionalFormatting sqref="I40:I41 G41:H41">
    <cfRule type="expression" dxfId="378" priority="40">
      <formula>$D$41="Yes"</formula>
    </cfRule>
  </conditionalFormatting>
  <conditionalFormatting sqref="I40:I41 H41 G41:G42 H42:I42">
    <cfRule type="expression" dxfId="377" priority="37">
      <formula>$H$40="Yes"</formula>
    </cfRule>
  </conditionalFormatting>
  <conditionalFormatting sqref="J49">
    <cfRule type="expression" dxfId="376" priority="29">
      <formula>AND($E$40="Yes",$H$40="Yes")</formula>
    </cfRule>
  </conditionalFormatting>
  <conditionalFormatting sqref="K39">
    <cfRule type="expression" dxfId="373" priority="43">
      <formula>OR($H$39="Yes",$E$39="Yes")</formula>
    </cfRule>
  </conditionalFormatting>
  <conditionalFormatting sqref="K40">
    <cfRule type="expression" dxfId="372" priority="42">
      <formula>OR($E$40="Yes",$H$40="Yes")</formula>
    </cfRule>
  </conditionalFormatting>
  <conditionalFormatting sqref="K41:L42">
    <cfRule type="expression" dxfId="368" priority="36">
      <formula>OR($E$40="Yes",$H$40="Yes")</formula>
    </cfRule>
  </conditionalFormatting>
  <conditionalFormatting sqref="M12:O12">
    <cfRule type="expression" dxfId="364" priority="26">
      <formula>AND($E$12&gt;0,$E$12&lt;5)</formula>
    </cfRule>
  </conditionalFormatting>
  <conditionalFormatting sqref="M39:O39">
    <cfRule type="expression" dxfId="363" priority="18">
      <formula>$E$39&lt;&gt;"Yes"</formula>
    </cfRule>
    <cfRule type="expression" dxfId="362" priority="17">
      <formula>$E$39="Yes"</formula>
    </cfRule>
  </conditionalFormatting>
  <hyperlinks>
    <hyperlink ref="L39" r:id="rId1" display="RACC-FSC_v3.0" xr:uid="{2F377428-A9F9-4472-9AC8-F47F98B86382}"/>
    <hyperlink ref="L8" r:id="rId2" display="Reference: Resolution E-4818 Table 1.1" xr:uid="{82C499AC-8CB4-495B-961C-7803AE454C9C}"/>
    <hyperlink ref="L43" r:id="rId3" xr:uid="{A4AA8DC3-5460-41A6-81B0-9FA72DF4A2BF}"/>
    <hyperlink ref="B56" location="'EEM 5'!A1" display="'EEM 5'!A1" xr:uid="{5CC65AA3-E6E9-4415-AE4F-6DD6A3318E24}"/>
    <hyperlink ref="B58" location="PI_POE!A1" display="PI_POE!A1" xr:uid="{2D10D2AE-87EE-4FF9-B7D9-DDCC73009A1F}"/>
    <hyperlink ref="B1" location="'READ ME'!A1" display="Back to READ ME" xr:uid="{17D2B02D-41B0-47C3-A915-579281D4AF5D}"/>
    <hyperlink ref="L37" r:id="rId4" display="https://file.ac/41slG_rLPjs/" xr:uid="{8985A3EB-F218-431B-B65A-1746BD0E5C7E}"/>
    <hyperlink ref="L34" r:id="rId5" display="Reference: Resolution E-4818 Table 1.1" xr:uid="{872F9567-E7E0-404D-A663-CBEC55517CBE}"/>
    <hyperlink ref="L8:L10" r:id="rId6" display="NMEC Rulebook, v2.1" xr:uid="{82842FDE-1E04-436E-8ACB-D4262937F56D}"/>
    <hyperlink ref="L34:L36" r:id="rId7" display="NMEC Rulebook, v2.1" xr:uid="{6B9B4D84-6B48-467C-B331-DC5E705F4D8E}"/>
    <hyperlink ref="L12" r:id="rId8" xr:uid="{8354FF50-6A3C-4B91-BEB0-F681E446F5F1}"/>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B8FE0B4B-B146-4774-BE63-3CA8B8F78254}">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D9E8F366-7C6D-4369-A910-92124A4F80C2}">
            <xm:f>'Customer Information'!#REF!='Data Validation'!$T$1</xm:f>
            <x14:dxf>
              <font>
                <color rgb="FF0070C0"/>
              </font>
            </x14:dxf>
          </x14:cfRule>
          <xm:sqref>B1</xm:sqref>
        </x14:conditionalFormatting>
        <x14:conditionalFormatting xmlns:xm="http://schemas.microsoft.com/office/excel/2006/main">
          <x14:cfRule type="expression" priority="24" id="{77597F93-09FF-4218-8619-D645248A8054}">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6C5A1D42-5268-416D-9402-8A7BDBEC4B29}">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8B6328F1-8462-462E-A5E8-EB32DEE6753E}">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1B05869B-39C9-4ED4-9D03-9566D78B34EB}">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F4C72F7F-CA9D-42D0-A57B-9647E01D0D0A}">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3388B495-7C29-46F9-9F14-E93DCCD7561C}">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D06AC6E4-00A2-4B88-AA44-8F33F3411110}">
            <xm:f>'Customer Information'!$D$45&lt;'POE_PI Inputs'!$F$5</xm:f>
            <x14:dxf>
              <font>
                <color theme="0" tint="-4.9989318521683403E-2"/>
              </font>
              <fill>
                <patternFill>
                  <bgColor theme="0" tint="-4.9989318521683403E-2"/>
                </patternFill>
              </fill>
            </x14:dxf>
          </x14:cfRule>
          <x14:cfRule type="expression" priority="5" id="{B4FE8E30-07E9-47AE-8190-36C80C20FBD2}">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C1DB7EE8-6CE4-4984-8184-1F27C5BDB189}">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B0ED042A-E2E2-470E-9877-E7C78DD8768B}">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AA23D627-1EDB-446F-9794-ADCE7E7A0043}">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C6BD271A-0F79-423D-B452-C608AE7E862B}">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969C1493-E64F-45FF-92AF-12C198F816CC}">
            <xm:f>$E$8='Data Validation'!$C$2</xm:f>
            <x14:dxf>
              <fill>
                <patternFill>
                  <bgColor rgb="FFFFF377"/>
                </patternFill>
              </fill>
            </x14:dxf>
          </x14:cfRule>
          <xm:sqref>E13:I19</xm:sqref>
        </x14:conditionalFormatting>
        <x14:conditionalFormatting xmlns:xm="http://schemas.microsoft.com/office/excel/2006/main">
          <x14:cfRule type="expression" priority="57" id="{6EB66C51-D321-4122-9A5D-39C750C9160C}">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2A2CD9FA-3967-435D-8B69-4A25AF185E94}">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9A3594D1-4747-4961-AB95-F54D4840A3BD}">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0E673B3E-DC88-4EA2-8B87-E74EFBC16BA5}">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674FD4E7-C5E2-4C01-A66C-FBA61F97E744}">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E496A41E-F91C-42F9-8187-B7C69ECBF599}">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976B5892-D3DC-4DC4-90C8-9157A1A9CABF}">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4D900CCB-2E39-47AC-B9E5-804EBEAC7141}">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52FBC02B-F4EA-4817-9E4E-DEC6485F4975}">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156EE6C5-9109-426D-B8A8-7D1FB6AB6B9B}">
            <xm:f>'Customer Information'!$F$81="No"</xm:f>
            <x14:dxf>
              <font>
                <color theme="1"/>
              </font>
            </x14:dxf>
          </x14:cfRule>
          <xm:sqref>L43</xm:sqref>
        </x14:conditionalFormatting>
        <x14:conditionalFormatting xmlns:xm="http://schemas.microsoft.com/office/excel/2006/main">
          <x14:cfRule type="expression" priority="1" id="{E7781F45-92F9-4EF1-B127-845CBE0634B8}">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A99BAFF7-1EE3-4739-89FC-BA1C770F54D9}">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984D4897-DF5D-462E-AFA1-2F5329AA49A5}">
          <x14:formula1>
            <xm:f>'Data Validation'!$C$2:$C$8</xm:f>
          </x14:formula1>
          <xm:sqref>E8 H8</xm:sqref>
        </x14:dataValidation>
        <x14:dataValidation type="list" allowBlank="1" showInputMessage="1" showErrorMessage="1" xr:uid="{6D31F43D-00DB-44EF-A993-AEB82D8103AB}">
          <x14:formula1>
            <xm:f>'Data Validation'!$R$1:$R$158</xm:f>
          </x14:formula1>
          <xm:sqref>E41:F41 H41</xm:sqref>
        </x14:dataValidation>
        <x14:dataValidation type="list" allowBlank="1" showInputMessage="1" showErrorMessage="1" xr:uid="{BE8F51A1-5881-4D6B-BE50-2DEA5C525A1A}">
          <x14:formula1>
            <xm:f>'Data Validation'!$R$2:$R$158</xm:f>
          </x14:formula1>
          <xm:sqref>E42:F42 H42</xm:sqref>
        </x14:dataValidation>
        <x14:dataValidation type="list" allowBlank="1" showInputMessage="1" showErrorMessage="1" xr:uid="{32D7F89A-2A87-48CA-A4A5-09E12AF97908}">
          <x14:formula1>
            <xm:f>'Data Validation'!$A$1:$A$2</xm:f>
          </x14:formula1>
          <xm:sqref>E39:E40 H39:H40 E9 H9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91D8-5828-46C8-87EF-63566DC1EC6D}">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678</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677</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9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6' tab"</f>
        <v>'EEM 6'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nyjf2yns6EqWkOBwfM8f+zLPMSzaNoK314dFI8horhi2jwZjSEzxC3xwaeOEetNPM+e8h+o309YfPQS6tebCBA==" saltValue="9SMOvia3fSYJqa7q8qStvw=="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359" priority="25">
      <formula>OR($E$40="Yes",$H$40="Yes")</formula>
    </cfRule>
    <cfRule type="expression" dxfId="358" priority="47">
      <formula>$D$40="No"</formula>
    </cfRule>
    <cfRule type="expression" dxfId="357" priority="46">
      <formula>$F$40="Yes"</formula>
    </cfRule>
    <cfRule type="expression" dxfId="356" priority="31">
      <formula>OR($E$40="Yes",$H$40="Yes")</formula>
    </cfRule>
  </conditionalFormatting>
  <conditionalFormatting sqref="B10:D10">
    <cfRule type="expression" dxfId="354" priority="13">
      <formula>OR($E$9="No",$H$9="No")</formula>
    </cfRule>
  </conditionalFormatting>
  <conditionalFormatting sqref="B20:D27">
    <cfRule type="expression" dxfId="351" priority="9">
      <formula>AND(ISNUMBER(SEARCH("BRO",$E$8)),$H$8="")</formula>
    </cfRule>
    <cfRule type="expression" dxfId="350" priority="10">
      <formula>AND(ISNUMBER(SEARCH("BRO",$E$8)),ISNUMBER(SEARCH("BRO",$H$8)))</formula>
    </cfRule>
  </conditionalFormatting>
  <conditionalFormatting sqref="B41:D42">
    <cfRule type="expression" dxfId="349" priority="27">
      <formula>OR($E$40="Yes",$H$40="Yes")</formula>
    </cfRule>
  </conditionalFormatting>
  <conditionalFormatting sqref="E49">
    <cfRule type="expression" dxfId="341" priority="28">
      <formula>$E$40="Yes"</formula>
    </cfRule>
  </conditionalFormatting>
  <conditionalFormatting sqref="E10:F10">
    <cfRule type="expression" dxfId="340" priority="19">
      <formula>$E$9="No"</formula>
    </cfRule>
  </conditionalFormatting>
  <conditionalFormatting sqref="E41:F41">
    <cfRule type="expression" dxfId="338" priority="41">
      <formula>$D$41="Yes"</formula>
    </cfRule>
  </conditionalFormatting>
  <conditionalFormatting sqref="E41:F42">
    <cfRule type="expression" dxfId="337" priority="39">
      <formula>$E$40="Yes"</formula>
    </cfRule>
  </conditionalFormatting>
  <conditionalFormatting sqref="E20:G27">
    <cfRule type="expression" dxfId="335" priority="12">
      <formula>ISNUMBER(SEARCH("BRO",$E$8))</formula>
    </cfRule>
  </conditionalFormatting>
  <conditionalFormatting sqref="G39">
    <cfRule type="expression" dxfId="331" priority="44">
      <formula>$E$39="Yes"</formula>
    </cfRule>
  </conditionalFormatting>
  <conditionalFormatting sqref="G40">
    <cfRule type="expression" dxfId="330" priority="38">
      <formula>$E$40="Yes"</formula>
    </cfRule>
  </conditionalFormatting>
  <conditionalFormatting sqref="G49">
    <cfRule type="expression" dxfId="329" priority="32">
      <formula>$E$40="Yes"</formula>
    </cfRule>
  </conditionalFormatting>
  <conditionalFormatting sqref="H10">
    <cfRule type="expression" dxfId="328" priority="14">
      <formula>$H$9="No"</formula>
    </cfRule>
  </conditionalFormatting>
  <conditionalFormatting sqref="H20:I27">
    <cfRule type="expression" dxfId="325" priority="11">
      <formula>ISNUMBER(SEARCH("BRO",$H$8))</formula>
    </cfRule>
  </conditionalFormatting>
  <conditionalFormatting sqref="H49:I49">
    <cfRule type="expression" dxfId="324" priority="30">
      <formula>$H$40="Yes"</formula>
    </cfRule>
  </conditionalFormatting>
  <conditionalFormatting sqref="I39">
    <cfRule type="expression" dxfId="323" priority="45">
      <formula>$H$39="Yes"</formula>
    </cfRule>
  </conditionalFormatting>
  <conditionalFormatting sqref="I40:I41 G41:H41">
    <cfRule type="expression" dxfId="322" priority="40">
      <formula>$D$41="Yes"</formula>
    </cfRule>
  </conditionalFormatting>
  <conditionalFormatting sqref="I40:I41 H41 G41:G42 H42:I42">
    <cfRule type="expression" dxfId="321" priority="37">
      <formula>$H$40="Yes"</formula>
    </cfRule>
  </conditionalFormatting>
  <conditionalFormatting sqref="J49">
    <cfRule type="expression" dxfId="320" priority="29">
      <formula>AND($E$40="Yes",$H$40="Yes")</formula>
    </cfRule>
  </conditionalFormatting>
  <conditionalFormatting sqref="K39">
    <cfRule type="expression" dxfId="317" priority="43">
      <formula>OR($H$39="Yes",$E$39="Yes")</formula>
    </cfRule>
  </conditionalFormatting>
  <conditionalFormatting sqref="K40">
    <cfRule type="expression" dxfId="316" priority="42">
      <formula>OR($E$40="Yes",$H$40="Yes")</formula>
    </cfRule>
  </conditionalFormatting>
  <conditionalFormatting sqref="K41:L42">
    <cfRule type="expression" dxfId="312" priority="36">
      <formula>OR($E$40="Yes",$H$40="Yes")</formula>
    </cfRule>
  </conditionalFormatting>
  <conditionalFormatting sqref="M12:O12">
    <cfRule type="expression" dxfId="308" priority="26">
      <formula>AND($E$12&gt;0,$E$12&lt;5)</formula>
    </cfRule>
  </conditionalFormatting>
  <conditionalFormatting sqref="M39:O39">
    <cfRule type="expression" dxfId="307" priority="18">
      <formula>$E$39&lt;&gt;"Yes"</formula>
    </cfRule>
    <cfRule type="expression" dxfId="306" priority="17">
      <formula>$E$39="Yes"</formula>
    </cfRule>
  </conditionalFormatting>
  <hyperlinks>
    <hyperlink ref="L39" r:id="rId1" display="RACC-FSC_v3.0" xr:uid="{D4426055-2B65-4F67-9FDB-3A19CA7C880D}"/>
    <hyperlink ref="L8" r:id="rId2" display="Reference: Resolution E-4818 Table 1.1" xr:uid="{39E58BDC-7C82-4039-8743-0D5852D69461}"/>
    <hyperlink ref="L43" r:id="rId3" xr:uid="{ECBA46C5-8675-42EB-AC92-069F7FF51A79}"/>
    <hyperlink ref="B56" location="'EEM 6'!A1" display="'EEM 6'!A1" xr:uid="{3E416915-88C1-4AB2-BF4A-1D0BC5146E11}"/>
    <hyperlink ref="B58" location="PI_POE!A1" display="PI_POE!A1" xr:uid="{6CC85CBA-F378-4D86-9E7C-DD437BAF2FB5}"/>
    <hyperlink ref="B1" location="'READ ME'!A1" display="Back to READ ME" xr:uid="{97557B49-7956-40A2-AFD0-5D1B889E81FB}"/>
    <hyperlink ref="L37" r:id="rId4" display="https://file.ac/41slG_rLPjs/" xr:uid="{A5034E98-24C9-4A50-849B-310041CA9E23}"/>
    <hyperlink ref="L34" r:id="rId5" display="Reference: Resolution E-4818 Table 1.1" xr:uid="{D2BB5022-C43E-48E9-84E9-54F5B7D62DC3}"/>
    <hyperlink ref="L8:L10" r:id="rId6" display="NMEC Rulebook, v2.1" xr:uid="{5DE5F437-AE09-4CE6-899F-9F78321EF9DF}"/>
    <hyperlink ref="L34:L36" r:id="rId7" display="NMEC Rulebook, v2.1" xr:uid="{8CC3ADD4-899F-4A86-AF98-B95069997233}"/>
    <hyperlink ref="L12" r:id="rId8" xr:uid="{DB80CCE4-9E1C-4B4B-BFA6-2A1408B7D7FD}"/>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6721B69B-399F-4DE3-BFA8-E4CE3BF64E5F}">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137F1E80-03E3-4E1A-ADF3-D7EF59BFFBF1}">
            <xm:f>'Customer Information'!#REF!='Data Validation'!$T$1</xm:f>
            <x14:dxf>
              <font>
                <color rgb="FF0070C0"/>
              </font>
            </x14:dxf>
          </x14:cfRule>
          <xm:sqref>B1</xm:sqref>
        </x14:conditionalFormatting>
        <x14:conditionalFormatting xmlns:xm="http://schemas.microsoft.com/office/excel/2006/main">
          <x14:cfRule type="expression" priority="24" id="{31FE3F08-88CA-44B1-A83D-F9877D5BB3F5}">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E29E9C4C-7349-440C-A581-93AC10E90230}">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D0642C6D-3F7C-473B-82C8-1B9DF718F192}">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6AD8E6BB-5416-46CC-8041-B11F18252028}">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5B312528-3BAE-45A8-8858-079CF67D536C}">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DD765E0E-B771-422A-BF3A-BE5F8A638428}">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1BB1A19F-3375-4326-8059-8200B87270C6}">
            <xm:f>'Customer Information'!$D$45&lt;'POE_PI Inputs'!$F$5</xm:f>
            <x14:dxf>
              <font>
                <color theme="0" tint="-4.9989318521683403E-2"/>
              </font>
              <fill>
                <patternFill>
                  <bgColor theme="0" tint="-4.9989318521683403E-2"/>
                </patternFill>
              </fill>
            </x14:dxf>
          </x14:cfRule>
          <x14:cfRule type="expression" priority="5" id="{5C5C0EE2-13B3-4122-849C-92BB495F4F64}">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2D03FADB-AF4B-43EA-B384-F00B5A97CD06}">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C5EC3BDD-F347-4229-9D10-AF6D66A5183C}">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5D926803-4BAE-4F8E-AA6E-ECFFC45DB1F8}">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08403544-FF0F-431F-9D2E-BE92853D33BF}">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3DEE3CC7-AC93-4F6B-BE44-E79CF5432811}">
            <xm:f>$E$8='Data Validation'!$C$2</xm:f>
            <x14:dxf>
              <fill>
                <patternFill>
                  <bgColor rgb="FFFFF377"/>
                </patternFill>
              </fill>
            </x14:dxf>
          </x14:cfRule>
          <xm:sqref>E13:I19</xm:sqref>
        </x14:conditionalFormatting>
        <x14:conditionalFormatting xmlns:xm="http://schemas.microsoft.com/office/excel/2006/main">
          <x14:cfRule type="expression" priority="57" id="{44560B3C-E66F-44B7-8C25-F701586D26FC}">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5BAC5AF5-96DC-4056-BBA0-27BEAC87A75D}">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A5235414-4834-4F68-BC44-92882C18AB4A}">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32F5ED63-BD99-47FC-AA53-D99B498765DC}">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4E3F7FF1-7498-4182-883D-0CD43A7C3141}">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DA4A9BE5-A643-49C8-9276-C5002AC134E7}">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D9B799AF-7CBE-48AC-8104-DD972782EB9D}">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60858D49-931E-485E-8D01-889AF77073E5}">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1BAF2D63-590C-48AF-9658-4C92F3A9622A}">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CFEF7539-194E-43E4-BF89-F0CD897E075B}">
            <xm:f>'Customer Information'!$F$81="No"</xm:f>
            <x14:dxf>
              <font>
                <color theme="1"/>
              </font>
            </x14:dxf>
          </x14:cfRule>
          <xm:sqref>L43</xm:sqref>
        </x14:conditionalFormatting>
        <x14:conditionalFormatting xmlns:xm="http://schemas.microsoft.com/office/excel/2006/main">
          <x14:cfRule type="expression" priority="1" id="{46DE5D42-7BD1-4E04-B311-8283065E6801}">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94340C9A-7A21-499D-970C-7A63F8AB50F8}">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18C3F91A-46BA-4B75-907B-B6810FC8AB06}">
          <x14:formula1>
            <xm:f>'Data Validation'!$A$1:$A$2</xm:f>
          </x14:formula1>
          <xm:sqref>E39:E40 H39:H40 E9 H9</xm:sqref>
        </x14:dataValidation>
        <x14:dataValidation type="list" allowBlank="1" showInputMessage="1" showErrorMessage="1" xr:uid="{D0AAEA17-A9C9-4E7D-9F97-D31876F7CE55}">
          <x14:formula1>
            <xm:f>'Data Validation'!$R$2:$R$158</xm:f>
          </x14:formula1>
          <xm:sqref>E42:F42 H42</xm:sqref>
        </x14:dataValidation>
        <x14:dataValidation type="list" allowBlank="1" showInputMessage="1" showErrorMessage="1" xr:uid="{A73A06E9-0111-4DE1-A15B-1707F690F6B9}">
          <x14:formula1>
            <xm:f>'Data Validation'!$R$1:$R$158</xm:f>
          </x14:formula1>
          <xm:sqref>E41:F41 H41</xm:sqref>
        </x14:dataValidation>
        <x14:dataValidation type="list" allowBlank="1" showInputMessage="1" showErrorMessage="1" xr:uid="{EF086BCC-8FA2-4928-B678-8B76723D193A}">
          <x14:formula1>
            <xm:f>'Data Validation'!$C$2:$C$8</xm:f>
          </x14:formula1>
          <xm:sqref>E8 H8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BEE79-3582-4C30-8DF0-0996DC1B8A17}">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679</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680</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7' tab"</f>
        <v>'EEM 7'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lQnl0cwUGx6UXa0x7+KXcsmK4L5C0UHIWxpdYTJ8e7z+BKRbI3IP5kQvnlsKJ+cE3fJhNya7U6VNFNeHlwVGDg==" saltValue="I4kBGoOMKrumk6YY0f5PLA=="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303" priority="25">
      <formula>OR($E$40="Yes",$H$40="Yes")</formula>
    </cfRule>
    <cfRule type="expression" dxfId="302" priority="47">
      <formula>$D$40="No"</formula>
    </cfRule>
    <cfRule type="expression" dxfId="301" priority="46">
      <formula>$F$40="Yes"</formula>
    </cfRule>
    <cfRule type="expression" dxfId="300" priority="31">
      <formula>OR($E$40="Yes",$H$40="Yes")</formula>
    </cfRule>
  </conditionalFormatting>
  <conditionalFormatting sqref="B10:D10">
    <cfRule type="expression" dxfId="298" priority="13">
      <formula>OR($E$9="No",$H$9="No")</formula>
    </cfRule>
  </conditionalFormatting>
  <conditionalFormatting sqref="B20:D27">
    <cfRule type="expression" dxfId="295" priority="9">
      <formula>AND(ISNUMBER(SEARCH("BRO",$E$8)),$H$8="")</formula>
    </cfRule>
    <cfRule type="expression" dxfId="294" priority="10">
      <formula>AND(ISNUMBER(SEARCH("BRO",$E$8)),ISNUMBER(SEARCH("BRO",$H$8)))</formula>
    </cfRule>
  </conditionalFormatting>
  <conditionalFormatting sqref="B41:D42">
    <cfRule type="expression" dxfId="293" priority="27">
      <formula>OR($E$40="Yes",$H$40="Yes")</formula>
    </cfRule>
  </conditionalFormatting>
  <conditionalFormatting sqref="E49">
    <cfRule type="expression" dxfId="285" priority="28">
      <formula>$E$40="Yes"</formula>
    </cfRule>
  </conditionalFormatting>
  <conditionalFormatting sqref="E10:F10">
    <cfRule type="expression" dxfId="284" priority="19">
      <formula>$E$9="No"</formula>
    </cfRule>
  </conditionalFormatting>
  <conditionalFormatting sqref="E41:F41">
    <cfRule type="expression" dxfId="282" priority="41">
      <formula>$D$41="Yes"</formula>
    </cfRule>
  </conditionalFormatting>
  <conditionalFormatting sqref="E41:F42">
    <cfRule type="expression" dxfId="281" priority="39">
      <formula>$E$40="Yes"</formula>
    </cfRule>
  </conditionalFormatting>
  <conditionalFormatting sqref="E20:G27">
    <cfRule type="expression" dxfId="279" priority="12">
      <formula>ISNUMBER(SEARCH("BRO",$E$8))</formula>
    </cfRule>
  </conditionalFormatting>
  <conditionalFormatting sqref="G39">
    <cfRule type="expression" dxfId="275" priority="44">
      <formula>$E$39="Yes"</formula>
    </cfRule>
  </conditionalFormatting>
  <conditionalFormatting sqref="G40">
    <cfRule type="expression" dxfId="274" priority="38">
      <formula>$E$40="Yes"</formula>
    </cfRule>
  </conditionalFormatting>
  <conditionalFormatting sqref="G49">
    <cfRule type="expression" dxfId="273" priority="32">
      <formula>$E$40="Yes"</formula>
    </cfRule>
  </conditionalFormatting>
  <conditionalFormatting sqref="H10">
    <cfRule type="expression" dxfId="272" priority="14">
      <formula>$H$9="No"</formula>
    </cfRule>
  </conditionalFormatting>
  <conditionalFormatting sqref="H20:I27">
    <cfRule type="expression" dxfId="269" priority="11">
      <formula>ISNUMBER(SEARCH("BRO",$H$8))</formula>
    </cfRule>
  </conditionalFormatting>
  <conditionalFormatting sqref="H49:I49">
    <cfRule type="expression" dxfId="268" priority="30">
      <formula>$H$40="Yes"</formula>
    </cfRule>
  </conditionalFormatting>
  <conditionalFormatting sqref="I39">
    <cfRule type="expression" dxfId="267" priority="45">
      <formula>$H$39="Yes"</formula>
    </cfRule>
  </conditionalFormatting>
  <conditionalFormatting sqref="I40:I41 G41:H41">
    <cfRule type="expression" dxfId="266" priority="40">
      <formula>$D$41="Yes"</formula>
    </cfRule>
  </conditionalFormatting>
  <conditionalFormatting sqref="I40:I41 H41 G41:G42 H42:I42">
    <cfRule type="expression" dxfId="265" priority="37">
      <formula>$H$40="Yes"</formula>
    </cfRule>
  </conditionalFormatting>
  <conditionalFormatting sqref="J49">
    <cfRule type="expression" dxfId="264" priority="29">
      <formula>AND($E$40="Yes",$H$40="Yes")</formula>
    </cfRule>
  </conditionalFormatting>
  <conditionalFormatting sqref="K39">
    <cfRule type="expression" dxfId="261" priority="43">
      <formula>OR($H$39="Yes",$E$39="Yes")</formula>
    </cfRule>
  </conditionalFormatting>
  <conditionalFormatting sqref="K40">
    <cfRule type="expression" dxfId="260" priority="42">
      <formula>OR($E$40="Yes",$H$40="Yes")</formula>
    </cfRule>
  </conditionalFormatting>
  <conditionalFormatting sqref="K41:L42">
    <cfRule type="expression" dxfId="256" priority="36">
      <formula>OR($E$40="Yes",$H$40="Yes")</formula>
    </cfRule>
  </conditionalFormatting>
  <conditionalFormatting sqref="M12:O12">
    <cfRule type="expression" dxfId="252" priority="26">
      <formula>AND($E$12&gt;0,$E$12&lt;5)</formula>
    </cfRule>
  </conditionalFormatting>
  <conditionalFormatting sqref="M39:O39">
    <cfRule type="expression" dxfId="251" priority="18">
      <formula>$E$39&lt;&gt;"Yes"</formula>
    </cfRule>
    <cfRule type="expression" dxfId="250" priority="17">
      <formula>$E$39="Yes"</formula>
    </cfRule>
  </conditionalFormatting>
  <hyperlinks>
    <hyperlink ref="L39" r:id="rId1" display="RACC-FSC_v3.0" xr:uid="{98906C16-25EB-4341-A249-2BB840F906C4}"/>
    <hyperlink ref="L8" r:id="rId2" display="Reference: Resolution E-4818 Table 1.1" xr:uid="{9F1F6687-BD78-48E3-A491-275E218BEFBB}"/>
    <hyperlink ref="L43" r:id="rId3" xr:uid="{98A1BD5E-5019-420B-A3AD-FEBF9B65FFF4}"/>
    <hyperlink ref="B56" location="'EEM 7'!A1" display="'EEM 7'!A1" xr:uid="{BA6E692F-927E-46BA-8377-D3B450A2478B}"/>
    <hyperlink ref="B58" location="PI_POE!A1" display="PI_POE!A1" xr:uid="{A7AF0A75-98FB-4AF9-B531-1BA1F6438FBF}"/>
    <hyperlink ref="B1" location="'READ ME'!A1" display="Back to READ ME" xr:uid="{F082A8AA-4107-47C5-822F-C247E4EFF821}"/>
    <hyperlink ref="L37" r:id="rId4" display="https://file.ac/41slG_rLPjs/" xr:uid="{1F18E849-7E1C-4B39-B413-0DDBE9B2072E}"/>
    <hyperlink ref="L34" r:id="rId5" display="Reference: Resolution E-4818 Table 1.1" xr:uid="{0A27BEB1-27C6-418F-9CD9-70A90A094162}"/>
    <hyperlink ref="L8:L10" r:id="rId6" display="NMEC Rulebook, v2.1" xr:uid="{3C4F80E3-AD0A-4081-9C3E-2333687FE720}"/>
    <hyperlink ref="L34:L36" r:id="rId7" display="NMEC Rulebook, v2.1" xr:uid="{2E49839B-D91F-43FB-BFF2-9E6CCE1C7CE1}"/>
    <hyperlink ref="L12" r:id="rId8" xr:uid="{A3170B24-D5A9-46DA-89FD-6E5EEF61DF7B}"/>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17546224-A161-4ED3-A888-C1DE294A7676}">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39CD77E3-A2CE-44E4-9082-4F6C793F6B7E}">
            <xm:f>'Customer Information'!#REF!='Data Validation'!$T$1</xm:f>
            <x14:dxf>
              <font>
                <color rgb="FF0070C0"/>
              </font>
            </x14:dxf>
          </x14:cfRule>
          <xm:sqref>B1</xm:sqref>
        </x14:conditionalFormatting>
        <x14:conditionalFormatting xmlns:xm="http://schemas.microsoft.com/office/excel/2006/main">
          <x14:cfRule type="expression" priority="24" id="{8557FE78-71A0-457B-8F22-99E744BCBAF2}">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FF23CF05-BAD1-442C-85CD-EC71925CC453}">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274C7E27-3436-4B6E-8680-91EB4005B37F}">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B02C0262-D8D4-46F0-BC4B-C4C184969A4E}">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F759A608-D37C-45B3-8D30-714BFE3170BB}">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38D622D7-1715-4045-B9B4-48522F7DCFD5}">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E5283A48-DF6F-4A0C-BD7E-70178D63862E}">
            <xm:f>'Customer Information'!$D$45&lt;'POE_PI Inputs'!$F$5</xm:f>
            <x14:dxf>
              <font>
                <color theme="0" tint="-4.9989318521683403E-2"/>
              </font>
              <fill>
                <patternFill>
                  <bgColor theme="0" tint="-4.9989318521683403E-2"/>
                </patternFill>
              </fill>
            </x14:dxf>
          </x14:cfRule>
          <x14:cfRule type="expression" priority="5" id="{CFB2E88C-E958-461C-8EC5-C6A70007BBCE}">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AC2BCAA2-F856-4416-BAA5-F7FBFF074509}">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259506B5-D245-4281-8C03-3C7AEA952BB5}">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10DBF810-452D-4C5A-BA2B-4734BC082BC2}">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F3546025-C81B-4F29-B743-6A0B44FC3602}">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638A0785-4177-4B70-A5A5-F5DB16E97C68}">
            <xm:f>$E$8='Data Validation'!$C$2</xm:f>
            <x14:dxf>
              <fill>
                <patternFill>
                  <bgColor rgb="FFFFF377"/>
                </patternFill>
              </fill>
            </x14:dxf>
          </x14:cfRule>
          <xm:sqref>E13:I19</xm:sqref>
        </x14:conditionalFormatting>
        <x14:conditionalFormatting xmlns:xm="http://schemas.microsoft.com/office/excel/2006/main">
          <x14:cfRule type="expression" priority="57" id="{19D6656A-BB12-4EED-8F3C-A497B7515753}">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A83B0709-80F5-420A-88D9-4466EBC1C42A}">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5055123C-6AE4-42BE-A08A-58FE4680AD37}">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F4394E22-012C-4672-8D81-297003B5C407}">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F0B5B7CE-9B8B-4ADD-A2D4-F26C73CF38FD}">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A325D945-5042-4C76-8E6F-A7C9C11B4C77}">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B48A0E19-EAB9-4BDF-AE2B-67715615F0AF}">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F6DCCE01-2474-4DB0-A587-53B0D31EC290}">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C7B0BE44-B857-4BE3-B4CF-504575F17B0F}">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A5A7DD23-A27D-477C-9387-E10B26AE9F25}">
            <xm:f>'Customer Information'!$F$81="No"</xm:f>
            <x14:dxf>
              <font>
                <color theme="1"/>
              </font>
            </x14:dxf>
          </x14:cfRule>
          <xm:sqref>L43</xm:sqref>
        </x14:conditionalFormatting>
        <x14:conditionalFormatting xmlns:xm="http://schemas.microsoft.com/office/excel/2006/main">
          <x14:cfRule type="expression" priority="1" id="{C2DEAD12-D5B5-4D80-B4A2-8D39524FC8CE}">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4BB2AC0D-AF67-44DE-B772-2AC1A941E808}">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A8E3D51D-7499-4EEF-A705-BC3D1A2D4519}">
          <x14:formula1>
            <xm:f>'Data Validation'!$C$2:$C$8</xm:f>
          </x14:formula1>
          <xm:sqref>E8 H8</xm:sqref>
        </x14:dataValidation>
        <x14:dataValidation type="list" allowBlank="1" showInputMessage="1" showErrorMessage="1" xr:uid="{4D296477-15AC-49AB-9E96-C12E8F01EA7F}">
          <x14:formula1>
            <xm:f>'Data Validation'!$R$1:$R$158</xm:f>
          </x14:formula1>
          <xm:sqref>E41:F41 H41</xm:sqref>
        </x14:dataValidation>
        <x14:dataValidation type="list" allowBlank="1" showInputMessage="1" showErrorMessage="1" xr:uid="{D564974D-8AB9-488A-9B83-517636C6D59D}">
          <x14:formula1>
            <xm:f>'Data Validation'!$R$2:$R$158</xm:f>
          </x14:formula1>
          <xm:sqref>E42:F42 H42</xm:sqref>
        </x14:dataValidation>
        <x14:dataValidation type="list" allowBlank="1" showInputMessage="1" showErrorMessage="1" xr:uid="{3EB186D6-52D3-41CF-8D2E-FB2DE1792C73}">
          <x14:formula1>
            <xm:f>'Data Validation'!$A$1:$A$2</xm:f>
          </x14:formula1>
          <xm:sqref>E39:E40 H39:H40 E9 H9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86F4-7756-4FDB-B7FF-F757304B3054}">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681</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682</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8' tab"</f>
        <v>'EEM 8'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TmV0q5VKLqzFnoQhdjIjfSRyXMQR2HFw6BSwOBS+6HlaQxMTHphxw5L1xQTjrlaNDUj4evkPD7t2oXQET1/VCw==" saltValue="5JB0AvoaAHmJDBHSdAQaIQ=="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247" priority="25">
      <formula>OR($E$40="Yes",$H$40="Yes")</formula>
    </cfRule>
    <cfRule type="expression" dxfId="246" priority="47">
      <formula>$D$40="No"</formula>
    </cfRule>
    <cfRule type="expression" dxfId="245" priority="46">
      <formula>$F$40="Yes"</formula>
    </cfRule>
    <cfRule type="expression" dxfId="244" priority="31">
      <formula>OR($E$40="Yes",$H$40="Yes")</formula>
    </cfRule>
  </conditionalFormatting>
  <conditionalFormatting sqref="B10:D10">
    <cfRule type="expression" dxfId="242" priority="13">
      <formula>OR($E$9="No",$H$9="No")</formula>
    </cfRule>
  </conditionalFormatting>
  <conditionalFormatting sqref="B20:D27">
    <cfRule type="expression" dxfId="239" priority="9">
      <formula>AND(ISNUMBER(SEARCH("BRO",$E$8)),$H$8="")</formula>
    </cfRule>
    <cfRule type="expression" dxfId="238" priority="10">
      <formula>AND(ISNUMBER(SEARCH("BRO",$E$8)),ISNUMBER(SEARCH("BRO",$H$8)))</formula>
    </cfRule>
  </conditionalFormatting>
  <conditionalFormatting sqref="B41:D42">
    <cfRule type="expression" dxfId="237" priority="27">
      <formula>OR($E$40="Yes",$H$40="Yes")</formula>
    </cfRule>
  </conditionalFormatting>
  <conditionalFormatting sqref="E49">
    <cfRule type="expression" dxfId="229" priority="28">
      <formula>$E$40="Yes"</formula>
    </cfRule>
  </conditionalFormatting>
  <conditionalFormatting sqref="E10:F10">
    <cfRule type="expression" dxfId="228" priority="19">
      <formula>$E$9="No"</formula>
    </cfRule>
  </conditionalFormatting>
  <conditionalFormatting sqref="E41:F41">
    <cfRule type="expression" dxfId="226" priority="41">
      <formula>$D$41="Yes"</formula>
    </cfRule>
  </conditionalFormatting>
  <conditionalFormatting sqref="E41:F42">
    <cfRule type="expression" dxfId="225" priority="39">
      <formula>$E$40="Yes"</formula>
    </cfRule>
  </conditionalFormatting>
  <conditionalFormatting sqref="E20:G27">
    <cfRule type="expression" dxfId="223" priority="12">
      <formula>ISNUMBER(SEARCH("BRO",$E$8))</formula>
    </cfRule>
  </conditionalFormatting>
  <conditionalFormatting sqref="G39">
    <cfRule type="expression" dxfId="219" priority="44">
      <formula>$E$39="Yes"</formula>
    </cfRule>
  </conditionalFormatting>
  <conditionalFormatting sqref="G40">
    <cfRule type="expression" dxfId="218" priority="38">
      <formula>$E$40="Yes"</formula>
    </cfRule>
  </conditionalFormatting>
  <conditionalFormatting sqref="G49">
    <cfRule type="expression" dxfId="217" priority="32">
      <formula>$E$40="Yes"</formula>
    </cfRule>
  </conditionalFormatting>
  <conditionalFormatting sqref="H10">
    <cfRule type="expression" dxfId="216" priority="14">
      <formula>$H$9="No"</formula>
    </cfRule>
  </conditionalFormatting>
  <conditionalFormatting sqref="H20:I27">
    <cfRule type="expression" dxfId="213" priority="11">
      <formula>ISNUMBER(SEARCH("BRO",$H$8))</formula>
    </cfRule>
  </conditionalFormatting>
  <conditionalFormatting sqref="H49:I49">
    <cfRule type="expression" dxfId="212" priority="30">
      <formula>$H$40="Yes"</formula>
    </cfRule>
  </conditionalFormatting>
  <conditionalFormatting sqref="I39">
    <cfRule type="expression" dxfId="211" priority="45">
      <formula>$H$39="Yes"</formula>
    </cfRule>
  </conditionalFormatting>
  <conditionalFormatting sqref="I40:I41 G41:H41">
    <cfRule type="expression" dxfId="210" priority="40">
      <formula>$D$41="Yes"</formula>
    </cfRule>
  </conditionalFormatting>
  <conditionalFormatting sqref="I40:I41 H41 G41:G42 H42:I42">
    <cfRule type="expression" dxfId="209" priority="37">
      <formula>$H$40="Yes"</formula>
    </cfRule>
  </conditionalFormatting>
  <conditionalFormatting sqref="J49">
    <cfRule type="expression" dxfId="208" priority="29">
      <formula>AND($E$40="Yes",$H$40="Yes")</formula>
    </cfRule>
  </conditionalFormatting>
  <conditionalFormatting sqref="K39">
    <cfRule type="expression" dxfId="205" priority="43">
      <formula>OR($H$39="Yes",$E$39="Yes")</formula>
    </cfRule>
  </conditionalFormatting>
  <conditionalFormatting sqref="K40">
    <cfRule type="expression" dxfId="204" priority="42">
      <formula>OR($E$40="Yes",$H$40="Yes")</formula>
    </cfRule>
  </conditionalFormatting>
  <conditionalFormatting sqref="K41:L42">
    <cfRule type="expression" dxfId="200" priority="36">
      <formula>OR($E$40="Yes",$H$40="Yes")</formula>
    </cfRule>
  </conditionalFormatting>
  <conditionalFormatting sqref="M12:O12">
    <cfRule type="expression" dxfId="196" priority="26">
      <formula>AND($E$12&gt;0,$E$12&lt;5)</formula>
    </cfRule>
  </conditionalFormatting>
  <conditionalFormatting sqref="M39:O39">
    <cfRule type="expression" dxfId="195" priority="18">
      <formula>$E$39&lt;&gt;"Yes"</formula>
    </cfRule>
    <cfRule type="expression" dxfId="194" priority="17">
      <formula>$E$39="Yes"</formula>
    </cfRule>
  </conditionalFormatting>
  <hyperlinks>
    <hyperlink ref="L39" r:id="rId1" display="RACC-FSC_v3.0" xr:uid="{4068D5F5-1DA1-4C00-9B4E-179AF9A8423E}"/>
    <hyperlink ref="L8" r:id="rId2" display="Reference: Resolution E-4818 Table 1.1" xr:uid="{CD485B63-4B41-4F39-B806-9B13D4D9135F}"/>
    <hyperlink ref="L43" r:id="rId3" xr:uid="{8998FF60-FE45-4591-8EB8-4210A71303A5}"/>
    <hyperlink ref="B56" location="'EEM 8'!A1" display="'EEM 8'!A1" xr:uid="{1176BEB6-9213-462A-A2C1-791B1B71D32A}"/>
    <hyperlink ref="B58" location="PI_POE!A1" display="PI_POE!A1" xr:uid="{91F03DF8-1002-4833-AC2B-C9FA1AC76A99}"/>
    <hyperlink ref="B1" location="'READ ME'!A1" display="Back to READ ME" xr:uid="{A8C4CD6B-0C7F-4F1C-A0FD-CB0E160ECFC5}"/>
    <hyperlink ref="L37" r:id="rId4" display="https://file.ac/41slG_rLPjs/" xr:uid="{793987BA-187A-44E6-935B-316A85598E4E}"/>
    <hyperlink ref="L34" r:id="rId5" display="Reference: Resolution E-4818 Table 1.1" xr:uid="{12AEE5AF-50B5-49C6-ADB6-016250CC17C6}"/>
    <hyperlink ref="L8:L10" r:id="rId6" display="NMEC Rulebook, v2.1" xr:uid="{30BC8AEC-FB48-4271-B186-4C200C7E589E}"/>
    <hyperlink ref="L34:L36" r:id="rId7" display="NMEC Rulebook, v2.1" xr:uid="{CBA8CE2C-7BAD-4ABB-A624-C00CEC1D0B6F}"/>
    <hyperlink ref="L12" r:id="rId8" xr:uid="{C35D8964-065A-44BF-ADB4-A49057FD0C69}"/>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AF4BFD53-ADDC-4560-964D-9BE3ED4B249B}">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51149CCE-4C42-4864-9C0F-86C2AC17EADB}">
            <xm:f>'Customer Information'!#REF!='Data Validation'!$T$1</xm:f>
            <x14:dxf>
              <font>
                <color rgb="FF0070C0"/>
              </font>
            </x14:dxf>
          </x14:cfRule>
          <xm:sqref>B1</xm:sqref>
        </x14:conditionalFormatting>
        <x14:conditionalFormatting xmlns:xm="http://schemas.microsoft.com/office/excel/2006/main">
          <x14:cfRule type="expression" priority="24" id="{4FC435F1-B743-4653-BD67-5E12E6E1C0DF}">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17946A84-F0CA-48AD-8E49-F9BC82AD5CB2}">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BC45D362-35C8-4EAF-8430-8B87C0535047}">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6EE6B012-EDE4-4E2B-B56F-17ECB811F07C}">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080629A3-8BF6-4567-9601-4F3AFFC3F6A7}">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9A3936D5-9100-4CE8-A379-C0A621DDA661}">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E8ACC684-EC82-4D13-99DF-9133BE007529}">
            <xm:f>'Customer Information'!$D$45&lt;'POE_PI Inputs'!$F$5</xm:f>
            <x14:dxf>
              <font>
                <color theme="0" tint="-4.9989318521683403E-2"/>
              </font>
              <fill>
                <patternFill>
                  <bgColor theme="0" tint="-4.9989318521683403E-2"/>
                </patternFill>
              </fill>
            </x14:dxf>
          </x14:cfRule>
          <x14:cfRule type="expression" priority="5" id="{DF42A19A-94F9-40AB-B132-14685F8D0345}">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A8F97C01-531E-4559-AE04-2E1C8DA36A0E}">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FA4493EE-772F-4BA9-852A-0AB615B1C8D8}">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6B804542-08D2-4BC0-9676-7C243BB60DCF}">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888E988F-3D4B-43AA-93BE-2409C4D80750}">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0DF7B877-8A6E-4343-BF97-B382656E53CD}">
            <xm:f>$E$8='Data Validation'!$C$2</xm:f>
            <x14:dxf>
              <fill>
                <patternFill>
                  <bgColor rgb="FFFFF377"/>
                </patternFill>
              </fill>
            </x14:dxf>
          </x14:cfRule>
          <xm:sqref>E13:I19</xm:sqref>
        </x14:conditionalFormatting>
        <x14:conditionalFormatting xmlns:xm="http://schemas.microsoft.com/office/excel/2006/main">
          <x14:cfRule type="expression" priority="57" id="{04AC75E3-CBA6-4E4A-9249-B78B542EFBCB}">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285CBDBD-9260-49F7-A6C3-3CA5AF773D33}">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F6F45334-84B9-4B88-9DEC-F5BAFA0456AA}">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13AC1CB7-8367-411A-967B-BC9D32B3A15E}">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DF7284C6-712C-4A1D-A8FF-9E19E3DC9A1C}">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4C54DB50-BA69-4972-8393-36C7114464BE}">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5C3843CA-536D-40CE-A786-C0A2820E815C}">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73C1407B-7561-489F-A5B3-CBD9343732C9}">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708579CC-8B4B-4DD2-B723-5FA723C5CCCA}">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4FFCD89B-5B6D-4F33-A268-865596626AF4}">
            <xm:f>'Customer Information'!$F$81="No"</xm:f>
            <x14:dxf>
              <font>
                <color theme="1"/>
              </font>
            </x14:dxf>
          </x14:cfRule>
          <xm:sqref>L43</xm:sqref>
        </x14:conditionalFormatting>
        <x14:conditionalFormatting xmlns:xm="http://schemas.microsoft.com/office/excel/2006/main">
          <x14:cfRule type="expression" priority="1" id="{FAC7F93E-A0B4-497A-966C-62063318BB42}">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7E342D12-C0A8-47E2-B12B-8FA95AE367B2}">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A20B3856-A8A4-4E0D-B5F7-FC6F862E9431}">
          <x14:formula1>
            <xm:f>'Data Validation'!$A$1:$A$2</xm:f>
          </x14:formula1>
          <xm:sqref>E39:E40 H39:H40 E9 H9</xm:sqref>
        </x14:dataValidation>
        <x14:dataValidation type="list" allowBlank="1" showInputMessage="1" showErrorMessage="1" xr:uid="{5385BB05-8AE2-4B97-AD9A-1F3E85923DA4}">
          <x14:formula1>
            <xm:f>'Data Validation'!$R$2:$R$158</xm:f>
          </x14:formula1>
          <xm:sqref>E42:F42 H42</xm:sqref>
        </x14:dataValidation>
        <x14:dataValidation type="list" allowBlank="1" showInputMessage="1" showErrorMessage="1" xr:uid="{C2C39195-162E-46BB-82FF-F13EF1474F68}">
          <x14:formula1>
            <xm:f>'Data Validation'!$R$1:$R$158</xm:f>
          </x14:formula1>
          <xm:sqref>E41:F41 H41</xm:sqref>
        </x14:dataValidation>
        <x14:dataValidation type="list" allowBlank="1" showInputMessage="1" showErrorMessage="1" xr:uid="{4BB4822D-6878-40D6-84D7-C936C1843FD7}">
          <x14:formula1>
            <xm:f>'Data Validation'!$C$2:$C$8</xm:f>
          </x14:formula1>
          <xm:sqref>E8 H8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C952-4F1F-4F7B-8281-559013223F46}">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683</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684</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9' tab"</f>
        <v>'EEM 9'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bhAZE2T5I/pxCz32ZVfZy9upRkrcwmARz3ZsvrOSBsnuOhxG5+y/fH+2fGuZm51Hkrf6ghuQ98z/jTjwiCT1jA==" saltValue="r6MMgYRjPtYBkuOXV7J/eA=="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191" priority="25">
      <formula>OR($E$40="Yes",$H$40="Yes")</formula>
    </cfRule>
    <cfRule type="expression" dxfId="190" priority="47">
      <formula>$D$40="No"</formula>
    </cfRule>
    <cfRule type="expression" dxfId="189" priority="46">
      <formula>$F$40="Yes"</formula>
    </cfRule>
    <cfRule type="expression" dxfId="188" priority="31">
      <formula>OR($E$40="Yes",$H$40="Yes")</formula>
    </cfRule>
  </conditionalFormatting>
  <conditionalFormatting sqref="B10:D10">
    <cfRule type="expression" dxfId="186" priority="13">
      <formula>OR($E$9="No",$H$9="No")</formula>
    </cfRule>
  </conditionalFormatting>
  <conditionalFormatting sqref="B20:D27">
    <cfRule type="expression" dxfId="183" priority="9">
      <formula>AND(ISNUMBER(SEARCH("BRO",$E$8)),$H$8="")</formula>
    </cfRule>
    <cfRule type="expression" dxfId="182" priority="10">
      <formula>AND(ISNUMBER(SEARCH("BRO",$E$8)),ISNUMBER(SEARCH("BRO",$H$8)))</formula>
    </cfRule>
  </conditionalFormatting>
  <conditionalFormatting sqref="B41:D42">
    <cfRule type="expression" dxfId="181" priority="27">
      <formula>OR($E$40="Yes",$H$40="Yes")</formula>
    </cfRule>
  </conditionalFormatting>
  <conditionalFormatting sqref="E49">
    <cfRule type="expression" dxfId="173" priority="28">
      <formula>$E$40="Yes"</formula>
    </cfRule>
  </conditionalFormatting>
  <conditionalFormatting sqref="E10:F10">
    <cfRule type="expression" dxfId="172" priority="19">
      <formula>$E$9="No"</formula>
    </cfRule>
  </conditionalFormatting>
  <conditionalFormatting sqref="E41:F41">
    <cfRule type="expression" dxfId="170" priority="41">
      <formula>$D$41="Yes"</formula>
    </cfRule>
  </conditionalFormatting>
  <conditionalFormatting sqref="E41:F42">
    <cfRule type="expression" dxfId="169" priority="39">
      <formula>$E$40="Yes"</formula>
    </cfRule>
  </conditionalFormatting>
  <conditionalFormatting sqref="E20:G27">
    <cfRule type="expression" dxfId="167" priority="12">
      <formula>ISNUMBER(SEARCH("BRO",$E$8))</formula>
    </cfRule>
  </conditionalFormatting>
  <conditionalFormatting sqref="G39">
    <cfRule type="expression" dxfId="163" priority="44">
      <formula>$E$39="Yes"</formula>
    </cfRule>
  </conditionalFormatting>
  <conditionalFormatting sqref="G40">
    <cfRule type="expression" dxfId="162" priority="38">
      <formula>$E$40="Yes"</formula>
    </cfRule>
  </conditionalFormatting>
  <conditionalFormatting sqref="G49">
    <cfRule type="expression" dxfId="161" priority="32">
      <formula>$E$40="Yes"</formula>
    </cfRule>
  </conditionalFormatting>
  <conditionalFormatting sqref="H10">
    <cfRule type="expression" dxfId="160" priority="14">
      <formula>$H$9="No"</formula>
    </cfRule>
  </conditionalFormatting>
  <conditionalFormatting sqref="H20:I27">
    <cfRule type="expression" dxfId="157" priority="11">
      <formula>ISNUMBER(SEARCH("BRO",$H$8))</formula>
    </cfRule>
  </conditionalFormatting>
  <conditionalFormatting sqref="H49:I49">
    <cfRule type="expression" dxfId="156" priority="30">
      <formula>$H$40="Yes"</formula>
    </cfRule>
  </conditionalFormatting>
  <conditionalFormatting sqref="I39">
    <cfRule type="expression" dxfId="155" priority="45">
      <formula>$H$39="Yes"</formula>
    </cfRule>
  </conditionalFormatting>
  <conditionalFormatting sqref="I40:I41 G41:H41">
    <cfRule type="expression" dxfId="154" priority="40">
      <formula>$D$41="Yes"</formula>
    </cfRule>
  </conditionalFormatting>
  <conditionalFormatting sqref="I40:I41 H41 G41:G42 H42:I42">
    <cfRule type="expression" dxfId="153" priority="37">
      <formula>$H$40="Yes"</formula>
    </cfRule>
  </conditionalFormatting>
  <conditionalFormatting sqref="J49">
    <cfRule type="expression" dxfId="152" priority="29">
      <formula>AND($E$40="Yes",$H$40="Yes")</formula>
    </cfRule>
  </conditionalFormatting>
  <conditionalFormatting sqref="K39">
    <cfRule type="expression" dxfId="149" priority="43">
      <formula>OR($H$39="Yes",$E$39="Yes")</formula>
    </cfRule>
  </conditionalFormatting>
  <conditionalFormatting sqref="K40">
    <cfRule type="expression" dxfId="148" priority="42">
      <formula>OR($E$40="Yes",$H$40="Yes")</formula>
    </cfRule>
  </conditionalFormatting>
  <conditionalFormatting sqref="K41:L42">
    <cfRule type="expression" dxfId="144" priority="36">
      <formula>OR($E$40="Yes",$H$40="Yes")</formula>
    </cfRule>
  </conditionalFormatting>
  <conditionalFormatting sqref="M12:O12">
    <cfRule type="expression" dxfId="140" priority="26">
      <formula>AND($E$12&gt;0,$E$12&lt;5)</formula>
    </cfRule>
  </conditionalFormatting>
  <conditionalFormatting sqref="M39:O39">
    <cfRule type="expression" dxfId="139" priority="18">
      <formula>$E$39&lt;&gt;"Yes"</formula>
    </cfRule>
    <cfRule type="expression" dxfId="138" priority="17">
      <formula>$E$39="Yes"</formula>
    </cfRule>
  </conditionalFormatting>
  <hyperlinks>
    <hyperlink ref="L39" r:id="rId1" display="RACC-FSC_v3.0" xr:uid="{612400FF-A17A-4416-86CD-ABC5C28BF62A}"/>
    <hyperlink ref="L8" r:id="rId2" display="Reference: Resolution E-4818 Table 1.1" xr:uid="{CEE31EBB-DE1B-4384-851E-CBAFDECE35DD}"/>
    <hyperlink ref="L43" r:id="rId3" xr:uid="{AB33903A-921A-4BFF-BA1B-4227E11DB9F1}"/>
    <hyperlink ref="B56" location="'EEM 9'!A1" display="'EEM 9'!A1" xr:uid="{202878DE-1104-491B-844D-9FFF88E41A40}"/>
    <hyperlink ref="B58" location="PI_POE!A1" display="PI_POE!A1" xr:uid="{ACDFB33E-2E0C-4496-A523-3A6B93EF5AB1}"/>
    <hyperlink ref="B1" location="'READ ME'!A1" display="Back to READ ME" xr:uid="{CE5B31A5-1B3E-458F-9FAC-0405BFB02A7F}"/>
    <hyperlink ref="L37" r:id="rId4" display="https://file.ac/41slG_rLPjs/" xr:uid="{85939A03-DE97-4C76-B220-4F491A9AEDEF}"/>
    <hyperlink ref="L34" r:id="rId5" display="Reference: Resolution E-4818 Table 1.1" xr:uid="{2CA472B0-2F64-47AC-ADBB-431627B340CF}"/>
    <hyperlink ref="L8:L10" r:id="rId6" display="NMEC Rulebook, v2.1" xr:uid="{1EB73380-DC85-4B91-A493-C38CDE3D545A}"/>
    <hyperlink ref="L34:L36" r:id="rId7" display="NMEC Rulebook, v2.1" xr:uid="{436236BA-7D8B-486F-A870-BBC0C2ACAB15}"/>
    <hyperlink ref="L12" r:id="rId8" xr:uid="{23633B61-0A27-4509-8F9F-8CB94ABDBF23}"/>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0987D2BE-317F-41B0-92BA-CD6C68D5FF91}">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BC4EEBB8-45F1-4EB6-BAED-FFE72731FC71}">
            <xm:f>'Customer Information'!#REF!='Data Validation'!$T$1</xm:f>
            <x14:dxf>
              <font>
                <color rgb="FF0070C0"/>
              </font>
            </x14:dxf>
          </x14:cfRule>
          <xm:sqref>B1</xm:sqref>
        </x14:conditionalFormatting>
        <x14:conditionalFormatting xmlns:xm="http://schemas.microsoft.com/office/excel/2006/main">
          <x14:cfRule type="expression" priority="24" id="{9297CA79-4CBB-4185-ACC6-E2E844607D5B}">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5F174284-4973-4630-8E39-8340FA9E9731}">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42A5FFE0-8FFD-4890-9A8B-3B67410F0160}">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1A07AEDB-9729-405C-8C8E-194746E30914}">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7A2626A5-29F5-4AB7-A7D5-2FA2FD243E34}">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04F31231-0F59-40D8-AE91-9CB360BBB053}">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39182833-F2C0-4614-875D-38E5AA7BFF62}">
            <xm:f>'Customer Information'!$D$45&lt;'POE_PI Inputs'!$F$5</xm:f>
            <x14:dxf>
              <font>
                <color theme="0" tint="-4.9989318521683403E-2"/>
              </font>
              <fill>
                <patternFill>
                  <bgColor theme="0" tint="-4.9989318521683403E-2"/>
                </patternFill>
              </fill>
            </x14:dxf>
          </x14:cfRule>
          <x14:cfRule type="expression" priority="5" id="{2CD474FA-A83B-4CD6-981A-A7A794009E28}">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E2DEB948-DF1C-4BA1-A9A7-C4AA2ADBD42B}">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97CC6D60-0BF9-43F4-B779-5006521A0C2E}">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C67173D9-CBF6-4534-A161-26BD93BA8500}">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CEB2DD58-5867-4865-85C8-0F4FD74119E4}">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2CC915CE-8B05-4F52-BBFA-FE9025CC590F}">
            <xm:f>$E$8='Data Validation'!$C$2</xm:f>
            <x14:dxf>
              <fill>
                <patternFill>
                  <bgColor rgb="FFFFF377"/>
                </patternFill>
              </fill>
            </x14:dxf>
          </x14:cfRule>
          <xm:sqref>E13:I19</xm:sqref>
        </x14:conditionalFormatting>
        <x14:conditionalFormatting xmlns:xm="http://schemas.microsoft.com/office/excel/2006/main">
          <x14:cfRule type="expression" priority="57" id="{6E3D8650-7865-42FE-B43A-27C7CEFF5D4C}">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F1AADFC3-F469-4CD5-9BA0-077B865135F1}">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A9EEAB6C-1A2B-45E8-A44B-B0124C1A14CF}">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75ACC793-6978-4B8C-B718-D6FEF9BE8E15}">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CF7F2B4B-492B-4580-9490-BD933ABB10A9}">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A1D184E8-EAA4-4CB2-BECC-EF93026B4FB9}">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04A86258-2A30-4BEA-BBDE-030C676CC4BE}">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916D434A-87AC-40F6-8674-825C8FBF8EBA}">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718CDBB8-8815-4E0C-9D22-4F2FCDF77B3F}">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39EB3754-EBBD-4839-ACD9-A52778176C4E}">
            <xm:f>'Customer Information'!$F$81="No"</xm:f>
            <x14:dxf>
              <font>
                <color theme="1"/>
              </font>
            </x14:dxf>
          </x14:cfRule>
          <xm:sqref>L43</xm:sqref>
        </x14:conditionalFormatting>
        <x14:conditionalFormatting xmlns:xm="http://schemas.microsoft.com/office/excel/2006/main">
          <x14:cfRule type="expression" priority="1" id="{935DDC2D-27EF-47F2-A754-4EA063A68A32}">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81EDC3B5-7384-403F-9CD1-4B646A76AE3C}">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81FB17D7-BF87-4EC7-81F7-2DA7D94AEABE}">
          <x14:formula1>
            <xm:f>'Data Validation'!$C$2:$C$8</xm:f>
          </x14:formula1>
          <xm:sqref>E8 H8</xm:sqref>
        </x14:dataValidation>
        <x14:dataValidation type="list" allowBlank="1" showInputMessage="1" showErrorMessage="1" xr:uid="{644C21AA-60A3-47DD-8D36-220627A9395B}">
          <x14:formula1>
            <xm:f>'Data Validation'!$R$1:$R$158</xm:f>
          </x14:formula1>
          <xm:sqref>E41:F41 H41</xm:sqref>
        </x14:dataValidation>
        <x14:dataValidation type="list" allowBlank="1" showInputMessage="1" showErrorMessage="1" xr:uid="{03AAC28E-93CB-428F-BDDE-2C0A6FC12BAB}">
          <x14:formula1>
            <xm:f>'Data Validation'!$R$2:$R$158</xm:f>
          </x14:formula1>
          <xm:sqref>E42:F42 H42</xm:sqref>
        </x14:dataValidation>
        <x14:dataValidation type="list" allowBlank="1" showInputMessage="1" showErrorMessage="1" xr:uid="{C648CE5D-666D-430F-A133-B286A3417268}">
          <x14:formula1>
            <xm:f>'Data Validation'!$A$1:$A$2</xm:f>
          </x14:formula1>
          <xm:sqref>E39:E40 H39:H40 E9 H9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F99F-65AE-4AFC-834B-20BC12F82626}">
  <sheetPr>
    <pageSetUpPr autoPageBreaks="0"/>
  </sheetPr>
  <dimension ref="A1:U69"/>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685</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686</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10' tab"</f>
        <v>'EEM 10'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Onf8/NpGmHge61EZ07ryQHl3E8gYlMfL87RYZoNMebfPjjVZ9lzme/sNMJHwfaBzcF697+jO9LXe/cEvMMEhvg==" saltValue="S25Gqn1GalWl2BqZawu+FQ=="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135" priority="25">
      <formula>OR($E$40="Yes",$H$40="Yes")</formula>
    </cfRule>
    <cfRule type="expression" dxfId="134" priority="47">
      <formula>$D$40="No"</formula>
    </cfRule>
    <cfRule type="expression" dxfId="133" priority="46">
      <formula>$F$40="Yes"</formula>
    </cfRule>
    <cfRule type="expression" dxfId="132" priority="31">
      <formula>OR($E$40="Yes",$H$40="Yes")</formula>
    </cfRule>
  </conditionalFormatting>
  <conditionalFormatting sqref="B10:D10">
    <cfRule type="expression" dxfId="130" priority="13">
      <formula>OR($E$9="No",$H$9="No")</formula>
    </cfRule>
  </conditionalFormatting>
  <conditionalFormatting sqref="B20:D27">
    <cfRule type="expression" dxfId="127" priority="9">
      <formula>AND(ISNUMBER(SEARCH("BRO",$E$8)),$H$8="")</formula>
    </cfRule>
    <cfRule type="expression" dxfId="126" priority="10">
      <formula>AND(ISNUMBER(SEARCH("BRO",$E$8)),ISNUMBER(SEARCH("BRO",$H$8)))</formula>
    </cfRule>
  </conditionalFormatting>
  <conditionalFormatting sqref="B41:D42">
    <cfRule type="expression" dxfId="125" priority="27">
      <formula>OR($E$40="Yes",$H$40="Yes")</formula>
    </cfRule>
  </conditionalFormatting>
  <conditionalFormatting sqref="E49">
    <cfRule type="expression" dxfId="117" priority="28">
      <formula>$E$40="Yes"</formula>
    </cfRule>
  </conditionalFormatting>
  <conditionalFormatting sqref="E10:F10">
    <cfRule type="expression" dxfId="116" priority="19">
      <formula>$E$9="No"</formula>
    </cfRule>
  </conditionalFormatting>
  <conditionalFormatting sqref="E41:F41">
    <cfRule type="expression" dxfId="114" priority="41">
      <formula>$D$41="Yes"</formula>
    </cfRule>
  </conditionalFormatting>
  <conditionalFormatting sqref="E41:F42">
    <cfRule type="expression" dxfId="113" priority="39">
      <formula>$E$40="Yes"</formula>
    </cfRule>
  </conditionalFormatting>
  <conditionalFormatting sqref="E20:G27">
    <cfRule type="expression" dxfId="111" priority="12">
      <formula>ISNUMBER(SEARCH("BRO",$E$8))</formula>
    </cfRule>
  </conditionalFormatting>
  <conditionalFormatting sqref="G39">
    <cfRule type="expression" dxfId="107" priority="44">
      <formula>$E$39="Yes"</formula>
    </cfRule>
  </conditionalFormatting>
  <conditionalFormatting sqref="G40">
    <cfRule type="expression" dxfId="106" priority="38">
      <formula>$E$40="Yes"</formula>
    </cfRule>
  </conditionalFormatting>
  <conditionalFormatting sqref="G49">
    <cfRule type="expression" dxfId="105" priority="32">
      <formula>$E$40="Yes"</formula>
    </cfRule>
  </conditionalFormatting>
  <conditionalFormatting sqref="H10">
    <cfRule type="expression" dxfId="104" priority="14">
      <formula>$H$9="No"</formula>
    </cfRule>
  </conditionalFormatting>
  <conditionalFormatting sqref="H20:I27">
    <cfRule type="expression" dxfId="101" priority="11">
      <formula>ISNUMBER(SEARCH("BRO",$H$8))</formula>
    </cfRule>
  </conditionalFormatting>
  <conditionalFormatting sqref="H49:I49">
    <cfRule type="expression" dxfId="100" priority="30">
      <formula>$H$40="Yes"</formula>
    </cfRule>
  </conditionalFormatting>
  <conditionalFormatting sqref="I39">
    <cfRule type="expression" dxfId="99" priority="45">
      <formula>$H$39="Yes"</formula>
    </cfRule>
  </conditionalFormatting>
  <conditionalFormatting sqref="I40:I41 G41:H41">
    <cfRule type="expression" dxfId="98" priority="40">
      <formula>$D$41="Yes"</formula>
    </cfRule>
  </conditionalFormatting>
  <conditionalFormatting sqref="I40:I41 H41 G41:G42 H42:I42">
    <cfRule type="expression" dxfId="97" priority="37">
      <formula>$H$40="Yes"</formula>
    </cfRule>
  </conditionalFormatting>
  <conditionalFormatting sqref="J49">
    <cfRule type="expression" dxfId="96" priority="29">
      <formula>AND($E$40="Yes",$H$40="Yes")</formula>
    </cfRule>
  </conditionalFormatting>
  <conditionalFormatting sqref="K39">
    <cfRule type="expression" dxfId="93" priority="43">
      <formula>OR($H$39="Yes",$E$39="Yes")</formula>
    </cfRule>
  </conditionalFormatting>
  <conditionalFormatting sqref="K40">
    <cfRule type="expression" dxfId="92" priority="42">
      <formula>OR($E$40="Yes",$H$40="Yes")</formula>
    </cfRule>
  </conditionalFormatting>
  <conditionalFormatting sqref="K41:L42">
    <cfRule type="expression" dxfId="88" priority="36">
      <formula>OR($E$40="Yes",$H$40="Yes")</formula>
    </cfRule>
  </conditionalFormatting>
  <conditionalFormatting sqref="M12:O12">
    <cfRule type="expression" dxfId="84" priority="26">
      <formula>AND($E$12&gt;0,$E$12&lt;5)</formula>
    </cfRule>
  </conditionalFormatting>
  <conditionalFormatting sqref="M39:O39">
    <cfRule type="expression" dxfId="83" priority="18">
      <formula>$E$39&lt;&gt;"Yes"</formula>
    </cfRule>
    <cfRule type="expression" dxfId="82" priority="17">
      <formula>$E$39="Yes"</formula>
    </cfRule>
  </conditionalFormatting>
  <hyperlinks>
    <hyperlink ref="L39" r:id="rId1" display="RACC-FSC_v3.0" xr:uid="{EB483EF4-6FC7-407A-ADC3-BB0EC54E72E2}"/>
    <hyperlink ref="L8" r:id="rId2" display="Reference: Resolution E-4818 Table 1.1" xr:uid="{EA691C97-200D-407B-9F28-0EE6F6E072FB}"/>
    <hyperlink ref="L43" r:id="rId3" xr:uid="{B8A85AFF-AA6B-4DEC-9D89-15039128B82F}"/>
    <hyperlink ref="B56" location="'EEM 10'!A1" display="'EEM 10'!A1" xr:uid="{DFF055E5-7783-4C3E-AF69-F1DDCEB7F84B}"/>
    <hyperlink ref="B58" location="PI_POE!A1" display="PI_POE!A1" xr:uid="{59238203-11DA-4BED-992F-0C1A434F298D}"/>
    <hyperlink ref="B1" location="'READ ME'!A1" display="Back to READ ME" xr:uid="{31DBB54A-9508-4E4E-9F5E-01A3C5EBED26}"/>
    <hyperlink ref="L37" r:id="rId4" display="https://file.ac/41slG_rLPjs/" xr:uid="{7418D870-5875-44AC-9012-EFE4BF1CF786}"/>
    <hyperlink ref="L34" r:id="rId5" display="Reference: Resolution E-4818 Table 1.1" xr:uid="{DED3E274-F064-40B7-9391-D64957A4538C}"/>
    <hyperlink ref="L8:L10" r:id="rId6" display="NMEC Rulebook, v2.1" xr:uid="{0FFC51BD-1C6E-4CBF-8C31-9F9EC17B3374}"/>
    <hyperlink ref="L34:L36" r:id="rId7" display="NMEC Rulebook, v2.1" xr:uid="{F9AA9EA0-6257-4A57-9A93-63CD5BC47865}"/>
    <hyperlink ref="L12" r:id="rId8" xr:uid="{89DF8AB0-CDA7-427E-921E-715C8D048DDE}"/>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0B9FFC2D-0626-4514-93AF-1746CB78ED7E}">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D3A380E6-E404-401E-B8D5-9ADC315AF0AA}">
            <xm:f>'Customer Information'!#REF!='Data Validation'!$T$1</xm:f>
            <x14:dxf>
              <font>
                <color rgb="FF0070C0"/>
              </font>
            </x14:dxf>
          </x14:cfRule>
          <xm:sqref>B1</xm:sqref>
        </x14:conditionalFormatting>
        <x14:conditionalFormatting xmlns:xm="http://schemas.microsoft.com/office/excel/2006/main">
          <x14:cfRule type="expression" priority="24" id="{5B165C91-4F6E-43A1-9FF9-DB085432E2A9}">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7B357210-B41B-49F1-837D-D5A0F59672AD}">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D4089A2D-CCF8-43B9-88C8-59C1096BC19C}">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D4C123E0-74D2-4A1B-9531-A8CE8B33D8E9}">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30CF81B1-4953-4E2D-8944-3BCC3F23F7FB}">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B2985BEA-F209-4BB7-9522-BB2F938E1966}">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DB8DDB17-63CE-4690-BC94-59DB9AA749F3}">
            <xm:f>'Customer Information'!$D$45&lt;'POE_PI Inputs'!$F$5</xm:f>
            <x14:dxf>
              <font>
                <color theme="0" tint="-4.9989318521683403E-2"/>
              </font>
              <fill>
                <patternFill>
                  <bgColor theme="0" tint="-4.9989318521683403E-2"/>
                </patternFill>
              </fill>
            </x14:dxf>
          </x14:cfRule>
          <x14:cfRule type="expression" priority="5" id="{78083EBD-C360-45A8-9B09-C1AED18E7B85}">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FFC7A6CC-806D-40A5-858E-A69E5F774FFC}">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74F31690-70FB-45E4-8C9C-435E5DDCE556}">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B277E099-C996-49D3-B813-FEC8E0978C32}">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17D893F0-ECC1-46F3-858F-1FA3789DF60B}">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56E71A38-27F9-4EDA-BF88-7B582384B4FA}">
            <xm:f>$E$8='Data Validation'!$C$2</xm:f>
            <x14:dxf>
              <fill>
                <patternFill>
                  <bgColor rgb="FFFFF377"/>
                </patternFill>
              </fill>
            </x14:dxf>
          </x14:cfRule>
          <xm:sqref>E13:I19</xm:sqref>
        </x14:conditionalFormatting>
        <x14:conditionalFormatting xmlns:xm="http://schemas.microsoft.com/office/excel/2006/main">
          <x14:cfRule type="expression" priority="57" id="{1250EE4E-1FEA-49D8-A298-A462E5C7B9D5}">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D71F3487-2BD7-410B-ABA4-1726819E2DD8}">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CB9DBCFA-1588-43EA-BF6B-CA52F3CF3E68}">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E139B922-E8A4-4CAF-A39A-7A2C439C43FC}">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7D1A00DF-4487-4143-8B1F-751451FB50C4}">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FE71D113-8651-4D4D-9A75-57ACE040476C}">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8D63E123-38CE-46F0-B131-5495AE625921}">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CB96B576-21B0-4493-963A-2267129EF34D}">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521EFDCB-E177-4483-AA69-958C03A3BD60}">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7CB1AEA1-0D07-4942-A5A3-6F8C4B1DBE3A}">
            <xm:f>'Customer Information'!$F$81="No"</xm:f>
            <x14:dxf>
              <font>
                <color theme="1"/>
              </font>
            </x14:dxf>
          </x14:cfRule>
          <xm:sqref>L43</xm:sqref>
        </x14:conditionalFormatting>
        <x14:conditionalFormatting xmlns:xm="http://schemas.microsoft.com/office/excel/2006/main">
          <x14:cfRule type="expression" priority="1" id="{89AB7488-3955-4AA2-8A45-332B8B2DAF61}">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55D6838D-C5F3-44F1-A1D5-AAA67CA8CAC5}">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D24AC79A-3CAE-4975-BE96-654C09D38400}">
          <x14:formula1>
            <xm:f>'Data Validation'!$A$1:$A$2</xm:f>
          </x14:formula1>
          <xm:sqref>E39:E40 H39:H40 E9 H9</xm:sqref>
        </x14:dataValidation>
        <x14:dataValidation type="list" allowBlank="1" showInputMessage="1" showErrorMessage="1" xr:uid="{281E4B42-5FC9-4F08-9C12-F88218221A4A}">
          <x14:formula1>
            <xm:f>'Data Validation'!$R$2:$R$158</xm:f>
          </x14:formula1>
          <xm:sqref>E42:F42 H42</xm:sqref>
        </x14:dataValidation>
        <x14:dataValidation type="list" allowBlank="1" showInputMessage="1" showErrorMessage="1" xr:uid="{1FB19AF6-6070-42C2-8DBC-7EB7F502C873}">
          <x14:formula1>
            <xm:f>'Data Validation'!$R$1:$R$158</xm:f>
          </x14:formula1>
          <xm:sqref>E41:F41 H41</xm:sqref>
        </x14:dataValidation>
        <x14:dataValidation type="list" allowBlank="1" showInputMessage="1" showErrorMessage="1" xr:uid="{BE8AAE80-BF0C-43E5-B8EE-1FCD5D267082}">
          <x14:formula1>
            <xm:f>'Data Validation'!$C$2:$C$8</xm:f>
          </x14:formula1>
          <xm:sqref>E8 H8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CF258-856A-48C7-9C84-0732D0C76AD2}">
  <sheetPr>
    <pageSetUpPr autoPageBreaks="0"/>
  </sheetPr>
  <dimension ref="A1:U68"/>
  <sheetViews>
    <sheetView showGridLines="0" zoomScaleNormal="100" zoomScaleSheetLayoutView="55" workbookViewId="0">
      <pane xSplit="1" ySplit="4" topLeftCell="B5" activePane="bottomRight" state="frozen"/>
      <selection activeCell="M6" sqref="M6"/>
      <selection pane="topRight" activeCell="M6" sqref="M6"/>
      <selection pane="bottomLeft" activeCell="M6" sqref="M6"/>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687</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688</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"'PI POE' tab"</f>
        <v>'PI POE' tab</v>
      </c>
    </row>
    <row r="57" spans="1:12" ht="15.6" x14ac:dyDescent="0.3">
      <c r="B57" s="2"/>
    </row>
    <row r="58" spans="1:12" ht="15.6" x14ac:dyDescent="0.3">
      <c r="B58" s="2"/>
    </row>
    <row r="68" spans="6:6" ht="18" x14ac:dyDescent="0.35">
      <c r="F68" s="3"/>
    </row>
  </sheetData>
  <sheetProtection algorithmName="SHA-512" hashValue="uQp/s01OU6bfBaBEaiBnB+vplLhWRFCWLZWgPiecHptFGSzIPf7HnGhadJ7Rafbj5gPlbTUgvL+Jl9/DYFBB6g==" saltValue="lHcjVIkLP1lg+rVxnxwunw=="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79" priority="25">
      <formula>OR($E$40="Yes",$H$40="Yes")</formula>
    </cfRule>
    <cfRule type="expression" dxfId="78" priority="47">
      <formula>$D$40="No"</formula>
    </cfRule>
    <cfRule type="expression" dxfId="77" priority="46">
      <formula>$F$40="Yes"</formula>
    </cfRule>
    <cfRule type="expression" dxfId="76" priority="31">
      <formula>OR($E$40="Yes",$H$40="Yes")</formula>
    </cfRule>
  </conditionalFormatting>
  <conditionalFormatting sqref="B10:D10">
    <cfRule type="expression" dxfId="74" priority="13">
      <formula>OR($E$9="No",$H$9="No")</formula>
    </cfRule>
  </conditionalFormatting>
  <conditionalFormatting sqref="B20:D27">
    <cfRule type="expression" dxfId="71" priority="9">
      <formula>AND(ISNUMBER(SEARCH("BRO",$E$8)),$H$8="")</formula>
    </cfRule>
    <cfRule type="expression" dxfId="70" priority="10">
      <formula>AND(ISNUMBER(SEARCH("BRO",$E$8)),ISNUMBER(SEARCH("BRO",$H$8)))</formula>
    </cfRule>
  </conditionalFormatting>
  <conditionalFormatting sqref="B41:D42">
    <cfRule type="expression" dxfId="69" priority="27">
      <formula>OR($E$40="Yes",$H$40="Yes")</formula>
    </cfRule>
  </conditionalFormatting>
  <conditionalFormatting sqref="E49">
    <cfRule type="expression" dxfId="61" priority="28">
      <formula>$E$40="Yes"</formula>
    </cfRule>
  </conditionalFormatting>
  <conditionalFormatting sqref="E10:F10">
    <cfRule type="expression" dxfId="60" priority="19">
      <formula>$E$9="No"</formula>
    </cfRule>
  </conditionalFormatting>
  <conditionalFormatting sqref="E41:F41">
    <cfRule type="expression" dxfId="58" priority="41">
      <formula>$D$41="Yes"</formula>
    </cfRule>
  </conditionalFormatting>
  <conditionalFormatting sqref="E41:F42">
    <cfRule type="expression" dxfId="57" priority="39">
      <formula>$E$40="Yes"</formula>
    </cfRule>
  </conditionalFormatting>
  <conditionalFormatting sqref="E20:G27">
    <cfRule type="expression" dxfId="55" priority="12">
      <formula>ISNUMBER(SEARCH("BRO",$E$8))</formula>
    </cfRule>
  </conditionalFormatting>
  <conditionalFormatting sqref="G39">
    <cfRule type="expression" dxfId="51" priority="44">
      <formula>$E$39="Yes"</formula>
    </cfRule>
  </conditionalFormatting>
  <conditionalFormatting sqref="G40">
    <cfRule type="expression" dxfId="50" priority="38">
      <formula>$E$40="Yes"</formula>
    </cfRule>
  </conditionalFormatting>
  <conditionalFormatting sqref="G49">
    <cfRule type="expression" dxfId="49" priority="32">
      <formula>$E$40="Yes"</formula>
    </cfRule>
  </conditionalFormatting>
  <conditionalFormatting sqref="H10">
    <cfRule type="expression" dxfId="48" priority="14">
      <formula>$H$9="No"</formula>
    </cfRule>
  </conditionalFormatting>
  <conditionalFormatting sqref="H20:I27">
    <cfRule type="expression" dxfId="45" priority="11">
      <formula>ISNUMBER(SEARCH("BRO",$H$8))</formula>
    </cfRule>
  </conditionalFormatting>
  <conditionalFormatting sqref="H49:I49">
    <cfRule type="expression" dxfId="44" priority="30">
      <formula>$H$40="Yes"</formula>
    </cfRule>
  </conditionalFormatting>
  <conditionalFormatting sqref="I39">
    <cfRule type="expression" dxfId="43" priority="45">
      <formula>$H$39="Yes"</formula>
    </cfRule>
  </conditionalFormatting>
  <conditionalFormatting sqref="I40:I41 G41:H41">
    <cfRule type="expression" dxfId="42" priority="40">
      <formula>$D$41="Yes"</formula>
    </cfRule>
  </conditionalFormatting>
  <conditionalFormatting sqref="I40:I41 H41 G41:G42 H42:I42">
    <cfRule type="expression" dxfId="41" priority="37">
      <formula>$H$40="Yes"</formula>
    </cfRule>
  </conditionalFormatting>
  <conditionalFormatting sqref="J49">
    <cfRule type="expression" dxfId="40" priority="29">
      <formula>AND($E$40="Yes",$H$40="Yes")</formula>
    </cfRule>
  </conditionalFormatting>
  <conditionalFormatting sqref="K39">
    <cfRule type="expression" dxfId="37" priority="43">
      <formula>OR($H$39="Yes",$E$39="Yes")</formula>
    </cfRule>
  </conditionalFormatting>
  <conditionalFormatting sqref="K40">
    <cfRule type="expression" dxfId="36" priority="42">
      <formula>OR($E$40="Yes",$H$40="Yes")</formula>
    </cfRule>
  </conditionalFormatting>
  <conditionalFormatting sqref="K41:L42">
    <cfRule type="expression" dxfId="32" priority="36">
      <formula>OR($E$40="Yes",$H$40="Yes")</formula>
    </cfRule>
  </conditionalFormatting>
  <conditionalFormatting sqref="M12:O12">
    <cfRule type="expression" dxfId="28" priority="26">
      <formula>AND($E$12&gt;0,$E$12&lt;5)</formula>
    </cfRule>
  </conditionalFormatting>
  <conditionalFormatting sqref="M39:O39">
    <cfRule type="expression" dxfId="27" priority="18">
      <formula>$E$39&lt;&gt;"Yes"</formula>
    </cfRule>
    <cfRule type="expression" dxfId="26" priority="17">
      <formula>$E$39="Yes"</formula>
    </cfRule>
  </conditionalFormatting>
  <hyperlinks>
    <hyperlink ref="L39" r:id="rId1" display="RACC-FSC_v3.0" xr:uid="{C5DF5D84-68E6-4E1B-92E3-E685088F0064}"/>
    <hyperlink ref="L8" r:id="rId2" display="Reference: Resolution E-4818 Table 1.1" xr:uid="{27F7E0F8-284B-46BD-BC97-F0125192D8AF}"/>
    <hyperlink ref="L43" r:id="rId3" xr:uid="{8F9BC9E0-EC40-4C98-B3E4-CBEAC7D1109B}"/>
    <hyperlink ref="B56" location="PI_POE!A1" display="PI_POE!A1" xr:uid="{47643879-E52F-404F-964F-72ED8ED7872B}"/>
    <hyperlink ref="B1" location="'READ ME'!A1" display="Back to READ ME" xr:uid="{BDCC103B-7ECC-4F09-9A60-6A041D9BDF95}"/>
    <hyperlink ref="L37" r:id="rId4" display="https://file.ac/41slG_rLPjs/" xr:uid="{D890829B-2DFB-4D33-ADAD-5B473D5BD23D}"/>
    <hyperlink ref="L34" r:id="rId5" display="Reference: Resolution E-4818 Table 1.1" xr:uid="{9B747847-51C8-4DFC-A49D-A504AB54F42D}"/>
    <hyperlink ref="L8:L10" r:id="rId6" display="NMEC Rulebook, v2.1" xr:uid="{4C428598-529C-4F5D-AFD6-CC699D608DB3}"/>
    <hyperlink ref="L34:L36" r:id="rId7" display="NMEC Rulebook, v2.1" xr:uid="{FAFAADBB-46C6-417C-A0F2-7CF0C9794257}"/>
    <hyperlink ref="L12" r:id="rId8" xr:uid="{DF7B71DA-1A2C-4559-9EA6-F8F70BDEA954}"/>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F4136773-FB84-42BF-B2AE-90076ABAFAC1}">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54158065-0939-4CE9-8FF8-B5AC15E566AA}">
            <xm:f>'Customer Information'!#REF!='Data Validation'!$T$1</xm:f>
            <x14:dxf>
              <font>
                <color rgb="FF0070C0"/>
              </font>
            </x14:dxf>
          </x14:cfRule>
          <xm:sqref>B1</xm:sqref>
        </x14:conditionalFormatting>
        <x14:conditionalFormatting xmlns:xm="http://schemas.microsoft.com/office/excel/2006/main">
          <x14:cfRule type="expression" priority="24" id="{A63819BA-50C0-4D2E-BB87-4ADE6C6133F4}">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801077B3-F98C-42A1-9443-135F4556B600}">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58805BEA-804C-4E8B-B24E-6B3175F1C57F}">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4C0589C4-E75B-4ED3-8341-9DE483F3E2D0}">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9E533C1E-9E1C-4641-9984-E3F54A0E1842}">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CF4797A2-2B25-4F74-AED0-B5DAFFF7EE35}">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0A0B407E-7C78-47E1-B220-DC9A3B967E62}">
            <xm:f>'Customer Information'!$D$45&lt;'POE_PI Inputs'!$F$5</xm:f>
            <x14:dxf>
              <font>
                <color theme="0" tint="-4.9989318521683403E-2"/>
              </font>
              <fill>
                <patternFill>
                  <bgColor theme="0" tint="-4.9989318521683403E-2"/>
                </patternFill>
              </fill>
            </x14:dxf>
          </x14:cfRule>
          <x14:cfRule type="expression" priority="5" id="{818DBE94-C2BC-4684-8E80-117D1F304798}">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A14E9073-1C8E-4CD5-9A0E-38F8125616E2}">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EF89A655-2998-4796-B523-8228F5AB9D5D}">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2F71D779-1E0A-41B8-93C4-8A137E838786}">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E62C650C-2EBF-4023-B90C-1D738B61E20A}">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BE4CE7C7-5892-420B-A90D-78986BFE0557}">
            <xm:f>$E$8='Data Validation'!$C$2</xm:f>
            <x14:dxf>
              <fill>
                <patternFill>
                  <bgColor rgb="FFFFF377"/>
                </patternFill>
              </fill>
            </x14:dxf>
          </x14:cfRule>
          <xm:sqref>E13:I19</xm:sqref>
        </x14:conditionalFormatting>
        <x14:conditionalFormatting xmlns:xm="http://schemas.microsoft.com/office/excel/2006/main">
          <x14:cfRule type="expression" priority="57" id="{E287096D-0B60-4639-8437-3F46E502D6B3}">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E75AA716-9AB9-4017-B764-CEDD4879510A}">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219DD4C8-3E34-401F-853E-21180AB2FA2E}">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B3894A1E-B6FB-46C3-9A2E-55A4775AA358}">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BBB9B1AF-918E-4926-A545-27BA90957D0B}">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5FF9CF84-42C1-439A-9CFA-0AFB69FE1256}">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0D60A2C9-DCE9-4BD5-8157-62DAECB842EE}">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CFCD19BA-9B3E-456E-9AB3-1E23BFED189C}">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4CEA676D-D45E-4B9F-8AE7-0845FB883EF1}">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FC6DB371-BBB4-4156-8523-97BC81236C51}">
            <xm:f>'Customer Information'!$F$81="No"</xm:f>
            <x14:dxf>
              <font>
                <color theme="1"/>
              </font>
            </x14:dxf>
          </x14:cfRule>
          <xm:sqref>L43</xm:sqref>
        </x14:conditionalFormatting>
        <x14:conditionalFormatting xmlns:xm="http://schemas.microsoft.com/office/excel/2006/main">
          <x14:cfRule type="expression" priority="1" id="{0FBAA901-D218-4EA5-913D-59E907179031}">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04C55112-70FB-415A-9A6F-C880D0494A03}">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1383B51-0454-43C9-BD95-5D86EC9B1C64}">
          <x14:formula1>
            <xm:f>'Data Validation'!$C$2:$C$8</xm:f>
          </x14:formula1>
          <xm:sqref>E8 H8</xm:sqref>
        </x14:dataValidation>
        <x14:dataValidation type="list" allowBlank="1" showInputMessage="1" showErrorMessage="1" xr:uid="{55FAE081-FE86-4309-9279-5B785341E6C7}">
          <x14:formula1>
            <xm:f>'Data Validation'!$R$1:$R$158</xm:f>
          </x14:formula1>
          <xm:sqref>E41:F41 H41</xm:sqref>
        </x14:dataValidation>
        <x14:dataValidation type="list" allowBlank="1" showInputMessage="1" showErrorMessage="1" xr:uid="{BA353CFF-4EC0-49E9-B6DA-985A27822E2B}">
          <x14:formula1>
            <xm:f>'Data Validation'!$R$2:$R$158</xm:f>
          </x14:formula1>
          <xm:sqref>E42:F42 H42</xm:sqref>
        </x14:dataValidation>
        <x14:dataValidation type="list" allowBlank="1" showInputMessage="1" showErrorMessage="1" xr:uid="{3F4ABD92-0358-4960-BF9E-CAA737DCE242}">
          <x14:formula1>
            <xm:f>'Data Validation'!$A$1:$A$2</xm:f>
          </x14:formula1>
          <xm:sqref>E39:E40 H39:H40 E9 H9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0E29-4316-4A93-B2F0-A6A693DAADD6}">
  <sheetPr>
    <pageSetUpPr autoPageBreaks="0"/>
  </sheetPr>
  <dimension ref="B1:N17"/>
  <sheetViews>
    <sheetView showGridLines="0" zoomScaleNormal="100" zoomScaleSheetLayoutView="40" workbookViewId="0"/>
  </sheetViews>
  <sheetFormatPr defaultColWidth="8.88671875" defaultRowHeight="15.6" outlineLevelCol="1" x14ac:dyDescent="0.3"/>
  <cols>
    <col min="1" max="1" width="4.88671875" style="2" customWidth="1"/>
    <col min="2" max="2" width="71.5546875" style="2" customWidth="1"/>
    <col min="3" max="3" width="80.5546875" style="2" customWidth="1"/>
    <col min="4" max="4" width="63.44140625" style="2" hidden="1" customWidth="1" outlineLevel="1"/>
    <col min="5" max="5" width="55.33203125" style="2" customWidth="1" collapsed="1"/>
    <col min="6" max="6" width="44.44140625" style="7" customWidth="1"/>
    <col min="7" max="9" width="8.88671875" style="7"/>
    <col min="10" max="16384" width="8.88671875" style="2"/>
  </cols>
  <sheetData>
    <row r="1" spans="2:14" ht="27" customHeight="1" x14ac:dyDescent="0.3">
      <c r="B1" s="383" t="s">
        <v>32</v>
      </c>
      <c r="C1" s="1025" t="s">
        <v>874</v>
      </c>
      <c r="D1" s="1025"/>
      <c r="E1" s="1025"/>
      <c r="F1" s="456"/>
      <c r="I1" s="457"/>
      <c r="J1" s="384"/>
      <c r="K1" s="384"/>
      <c r="L1" s="384"/>
      <c r="M1" s="384"/>
      <c r="N1" s="384"/>
    </row>
    <row r="2" spans="2:14" ht="46.5" customHeight="1" x14ac:dyDescent="0.3">
      <c r="B2" s="883" t="str" cm="1">
        <f t="array" ref="B2">_xlfn.IFS('Project Summary'!W19=0,'Data Validation'!W3,SUM('Project Summary'!W15:W17)='Project Summary'!W18,'Data Validation'!W5,SUM('Project Summary'!W15:W17)&lt;&gt;'Project Summary'!W18,'Data Validation'!W3)</f>
        <v>Project Development Documentation for each individual project requires both a narrative and the supporting documentary evidence. A project cannot have just one or the other, and the two types of influence are not interchangeable -- both must be supplied.</v>
      </c>
      <c r="C2" s="883"/>
      <c r="D2" s="20"/>
      <c r="E2" s="20"/>
    </row>
    <row r="3" spans="2:14" ht="15.6" customHeight="1" x14ac:dyDescent="0.3">
      <c r="B3" s="882" t="s">
        <v>776</v>
      </c>
      <c r="C3" s="882"/>
      <c r="D3" s="882"/>
      <c r="E3" s="882"/>
    </row>
    <row r="4" spans="2:14" ht="15.6" customHeight="1" x14ac:dyDescent="0.3">
      <c r="B4" s="882" t="s">
        <v>777</v>
      </c>
      <c r="C4" s="882"/>
      <c r="D4" s="882"/>
      <c r="E4" s="882"/>
    </row>
    <row r="5" spans="2:14" ht="52.5" customHeight="1" thickBot="1" x14ac:dyDescent="0.35">
      <c r="B5" s="1026" t="s">
        <v>880</v>
      </c>
      <c r="C5" s="1026"/>
      <c r="D5" s="1026"/>
      <c r="E5" s="1026"/>
    </row>
    <row r="6" spans="2:14" s="4" customFormat="1" ht="55.5" customHeight="1" x14ac:dyDescent="0.3">
      <c r="B6" s="385" t="e" cm="1">
        <f t="array" ref="B6">_xlfn.IFS(OR('Customer Information'!F14="Yes",'Customer Information'!F15="Yes"),'POE_PI Inputs'!C46,AND('Project Summary'!C14&lt;'POE_PI Inputs'!F5,'Project Summary'!C14&gt;'POE_PI Inputs'!F4),'POE_PI Inputs'!C10,AND('Project Summary'!C14&gt;'POE_PI Inputs'!G4,'Project Summary'!C14&lt;'POE_PI Inputs'!F6),'POE_PI Inputs'!C16,AND('Project Summary'!C14&gt;'POE_PI Inputs'!G5,'Project Summary'!C14&lt;'POE_PI Inputs'!F7),'POE_PI Inputs'!C23,'Project Summary'!C14&gt;'POE_PI Inputs'!G6,'POE_PI Inputs'!C34,OR('Customer Information'!E46:F46='Data Validation'!S2,'Customer Information'!E46:F46='Data Validation'!S3,'Customer Information'!E46:F46='Data Validation'!S4,'Customer Information'!E46:F46='Data Validation'!S5),'POE_PI Inputs'!C46)</f>
        <v>#N/A</v>
      </c>
      <c r="C6" s="385" t="s">
        <v>778</v>
      </c>
      <c r="D6" s="385" t="s">
        <v>473</v>
      </c>
      <c r="E6" s="385" t="s">
        <v>474</v>
      </c>
      <c r="F6" s="453"/>
      <c r="G6" s="7"/>
      <c r="H6" s="7"/>
      <c r="I6" s="453"/>
    </row>
    <row r="7" spans="2:14" ht="46.5" customHeight="1" x14ac:dyDescent="0.3">
      <c r="B7" s="998" t="str" cm="1">
        <f t="array" ref="B7">_xlfn.IFS(OR('Customer Information'!F14="Yes",'Customer Information'!F15="Yes",'Customer Information'!E46:F46='Data Validation'!S2,'Customer Information'!E46:F46='Data Validation'!S3,'Customer Information'!E46:F46='Data Validation'!S4,'Customer Information'!E46:F46='Data Validation'!S5),'POE_PI Inputs'!C47,'Project Summary'!C14&lt;'POE_PI Inputs'!G5,'POE_PI Inputs'!C11,'Project Summary'!C14&gt;'POE_PI Inputs'!G5,'POE_PI Inputs'!C24,'Project Summary'!C14&gt;'POE_PI Inputs'!G6,'POE_PI Inputs'!C35,'Project Summary'!Q10=0,'POE_PI Inputs'!C11)</f>
        <v>1. Describe this project’s development, including factors that led the customer to replace the existing equipment or process.</v>
      </c>
      <c r="C7" s="1021"/>
      <c r="D7" s="386" t="s">
        <v>570</v>
      </c>
      <c r="E7" s="1023"/>
      <c r="L7" s="153" t="b">
        <v>0</v>
      </c>
    </row>
    <row r="8" spans="2:14" ht="53.4" customHeight="1" x14ac:dyDescent="0.3">
      <c r="B8" s="950"/>
      <c r="C8" s="1022"/>
      <c r="D8" s="52"/>
      <c r="E8" s="1024"/>
      <c r="F8" s="454"/>
    </row>
    <row r="9" spans="2:14" ht="120.6" customHeight="1" x14ac:dyDescent="0.3">
      <c r="B9" s="33" t="str" cm="1">
        <f t="array" ref="B9">_xlfn.IFS(OR('Customer Information'!F14="Yes",'Customer Information'!F15="Yes",'Customer Information'!E46:F46='Data Validation'!S2,'Customer Information'!E46:F46='Data Validation'!S3,'Customer Information'!E46:F46='Data Validation'!S4,'Customer Information'!E46:F46='Data Validation'!S5),'POE_PI Inputs'!C48,'Project Summary'!C14&gt;'POE_PI Inputs'!G6,'POE_PI Inputs'!C36,'Project Summary'!C14&lt;'POE_PI Inputs'!F7,'POE_PI Inputs'!C12)</f>
        <v>2. Describe the project developer’s services provided to the customer and timing of developer’s engagement compared to customer’s decision-making process.</v>
      </c>
      <c r="C9" s="79"/>
      <c r="D9" s="52"/>
      <c r="E9" s="233"/>
      <c r="F9" s="455"/>
    </row>
    <row r="10" spans="2:14" ht="120.6" customHeight="1" x14ac:dyDescent="0.3">
      <c r="B10" s="33" t="e" cm="1">
        <f t="array" ref="B10">_xlfn.IFS(AND('Project Summary'!C14&gt;'POE_PI Inputs'!G4,'Project Summary'!C14&lt;'POE_PI Inputs'!F6),'POE_PI Inputs'!C19,AND('Project Summary'!C14&gt;'POE_PI Inputs'!G5,'Project Summary'!C14&lt;'POE_PI Inputs'!F7),'POE_PI Inputs'!C26,'Project Summary'!C14&gt;'POE_PI Inputs'!G6,'POE_PI Inputs'!C37)</f>
        <v>#N/A</v>
      </c>
      <c r="C10" s="79"/>
      <c r="D10" s="52"/>
      <c r="E10" s="233"/>
      <c r="F10" s="454"/>
    </row>
    <row r="11" spans="2:14" ht="120.6" customHeight="1" x14ac:dyDescent="0.3">
      <c r="B11" s="33" t="e" cm="1">
        <f t="array" ref="B11">_xlfn.IFS(AND('Project Summary'!C14&gt;'POE_PI Inputs'!G5,'Project Summary'!C14&lt;'POE_PI Inputs'!F7),'POE_PI Inputs'!C27,'Project Summary'!C14&gt;'POE_PI Inputs'!G6,'POE_PI Inputs'!C38)</f>
        <v>#N/A</v>
      </c>
      <c r="C11" s="79"/>
      <c r="D11" s="458"/>
      <c r="E11" s="233"/>
      <c r="F11" s="454"/>
    </row>
    <row r="12" spans="2:14" ht="120.6" customHeight="1" x14ac:dyDescent="0.3">
      <c r="B12" s="33" t="e" cm="1">
        <f t="array" ref="B12">_xlfn.IFS(AND('Project Summary'!C14&gt;'POE_PI Inputs'!G5,'Project Summary'!C14&lt;'POE_PI Inputs'!F7),'POE_PI Inputs'!C28,'Project Summary'!C14&gt;'POE_PI Inputs'!G6,'POE_PI Inputs'!C39)</f>
        <v>#N/A</v>
      </c>
      <c r="C12" s="79"/>
      <c r="D12" s="458"/>
      <c r="E12" s="233"/>
    </row>
    <row r="13" spans="2:14" ht="120.6" customHeight="1" x14ac:dyDescent="0.3">
      <c r="B13" s="33" t="e" cm="1">
        <f t="array" ref="B13">_xlfn.IFS(AND('Project Summary'!C14&gt;'POE_PI Inputs'!G5,'Project Summary'!C14&lt;'POE_PI Inputs'!F7),'POE_PI Inputs'!C29,'Project Summary'!C14&gt;'POE_PI Inputs'!G6,'POE_PI Inputs'!C40)</f>
        <v>#N/A</v>
      </c>
      <c r="C13" s="79"/>
      <c r="D13" s="458"/>
      <c r="E13" s="233"/>
    </row>
    <row r="14" spans="2:14" ht="120.6" customHeight="1" x14ac:dyDescent="0.3">
      <c r="B14" s="33" t="e" cm="1">
        <f t="array" ref="B14">_xlfn.IFS('Project Summary'!C14&gt;'POE_PI Inputs'!G6,'POE_PI Inputs'!C41)</f>
        <v>#N/A</v>
      </c>
      <c r="C14" s="79"/>
      <c r="D14" s="52"/>
      <c r="E14" s="233"/>
    </row>
    <row r="15" spans="2:14" ht="120.6" customHeight="1" x14ac:dyDescent="0.3">
      <c r="B15" s="33" t="e" cm="1">
        <f t="array" ref="B15">_xlfn.IFS('Project Summary'!C14&gt;'POE_PI Inputs'!G6,'POE_PI Inputs'!C42)</f>
        <v>#N/A</v>
      </c>
      <c r="C15" s="79"/>
      <c r="D15" s="203"/>
      <c r="E15" s="233"/>
    </row>
    <row r="17" spans="2:5" x14ac:dyDescent="0.3">
      <c r="B17" s="127" t="s">
        <v>47</v>
      </c>
      <c r="E17" s="127" t="s">
        <v>779</v>
      </c>
    </row>
  </sheetData>
  <sheetProtection algorithmName="SHA-512" hashValue="4QmlUQPZ8OtnLenZbtb0lz0zlYBw59qqcMkNPsu+QO/NjY1r8QP5SwbgBKjCks0K/Lwa+gOXupNEDKLW89YdaA==" saltValue="4ULXqFlTH8AW8wM52wzbXw==" spinCount="100000" sheet="1" formatColumns="0" formatRows="0"/>
  <autoFilter ref="B6:E6" xr:uid="{2F96A41D-16E1-4539-A7B4-AE8D78069C06}"/>
  <mergeCells count="8">
    <mergeCell ref="B7:B8"/>
    <mergeCell ref="C7:C8"/>
    <mergeCell ref="E7:E8"/>
    <mergeCell ref="C1:E1"/>
    <mergeCell ref="B2:C2"/>
    <mergeCell ref="B3:E3"/>
    <mergeCell ref="B4:E4"/>
    <mergeCell ref="B5:E5"/>
  </mergeCells>
  <conditionalFormatting sqref="B11:B13">
    <cfRule type="expression" dxfId="25" priority="13">
      <formula>ISERROR(B11)</formula>
    </cfRule>
  </conditionalFormatting>
  <conditionalFormatting sqref="B15">
    <cfRule type="expression" dxfId="24" priority="22">
      <formula>ISERROR(B15)</formula>
    </cfRule>
  </conditionalFormatting>
  <conditionalFormatting sqref="B10:E10">
    <cfRule type="expression" dxfId="22" priority="35" stopIfTrue="1">
      <formula>ISERROR($B10)</formula>
    </cfRule>
  </conditionalFormatting>
  <conditionalFormatting sqref="B14:E14">
    <cfRule type="expression" dxfId="20" priority="25">
      <formula>ISERROR(B14)</formula>
    </cfRule>
  </conditionalFormatting>
  <conditionalFormatting sqref="C11:C15">
    <cfRule type="expression" dxfId="19" priority="12">
      <formula>ISERROR(B11)</formula>
    </cfRule>
  </conditionalFormatting>
  <conditionalFormatting sqref="C11:E11">
    <cfRule type="expression" dxfId="18" priority="34">
      <formula>$B$11="Please continue to the next question"</formula>
    </cfRule>
  </conditionalFormatting>
  <conditionalFormatting sqref="C13:E13">
    <cfRule type="expression" dxfId="17" priority="33">
      <formula>$B$13="Please continue to the next question"</formula>
    </cfRule>
  </conditionalFormatting>
  <conditionalFormatting sqref="C14:E14">
    <cfRule type="expression" dxfId="16" priority="32">
      <formula>$B$14="Please continue to the next question"</formula>
    </cfRule>
  </conditionalFormatting>
  <conditionalFormatting sqref="D8:D15">
    <cfRule type="expression" dxfId="15" priority="31">
      <formula>$L$7</formula>
    </cfRule>
  </conditionalFormatting>
  <conditionalFormatting sqref="D11:D12">
    <cfRule type="expression" dxfId="14" priority="4">
      <formula>ISERROR(B11)</formula>
    </cfRule>
  </conditionalFormatting>
  <conditionalFormatting sqref="D13">
    <cfRule type="expression" dxfId="13" priority="3">
      <formula>ISERROR(B13)</formula>
    </cfRule>
  </conditionalFormatting>
  <conditionalFormatting sqref="D14:D15">
    <cfRule type="expression" dxfId="12" priority="6">
      <formula>ISERROR(B14)</formula>
    </cfRule>
  </conditionalFormatting>
  <conditionalFormatting sqref="E11:E12">
    <cfRule type="expression" dxfId="11" priority="14">
      <formula>ISERROR(B11)</formula>
    </cfRule>
  </conditionalFormatting>
  <conditionalFormatting sqref="E13">
    <cfRule type="expression" dxfId="10" priority="11">
      <formula>ISERROR(B13)</formula>
    </cfRule>
  </conditionalFormatting>
  <conditionalFormatting sqref="E14:E15">
    <cfRule type="expression" dxfId="9" priority="20">
      <formula>ISERROR(B14)</formula>
    </cfRule>
  </conditionalFormatting>
  <hyperlinks>
    <hyperlink ref="B1" location="'READ ME'!A1" display="Back to READ ME" xr:uid="{4B724A11-B0DC-468C-90B7-55E91EEC2B18}"/>
    <hyperlink ref="B17" location="'M&amp;V Plan'!A1" display="Next Tab" xr:uid="{49B3B663-45DA-484F-88D1-D8B4A38DD301}"/>
    <hyperlink ref="E17" location="'Program Influence'!B8" display="Back to top" xr:uid="{2B6CAF7F-CC7B-42F0-A98A-06548F77FED7}"/>
  </hyperlinks>
  <pageMargins left="0.5" right="0.5" top="0.75" bottom="0.75" header="0.3" footer="0.3"/>
  <pageSetup scale="38" orientation="portrait" r:id="rId1"/>
  <headerFooter>
    <oddHeader>&amp;L&amp;G&amp;CCustomer Project Review (CPR) - &amp;A&amp;R&amp;D</oddHeader>
    <oddFooter>&amp;CPage &amp;P of &amp;N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5409" r:id="rId5" name="Check Box 1">
              <controlPr locked="0" defaultSize="0" autoFill="0" autoLine="0" autoPict="0">
                <anchor moveWithCells="1" sizeWithCells="1">
                  <from>
                    <xdr:col>3</xdr:col>
                    <xdr:colOff>3589020</xdr:colOff>
                    <xdr:row>6</xdr:row>
                    <xdr:rowOff>198120</xdr:rowOff>
                  </from>
                  <to>
                    <xdr:col>3</xdr:col>
                    <xdr:colOff>3832860</xdr:colOff>
                    <xdr:row>6</xdr:row>
                    <xdr:rowOff>388620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5160E308-FB4A-49A4-9EBF-F29E2C726A8F}">
            <xm:f>'Project Summary'!$W$21="Only BRO"</xm:f>
            <x14:dxf>
              <font>
                <color theme="0" tint="-4.9989318521683403E-2"/>
              </font>
              <fill>
                <patternFill>
                  <bgColor theme="0" tint="-4.9989318521683403E-2"/>
                </patternFill>
              </fill>
              <border>
                <vertical/>
                <horizontal/>
              </border>
            </x14:dxf>
          </x14:cfRule>
          <xm:sqref>B3:E15</xm:sqref>
        </x14:conditionalFormatting>
        <x14:conditionalFormatting xmlns:xm="http://schemas.microsoft.com/office/excel/2006/main">
          <x14:cfRule type="expression" priority="2" id="{2F882CED-071C-4398-B939-44C4DB09A580}">
            <xm:f>OR('Customer Information'!$F$14="Yes",'Customer Information'!$F$15="Yes")</xm:f>
            <x14:dxf>
              <font>
                <color theme="0" tint="-4.9989318521683403E-2"/>
              </font>
              <fill>
                <patternFill>
                  <bgColor theme="0" tint="-4.9989318521683403E-2"/>
                </patternFill>
              </fill>
            </x14:dxf>
          </x14:cfRule>
          <xm:sqref>B10:E15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AC82-0D8E-48AC-8CD8-332088D2A9A2}">
  <sheetPr codeName="Sheet19"/>
  <dimension ref="A1:AF2695"/>
  <sheetViews>
    <sheetView topLeftCell="R4" workbookViewId="0">
      <selection activeCell="W5" sqref="W5"/>
    </sheetView>
  </sheetViews>
  <sheetFormatPr defaultColWidth="9.109375" defaultRowHeight="14.4" x14ac:dyDescent="0.3"/>
  <cols>
    <col min="1" max="1" width="10.6640625" style="45" bestFit="1" customWidth="1"/>
    <col min="2" max="2" width="11.6640625" style="45" bestFit="1" customWidth="1"/>
    <col min="3" max="3" width="9.109375" style="45"/>
    <col min="4" max="4" width="11" style="45" bestFit="1" customWidth="1"/>
    <col min="5" max="5" width="13.109375" style="45" bestFit="1" customWidth="1"/>
    <col min="6" max="6" width="38.6640625" style="45" customWidth="1"/>
    <col min="7" max="11" width="42" style="45" customWidth="1"/>
    <col min="12" max="12" width="42.88671875" style="45" bestFit="1" customWidth="1"/>
    <col min="13" max="13" width="16.109375" style="45" bestFit="1" customWidth="1"/>
    <col min="14" max="14" width="10.88671875" style="45" bestFit="1" customWidth="1"/>
    <col min="15" max="15" width="6.33203125" style="45" bestFit="1" customWidth="1"/>
    <col min="16" max="16" width="25.6640625" style="45" bestFit="1" customWidth="1"/>
    <col min="17" max="17" width="9.109375" style="45"/>
    <col min="18" max="18" width="33.44140625" style="45" bestFit="1" customWidth="1"/>
    <col min="19" max="19" width="16" style="45" bestFit="1" customWidth="1"/>
    <col min="20" max="20" width="26.33203125" style="45" bestFit="1" customWidth="1"/>
    <col min="21" max="16384" width="9.109375" style="45"/>
  </cols>
  <sheetData>
    <row r="1" spans="1:32" s="50" customFormat="1" ht="238.5" customHeight="1" thickBot="1" x14ac:dyDescent="0.35">
      <c r="A1" s="50" t="s">
        <v>29</v>
      </c>
      <c r="B1" s="50" t="s">
        <v>44</v>
      </c>
      <c r="C1" s="50" t="s">
        <v>2</v>
      </c>
      <c r="D1" s="50" t="s">
        <v>52</v>
      </c>
      <c r="E1" s="50" t="s">
        <v>53</v>
      </c>
      <c r="F1" s="50" t="s">
        <v>510</v>
      </c>
      <c r="G1" s="50" t="s">
        <v>65</v>
      </c>
      <c r="H1" s="50" t="s">
        <v>69</v>
      </c>
      <c r="I1" s="50" t="s">
        <v>239</v>
      </c>
      <c r="J1" s="50" t="s">
        <v>503</v>
      </c>
      <c r="K1" s="50" t="s">
        <v>74</v>
      </c>
      <c r="L1" s="50" t="s">
        <v>76</v>
      </c>
      <c r="M1" s="50" t="s">
        <v>84</v>
      </c>
      <c r="N1" s="50" t="s">
        <v>77</v>
      </c>
      <c r="O1" s="50" t="s">
        <v>29</v>
      </c>
      <c r="P1" s="50" t="s">
        <v>210</v>
      </c>
      <c r="R1" s="50" t="s">
        <v>412</v>
      </c>
      <c r="S1" s="45" t="s">
        <v>863</v>
      </c>
      <c r="T1" s="50" t="s">
        <v>556</v>
      </c>
      <c r="U1" s="50" t="s">
        <v>566</v>
      </c>
      <c r="V1" s="50" t="s">
        <v>580</v>
      </c>
      <c r="W1" s="50" t="s">
        <v>575</v>
      </c>
      <c r="X1" s="50" t="s">
        <v>563</v>
      </c>
      <c r="Y1" s="50">
        <v>1</v>
      </c>
      <c r="Z1" s="50">
        <v>1</v>
      </c>
      <c r="AA1" s="50">
        <v>1</v>
      </c>
      <c r="AB1" s="50" t="s">
        <v>45</v>
      </c>
      <c r="AC1" s="50" t="s">
        <v>629</v>
      </c>
      <c r="AD1" s="50" t="s">
        <v>640</v>
      </c>
      <c r="AE1" s="50" t="s">
        <v>644</v>
      </c>
    </row>
    <row r="2" spans="1:32" ht="409.6" thickBot="1" x14ac:dyDescent="0.35">
      <c r="A2" s="45" t="s">
        <v>30</v>
      </c>
      <c r="B2" s="45" t="s">
        <v>45</v>
      </c>
      <c r="C2" s="45" t="s">
        <v>203</v>
      </c>
      <c r="D2" s="46">
        <v>90001</v>
      </c>
      <c r="E2" s="46">
        <v>8</v>
      </c>
      <c r="F2" s="44" t="s">
        <v>63</v>
      </c>
      <c r="G2" s="45" t="s">
        <v>66</v>
      </c>
      <c r="H2" s="45" t="s">
        <v>70</v>
      </c>
      <c r="I2" s="45" t="s">
        <v>72</v>
      </c>
      <c r="J2" s="45" t="s">
        <v>504</v>
      </c>
      <c r="K2" s="45" t="s">
        <v>75</v>
      </c>
      <c r="L2" s="49" t="s">
        <v>541</v>
      </c>
      <c r="M2" s="45" t="s">
        <v>85</v>
      </c>
      <c r="N2" s="45" t="s">
        <v>78</v>
      </c>
      <c r="O2" s="45" t="s">
        <v>30</v>
      </c>
      <c r="P2" s="45" t="s">
        <v>190</v>
      </c>
      <c r="R2" s="45" t="s">
        <v>255</v>
      </c>
      <c r="S2" s="50" t="s">
        <v>475</v>
      </c>
      <c r="T2" s="45" t="s">
        <v>498</v>
      </c>
      <c r="U2" s="45" t="s">
        <v>557</v>
      </c>
      <c r="V2" s="45" t="s">
        <v>579</v>
      </c>
      <c r="W2" s="45" t="s">
        <v>560</v>
      </c>
      <c r="X2" s="50" t="s">
        <v>562</v>
      </c>
      <c r="Y2" s="45">
        <v>2</v>
      </c>
      <c r="Z2" s="45">
        <v>2</v>
      </c>
      <c r="AA2" s="45">
        <v>2</v>
      </c>
      <c r="AB2" s="45" t="s">
        <v>597</v>
      </c>
      <c r="AC2" s="45" t="s">
        <v>630</v>
      </c>
      <c r="AD2" s="45" t="s">
        <v>641</v>
      </c>
      <c r="AE2" s="45" t="s">
        <v>645</v>
      </c>
      <c r="AF2" s="45" t="s">
        <v>761</v>
      </c>
    </row>
    <row r="3" spans="1:32" ht="409.6" thickBot="1" x14ac:dyDescent="0.35">
      <c r="A3" s="45" t="s">
        <v>31</v>
      </c>
      <c r="C3" s="45" t="s">
        <v>204</v>
      </c>
      <c r="D3" s="46">
        <v>90002</v>
      </c>
      <c r="E3" s="46">
        <v>8</v>
      </c>
      <c r="F3" s="44" t="s">
        <v>64</v>
      </c>
      <c r="G3" s="43" t="s">
        <v>67</v>
      </c>
      <c r="H3" s="43" t="s">
        <v>73</v>
      </c>
      <c r="I3" s="43" t="s">
        <v>499</v>
      </c>
      <c r="J3" s="43" t="s">
        <v>501</v>
      </c>
      <c r="L3" s="49" t="s">
        <v>548</v>
      </c>
      <c r="M3" s="45" t="s">
        <v>86</v>
      </c>
      <c r="N3" s="43" t="s">
        <v>79</v>
      </c>
      <c r="O3" s="45" t="s">
        <v>558</v>
      </c>
      <c r="P3" s="45" t="s">
        <v>189</v>
      </c>
      <c r="R3" s="45" t="s">
        <v>256</v>
      </c>
      <c r="S3" s="45" t="s">
        <v>610</v>
      </c>
      <c r="V3" s="45" t="s">
        <v>559</v>
      </c>
      <c r="W3" s="45" t="s">
        <v>849</v>
      </c>
      <c r="X3" s="50" t="s">
        <v>561</v>
      </c>
      <c r="Y3" s="45">
        <v>3</v>
      </c>
      <c r="Z3" s="45" t="s">
        <v>578</v>
      </c>
      <c r="AA3" s="45">
        <v>3</v>
      </c>
      <c r="AB3" s="45" t="s">
        <v>619</v>
      </c>
      <c r="AC3" s="45" t="s">
        <v>631</v>
      </c>
      <c r="AE3" s="45" t="s">
        <v>646</v>
      </c>
      <c r="AF3" s="45" t="s">
        <v>762</v>
      </c>
    </row>
    <row r="4" spans="1:32" ht="409.6" x14ac:dyDescent="0.3">
      <c r="C4" s="47" t="s">
        <v>205</v>
      </c>
      <c r="D4" s="46">
        <v>90003</v>
      </c>
      <c r="E4" s="46">
        <v>8</v>
      </c>
      <c r="F4" s="48"/>
      <c r="G4" s="45" t="s">
        <v>68</v>
      </c>
      <c r="H4" s="45" t="s">
        <v>71</v>
      </c>
      <c r="I4" s="45" t="s">
        <v>500</v>
      </c>
      <c r="J4" s="45" t="s">
        <v>502</v>
      </c>
      <c r="L4" s="49" t="s">
        <v>535</v>
      </c>
      <c r="M4" s="45" t="s">
        <v>87</v>
      </c>
      <c r="N4" s="45" t="s">
        <v>80</v>
      </c>
      <c r="P4" s="45" t="s">
        <v>191</v>
      </c>
      <c r="R4" s="45" t="s">
        <v>257</v>
      </c>
      <c r="S4" s="45" t="s">
        <v>477</v>
      </c>
      <c r="W4" s="45" t="s">
        <v>564</v>
      </c>
      <c r="X4" s="55" t="s">
        <v>569</v>
      </c>
      <c r="Y4" s="45" t="s">
        <v>576</v>
      </c>
      <c r="AA4" s="45">
        <v>4</v>
      </c>
      <c r="AB4" s="45" t="s">
        <v>639</v>
      </c>
      <c r="AC4" s="45" t="s">
        <v>191</v>
      </c>
      <c r="AE4" s="45" t="s">
        <v>647</v>
      </c>
    </row>
    <row r="5" spans="1:32" ht="201.6" x14ac:dyDescent="0.3">
      <c r="C5" s="47" t="s">
        <v>206</v>
      </c>
      <c r="D5" s="46">
        <v>90004</v>
      </c>
      <c r="E5" s="46">
        <v>9</v>
      </c>
      <c r="F5" s="48"/>
      <c r="L5" s="49" t="s">
        <v>542</v>
      </c>
      <c r="M5" s="45" t="s">
        <v>88</v>
      </c>
      <c r="N5" s="45" t="s">
        <v>211</v>
      </c>
      <c r="R5" s="45" t="s">
        <v>258</v>
      </c>
      <c r="S5" s="45" t="s">
        <v>476</v>
      </c>
      <c r="W5" s="45" t="s">
        <v>862</v>
      </c>
      <c r="Y5" s="45" t="s">
        <v>577</v>
      </c>
      <c r="AA5" s="45">
        <v>5</v>
      </c>
      <c r="AE5" s="45" t="s">
        <v>648</v>
      </c>
    </row>
    <row r="6" spans="1:32" ht="409.6" x14ac:dyDescent="0.3">
      <c r="C6" s="47" t="s">
        <v>207</v>
      </c>
      <c r="D6" s="46">
        <v>90005</v>
      </c>
      <c r="E6" s="46">
        <v>9</v>
      </c>
      <c r="F6" s="48"/>
      <c r="G6" s="45" t="s">
        <v>592</v>
      </c>
      <c r="L6" s="49" t="s">
        <v>544</v>
      </c>
      <c r="M6" s="45" t="s">
        <v>89</v>
      </c>
      <c r="N6" s="45" t="s">
        <v>219</v>
      </c>
      <c r="R6" s="45" t="s">
        <v>259</v>
      </c>
      <c r="S6" s="45" t="s">
        <v>30</v>
      </c>
      <c r="W6" s="45" t="s">
        <v>505</v>
      </c>
      <c r="AA6" s="45">
        <v>6</v>
      </c>
    </row>
    <row r="7" spans="1:32" ht="409.6" x14ac:dyDescent="0.3">
      <c r="C7" s="47" t="s">
        <v>208</v>
      </c>
      <c r="D7" s="46">
        <v>90006</v>
      </c>
      <c r="E7" s="46">
        <v>9</v>
      </c>
      <c r="L7" s="49" t="s">
        <v>511</v>
      </c>
      <c r="M7" s="45" t="s">
        <v>90</v>
      </c>
      <c r="N7" s="45" t="s">
        <v>81</v>
      </c>
      <c r="R7" s="45" t="s">
        <v>260</v>
      </c>
      <c r="W7" s="45" t="s">
        <v>825</v>
      </c>
      <c r="AA7" s="45">
        <v>7</v>
      </c>
    </row>
    <row r="8" spans="1:32" ht="57.6" x14ac:dyDescent="0.3">
      <c r="C8" s="47" t="s">
        <v>209</v>
      </c>
      <c r="D8" s="46">
        <v>90007</v>
      </c>
      <c r="E8" s="46">
        <v>8</v>
      </c>
      <c r="L8" s="49" t="s">
        <v>540</v>
      </c>
      <c r="M8" s="45" t="s">
        <v>91</v>
      </c>
      <c r="R8" s="45" t="s">
        <v>261</v>
      </c>
      <c r="AA8" s="45">
        <v>8</v>
      </c>
    </row>
    <row r="9" spans="1:32" x14ac:dyDescent="0.3">
      <c r="D9" s="46">
        <v>90008</v>
      </c>
      <c r="E9" s="46">
        <v>8</v>
      </c>
      <c r="L9" s="49" t="s">
        <v>512</v>
      </c>
      <c r="M9" s="45" t="s">
        <v>92</v>
      </c>
      <c r="R9" s="45" t="s">
        <v>262</v>
      </c>
      <c r="AA9" s="45">
        <v>9</v>
      </c>
    </row>
    <row r="10" spans="1:32" x14ac:dyDescent="0.3">
      <c r="D10" s="46">
        <v>90009</v>
      </c>
      <c r="E10" s="46">
        <v>6</v>
      </c>
      <c r="L10" s="49" t="s">
        <v>513</v>
      </c>
      <c r="M10" s="45" t="s">
        <v>93</v>
      </c>
      <c r="R10" s="45" t="s">
        <v>263</v>
      </c>
    </row>
    <row r="11" spans="1:32" x14ac:dyDescent="0.3">
      <c r="D11" s="46">
        <v>90010</v>
      </c>
      <c r="E11" s="46">
        <v>9</v>
      </c>
      <c r="L11" s="49" t="s">
        <v>514</v>
      </c>
      <c r="M11" s="45" t="s">
        <v>94</v>
      </c>
      <c r="R11" s="45" t="s">
        <v>264</v>
      </c>
    </row>
    <row r="12" spans="1:32" x14ac:dyDescent="0.3">
      <c r="D12" s="46">
        <v>90011</v>
      </c>
      <c r="E12" s="46">
        <v>8</v>
      </c>
      <c r="L12" s="49" t="s">
        <v>515</v>
      </c>
      <c r="M12" s="45" t="s">
        <v>95</v>
      </c>
      <c r="R12" s="45" t="s">
        <v>265</v>
      </c>
    </row>
    <row r="13" spans="1:32" x14ac:dyDescent="0.3">
      <c r="D13" s="46">
        <v>90012</v>
      </c>
      <c r="E13" s="46">
        <v>9</v>
      </c>
      <c r="L13" s="49" t="s">
        <v>516</v>
      </c>
      <c r="M13" s="45" t="s">
        <v>96</v>
      </c>
      <c r="R13" s="45" t="s">
        <v>266</v>
      </c>
    </row>
    <row r="14" spans="1:32" x14ac:dyDescent="0.3">
      <c r="D14" s="46">
        <v>90013</v>
      </c>
      <c r="E14" s="46">
        <v>9</v>
      </c>
      <c r="L14" s="49" t="s">
        <v>547</v>
      </c>
      <c r="M14" s="45" t="s">
        <v>97</v>
      </c>
      <c r="R14" s="45" t="s">
        <v>267</v>
      </c>
    </row>
    <row r="15" spans="1:32" x14ac:dyDescent="0.3">
      <c r="D15" s="46">
        <v>90014</v>
      </c>
      <c r="E15" s="46">
        <v>9</v>
      </c>
      <c r="L15" s="49" t="s">
        <v>517</v>
      </c>
      <c r="M15" s="45" t="s">
        <v>98</v>
      </c>
      <c r="R15" s="45" t="s">
        <v>268</v>
      </c>
    </row>
    <row r="16" spans="1:32" x14ac:dyDescent="0.3">
      <c r="D16" s="46">
        <v>90015</v>
      </c>
      <c r="E16" s="46">
        <v>9</v>
      </c>
      <c r="L16" s="49" t="s">
        <v>518</v>
      </c>
      <c r="M16" s="45" t="s">
        <v>99</v>
      </c>
      <c r="R16" s="45" t="s">
        <v>269</v>
      </c>
    </row>
    <row r="17" spans="4:18" x14ac:dyDescent="0.3">
      <c r="D17" s="46">
        <v>90016</v>
      </c>
      <c r="E17" s="46">
        <v>8</v>
      </c>
      <c r="L17" s="49" t="s">
        <v>536</v>
      </c>
      <c r="M17" s="45" t="s">
        <v>100</v>
      </c>
      <c r="R17" s="45" t="s">
        <v>270</v>
      </c>
    </row>
    <row r="18" spans="4:18" x14ac:dyDescent="0.3">
      <c r="D18" s="46">
        <v>90017</v>
      </c>
      <c r="E18" s="46">
        <v>9</v>
      </c>
      <c r="L18" s="49" t="s">
        <v>537</v>
      </c>
      <c r="M18" s="45" t="s">
        <v>101</v>
      </c>
      <c r="R18" s="45" t="s">
        <v>271</v>
      </c>
    </row>
    <row r="19" spans="4:18" x14ac:dyDescent="0.3">
      <c r="D19" s="46">
        <v>90018</v>
      </c>
      <c r="E19" s="46">
        <v>8</v>
      </c>
      <c r="L19" s="49" t="s">
        <v>538</v>
      </c>
      <c r="M19" s="45" t="s">
        <v>102</v>
      </c>
      <c r="R19" s="45" t="s">
        <v>272</v>
      </c>
    </row>
    <row r="20" spans="4:18" x14ac:dyDescent="0.3">
      <c r="D20" s="46">
        <v>90019</v>
      </c>
      <c r="E20" s="46">
        <v>9</v>
      </c>
      <c r="L20" s="49" t="s">
        <v>539</v>
      </c>
      <c r="M20" s="45" t="s">
        <v>103</v>
      </c>
      <c r="R20" s="45" t="s">
        <v>273</v>
      </c>
    </row>
    <row r="21" spans="4:18" x14ac:dyDescent="0.3">
      <c r="D21" s="46">
        <v>90020</v>
      </c>
      <c r="E21" s="46">
        <v>9</v>
      </c>
      <c r="L21" s="49" t="s">
        <v>546</v>
      </c>
      <c r="M21" s="45" t="s">
        <v>104</v>
      </c>
      <c r="R21" s="45" t="s">
        <v>274</v>
      </c>
    </row>
    <row r="22" spans="4:18" x14ac:dyDescent="0.3">
      <c r="D22" s="46">
        <v>90021</v>
      </c>
      <c r="E22" s="46">
        <v>9</v>
      </c>
      <c r="L22" s="49" t="s">
        <v>543</v>
      </c>
      <c r="M22" s="45" t="s">
        <v>105</v>
      </c>
      <c r="R22" s="45" t="s">
        <v>275</v>
      </c>
    </row>
    <row r="23" spans="4:18" x14ac:dyDescent="0.3">
      <c r="D23" s="46">
        <v>90022</v>
      </c>
      <c r="E23" s="46">
        <v>9</v>
      </c>
      <c r="L23" s="49" t="s">
        <v>545</v>
      </c>
      <c r="M23" s="45" t="s">
        <v>106</v>
      </c>
      <c r="R23" s="45" t="s">
        <v>276</v>
      </c>
    </row>
    <row r="24" spans="4:18" x14ac:dyDescent="0.3">
      <c r="D24" s="46">
        <v>90023</v>
      </c>
      <c r="E24" s="46">
        <v>9</v>
      </c>
      <c r="L24" s="49" t="s">
        <v>519</v>
      </c>
      <c r="M24" s="45" t="s">
        <v>107</v>
      </c>
      <c r="R24" s="45" t="s">
        <v>277</v>
      </c>
    </row>
    <row r="25" spans="4:18" x14ac:dyDescent="0.3">
      <c r="D25" s="46">
        <v>90024</v>
      </c>
      <c r="E25" s="46">
        <v>9</v>
      </c>
      <c r="L25" s="49" t="s">
        <v>520</v>
      </c>
      <c r="M25" s="45" t="s">
        <v>108</v>
      </c>
      <c r="R25" s="45" t="s">
        <v>278</v>
      </c>
    </row>
    <row r="26" spans="4:18" x14ac:dyDescent="0.3">
      <c r="D26" s="46">
        <v>90025</v>
      </c>
      <c r="E26" s="46">
        <v>6</v>
      </c>
      <c r="L26" s="49" t="s">
        <v>549</v>
      </c>
      <c r="M26" s="45" t="s">
        <v>109</v>
      </c>
      <c r="R26" s="45" t="s">
        <v>279</v>
      </c>
    </row>
    <row r="27" spans="4:18" x14ac:dyDescent="0.3">
      <c r="D27" s="46">
        <v>90026</v>
      </c>
      <c r="E27" s="46">
        <v>9</v>
      </c>
      <c r="L27" s="49" t="s">
        <v>521</v>
      </c>
      <c r="M27" s="45" t="s">
        <v>110</v>
      </c>
      <c r="R27" s="45" t="s">
        <v>280</v>
      </c>
    </row>
    <row r="28" spans="4:18" x14ac:dyDescent="0.3">
      <c r="D28" s="46">
        <v>90027</v>
      </c>
      <c r="E28" s="46">
        <v>9</v>
      </c>
      <c r="L28" s="49" t="s">
        <v>550</v>
      </c>
      <c r="M28" s="45" t="s">
        <v>111</v>
      </c>
      <c r="R28" s="45" t="s">
        <v>281</v>
      </c>
    </row>
    <row r="29" spans="4:18" x14ac:dyDescent="0.3">
      <c r="D29" s="46">
        <v>90028</v>
      </c>
      <c r="E29" s="46">
        <v>9</v>
      </c>
      <c r="L29" s="49" t="s">
        <v>551</v>
      </c>
      <c r="M29" s="45" t="s">
        <v>112</v>
      </c>
      <c r="R29" s="45" t="s">
        <v>282</v>
      </c>
    </row>
    <row r="30" spans="4:18" x14ac:dyDescent="0.3">
      <c r="D30" s="46">
        <v>90029</v>
      </c>
      <c r="E30" s="46">
        <v>9</v>
      </c>
      <c r="L30" s="49" t="s">
        <v>552</v>
      </c>
      <c r="M30" s="45" t="s">
        <v>113</v>
      </c>
      <c r="R30" s="45" t="s">
        <v>283</v>
      </c>
    </row>
    <row r="31" spans="4:18" x14ac:dyDescent="0.3">
      <c r="D31" s="46">
        <v>90030</v>
      </c>
      <c r="E31" s="46">
        <v>9</v>
      </c>
      <c r="L31" s="49" t="s">
        <v>522</v>
      </c>
      <c r="M31" s="45" t="s">
        <v>114</v>
      </c>
      <c r="R31" s="45" t="s">
        <v>284</v>
      </c>
    </row>
    <row r="32" spans="4:18" x14ac:dyDescent="0.3">
      <c r="D32" s="46">
        <v>90031</v>
      </c>
      <c r="E32" s="46">
        <v>9</v>
      </c>
      <c r="L32" s="49" t="s">
        <v>555</v>
      </c>
      <c r="M32" s="45" t="s">
        <v>115</v>
      </c>
      <c r="R32" s="45" t="s">
        <v>285</v>
      </c>
    </row>
    <row r="33" spans="4:18" x14ac:dyDescent="0.3">
      <c r="D33" s="46">
        <v>90032</v>
      </c>
      <c r="E33" s="46">
        <v>9</v>
      </c>
      <c r="L33" s="49" t="s">
        <v>553</v>
      </c>
      <c r="M33" s="45" t="s">
        <v>116</v>
      </c>
      <c r="R33" s="45" t="s">
        <v>286</v>
      </c>
    </row>
    <row r="34" spans="4:18" x14ac:dyDescent="0.3">
      <c r="D34" s="46">
        <v>90033</v>
      </c>
      <c r="E34" s="46">
        <v>9</v>
      </c>
      <c r="L34" s="49" t="s">
        <v>554</v>
      </c>
      <c r="M34" s="45" t="s">
        <v>117</v>
      </c>
      <c r="R34" s="45" t="s">
        <v>287</v>
      </c>
    </row>
    <row r="35" spans="4:18" x14ac:dyDescent="0.3">
      <c r="D35" s="46">
        <v>90034</v>
      </c>
      <c r="E35" s="46">
        <v>8</v>
      </c>
      <c r="L35" s="49" t="s">
        <v>82</v>
      </c>
      <c r="M35" s="45" t="s">
        <v>118</v>
      </c>
      <c r="R35" s="45" t="s">
        <v>288</v>
      </c>
    </row>
    <row r="36" spans="4:18" x14ac:dyDescent="0.3">
      <c r="D36" s="46">
        <v>90035</v>
      </c>
      <c r="E36" s="46">
        <v>9</v>
      </c>
      <c r="L36" s="49" t="s">
        <v>523</v>
      </c>
      <c r="M36" s="45" t="s">
        <v>119</v>
      </c>
      <c r="R36" s="45" t="s">
        <v>289</v>
      </c>
    </row>
    <row r="37" spans="4:18" x14ac:dyDescent="0.3">
      <c r="D37" s="46">
        <v>90036</v>
      </c>
      <c r="E37" s="46">
        <v>9</v>
      </c>
      <c r="L37" s="49" t="s">
        <v>524</v>
      </c>
      <c r="M37" s="45" t="s">
        <v>120</v>
      </c>
      <c r="R37" s="45" t="s">
        <v>290</v>
      </c>
    </row>
    <row r="38" spans="4:18" x14ac:dyDescent="0.3">
      <c r="D38" s="46">
        <v>90037</v>
      </c>
      <c r="E38" s="46">
        <v>8</v>
      </c>
      <c r="L38" s="49" t="s">
        <v>525</v>
      </c>
      <c r="M38" s="45" t="s">
        <v>121</v>
      </c>
      <c r="R38" s="45" t="s">
        <v>291</v>
      </c>
    </row>
    <row r="39" spans="4:18" x14ac:dyDescent="0.3">
      <c r="D39" s="46">
        <v>90038</v>
      </c>
      <c r="E39" s="46">
        <v>9</v>
      </c>
      <c r="L39" s="49" t="s">
        <v>526</v>
      </c>
      <c r="M39" s="45" t="s">
        <v>122</v>
      </c>
      <c r="R39" s="45" t="s">
        <v>292</v>
      </c>
    </row>
    <row r="40" spans="4:18" x14ac:dyDescent="0.3">
      <c r="D40" s="46">
        <v>90039</v>
      </c>
      <c r="E40" s="46">
        <v>9</v>
      </c>
      <c r="L40" s="49" t="s">
        <v>527</v>
      </c>
      <c r="M40" s="45" t="s">
        <v>123</v>
      </c>
      <c r="R40" s="45" t="s">
        <v>293</v>
      </c>
    </row>
    <row r="41" spans="4:18" x14ac:dyDescent="0.3">
      <c r="D41" s="46">
        <v>90040</v>
      </c>
      <c r="E41" s="46">
        <v>8</v>
      </c>
      <c r="L41" s="49" t="s">
        <v>528</v>
      </c>
      <c r="M41" s="45" t="s">
        <v>124</v>
      </c>
      <c r="R41" s="45" t="s">
        <v>294</v>
      </c>
    </row>
    <row r="42" spans="4:18" x14ac:dyDescent="0.3">
      <c r="D42" s="46">
        <v>90041</v>
      </c>
      <c r="E42" s="46">
        <v>9</v>
      </c>
      <c r="L42" s="49" t="s">
        <v>529</v>
      </c>
      <c r="M42" s="45" t="s">
        <v>125</v>
      </c>
      <c r="R42" s="45" t="s">
        <v>295</v>
      </c>
    </row>
    <row r="43" spans="4:18" x14ac:dyDescent="0.3">
      <c r="D43" s="46">
        <v>90042</v>
      </c>
      <c r="E43" s="46">
        <v>9</v>
      </c>
      <c r="L43" s="49" t="s">
        <v>530</v>
      </c>
      <c r="M43" s="45" t="s">
        <v>126</v>
      </c>
      <c r="R43" s="45" t="s">
        <v>296</v>
      </c>
    </row>
    <row r="44" spans="4:18" x14ac:dyDescent="0.3">
      <c r="D44" s="46">
        <v>90043</v>
      </c>
      <c r="E44" s="46">
        <v>8</v>
      </c>
      <c r="L44" s="49" t="s">
        <v>531</v>
      </c>
      <c r="M44" s="45" t="s">
        <v>127</v>
      </c>
      <c r="R44" s="45" t="s">
        <v>297</v>
      </c>
    </row>
    <row r="45" spans="4:18" x14ac:dyDescent="0.3">
      <c r="D45" s="46">
        <v>90044</v>
      </c>
      <c r="E45" s="46">
        <v>8</v>
      </c>
      <c r="L45" s="49" t="s">
        <v>532</v>
      </c>
      <c r="M45" s="45" t="s">
        <v>128</v>
      </c>
      <c r="R45" s="45" t="s">
        <v>298</v>
      </c>
    </row>
    <row r="46" spans="4:18" x14ac:dyDescent="0.3">
      <c r="D46" s="46">
        <v>90045</v>
      </c>
      <c r="E46" s="46">
        <v>6</v>
      </c>
      <c r="L46" s="49" t="s">
        <v>533</v>
      </c>
      <c r="M46" s="45" t="s">
        <v>129</v>
      </c>
      <c r="R46" s="45" t="s">
        <v>299</v>
      </c>
    </row>
    <row r="47" spans="4:18" x14ac:dyDescent="0.3">
      <c r="D47" s="46">
        <v>90046</v>
      </c>
      <c r="E47" s="46">
        <v>9</v>
      </c>
      <c r="L47" s="49" t="s">
        <v>534</v>
      </c>
      <c r="M47" s="45" t="s">
        <v>130</v>
      </c>
      <c r="R47" s="45" t="s">
        <v>300</v>
      </c>
    </row>
    <row r="48" spans="4:18" x14ac:dyDescent="0.3">
      <c r="D48" s="46">
        <v>90047</v>
      </c>
      <c r="E48" s="46">
        <v>8</v>
      </c>
      <c r="L48" s="49" t="s">
        <v>83</v>
      </c>
      <c r="M48" s="45" t="s">
        <v>131</v>
      </c>
      <c r="R48" s="45" t="s">
        <v>301</v>
      </c>
    </row>
    <row r="49" spans="4:18" x14ac:dyDescent="0.3">
      <c r="D49" s="46">
        <v>90048</v>
      </c>
      <c r="E49" s="46">
        <v>9</v>
      </c>
      <c r="M49" s="45" t="s">
        <v>132</v>
      </c>
      <c r="R49" s="45" t="s">
        <v>302</v>
      </c>
    </row>
    <row r="50" spans="4:18" x14ac:dyDescent="0.3">
      <c r="D50" s="46">
        <v>90049</v>
      </c>
      <c r="E50" s="46">
        <v>6</v>
      </c>
      <c r="M50" s="45" t="s">
        <v>133</v>
      </c>
      <c r="R50" s="45" t="s">
        <v>303</v>
      </c>
    </row>
    <row r="51" spans="4:18" x14ac:dyDescent="0.3">
      <c r="D51" s="46">
        <v>90050</v>
      </c>
      <c r="E51" s="46">
        <v>9</v>
      </c>
      <c r="M51" s="45" t="s">
        <v>134</v>
      </c>
      <c r="R51" s="45" t="s">
        <v>304</v>
      </c>
    </row>
    <row r="52" spans="4:18" x14ac:dyDescent="0.3">
      <c r="D52" s="46">
        <v>90051</v>
      </c>
      <c r="E52" s="46">
        <v>8</v>
      </c>
      <c r="M52" s="45" t="s">
        <v>135</v>
      </c>
      <c r="R52" s="45" t="s">
        <v>305</v>
      </c>
    </row>
    <row r="53" spans="4:18" x14ac:dyDescent="0.3">
      <c r="D53" s="46">
        <v>90052</v>
      </c>
      <c r="E53" s="46">
        <v>8</v>
      </c>
      <c r="M53" s="45" t="s">
        <v>136</v>
      </c>
      <c r="R53" s="45" t="s">
        <v>306</v>
      </c>
    </row>
    <row r="54" spans="4:18" x14ac:dyDescent="0.3">
      <c r="D54" s="46">
        <v>90053</v>
      </c>
      <c r="E54" s="46">
        <v>9</v>
      </c>
      <c r="M54" s="45" t="s">
        <v>137</v>
      </c>
      <c r="R54" s="45" t="s">
        <v>307</v>
      </c>
    </row>
    <row r="55" spans="4:18" x14ac:dyDescent="0.3">
      <c r="D55" s="46">
        <v>90054</v>
      </c>
      <c r="E55" s="46">
        <v>9</v>
      </c>
      <c r="M55" s="45" t="s">
        <v>138</v>
      </c>
      <c r="R55" s="45" t="s">
        <v>308</v>
      </c>
    </row>
    <row r="56" spans="4:18" x14ac:dyDescent="0.3">
      <c r="D56" s="46">
        <v>90055</v>
      </c>
      <c r="E56" s="46">
        <v>9</v>
      </c>
      <c r="M56" s="45" t="s">
        <v>139</v>
      </c>
      <c r="R56" s="45" t="s">
        <v>309</v>
      </c>
    </row>
    <row r="57" spans="4:18" x14ac:dyDescent="0.3">
      <c r="D57" s="46">
        <v>90056</v>
      </c>
      <c r="E57" s="46">
        <v>8</v>
      </c>
      <c r="M57" s="45" t="s">
        <v>140</v>
      </c>
      <c r="R57" s="45" t="s">
        <v>310</v>
      </c>
    </row>
    <row r="58" spans="4:18" x14ac:dyDescent="0.3">
      <c r="D58" s="46">
        <v>90057</v>
      </c>
      <c r="E58" s="46">
        <v>9</v>
      </c>
      <c r="M58" s="45" t="s">
        <v>141</v>
      </c>
      <c r="R58" s="45" t="s">
        <v>311</v>
      </c>
    </row>
    <row r="59" spans="4:18" x14ac:dyDescent="0.3">
      <c r="D59" s="46">
        <v>90058</v>
      </c>
      <c r="E59" s="46">
        <v>8</v>
      </c>
      <c r="M59" s="45" t="s">
        <v>142</v>
      </c>
      <c r="R59" s="45" t="s">
        <v>312</v>
      </c>
    </row>
    <row r="60" spans="4:18" x14ac:dyDescent="0.3">
      <c r="D60" s="46">
        <v>90059</v>
      </c>
      <c r="E60" s="46">
        <v>8</v>
      </c>
      <c r="M60" s="45" t="s">
        <v>143</v>
      </c>
      <c r="R60" s="45" t="s">
        <v>313</v>
      </c>
    </row>
    <row r="61" spans="4:18" x14ac:dyDescent="0.3">
      <c r="D61" s="46">
        <v>90060</v>
      </c>
      <c r="E61" s="46">
        <v>9</v>
      </c>
      <c r="M61" s="45" t="s">
        <v>144</v>
      </c>
      <c r="R61" s="45" t="s">
        <v>314</v>
      </c>
    </row>
    <row r="62" spans="4:18" x14ac:dyDescent="0.3">
      <c r="D62" s="46">
        <v>90061</v>
      </c>
      <c r="E62" s="46">
        <v>8</v>
      </c>
      <c r="M62" s="45" t="s">
        <v>145</v>
      </c>
      <c r="R62" s="45" t="s">
        <v>315</v>
      </c>
    </row>
    <row r="63" spans="4:18" x14ac:dyDescent="0.3">
      <c r="D63" s="46">
        <v>90062</v>
      </c>
      <c r="E63" s="46">
        <v>8</v>
      </c>
      <c r="M63" s="45" t="s">
        <v>146</v>
      </c>
      <c r="R63" s="45" t="s">
        <v>316</v>
      </c>
    </row>
    <row r="64" spans="4:18" x14ac:dyDescent="0.3">
      <c r="D64" s="46">
        <v>90063</v>
      </c>
      <c r="E64" s="46">
        <v>9</v>
      </c>
      <c r="M64" s="45" t="s">
        <v>147</v>
      </c>
      <c r="R64" s="45" t="s">
        <v>317</v>
      </c>
    </row>
    <row r="65" spans="4:18" x14ac:dyDescent="0.3">
      <c r="D65" s="46">
        <v>90064</v>
      </c>
      <c r="E65" s="46">
        <v>9</v>
      </c>
      <c r="R65" s="45" t="s">
        <v>318</v>
      </c>
    </row>
    <row r="66" spans="4:18" x14ac:dyDescent="0.3">
      <c r="D66" s="46">
        <v>90065</v>
      </c>
      <c r="E66" s="46">
        <v>9</v>
      </c>
      <c r="R66" s="45" t="s">
        <v>319</v>
      </c>
    </row>
    <row r="67" spans="4:18" x14ac:dyDescent="0.3">
      <c r="D67" s="46">
        <v>90066</v>
      </c>
      <c r="E67" s="46">
        <v>6</v>
      </c>
      <c r="R67" s="45" t="s">
        <v>320</v>
      </c>
    </row>
    <row r="68" spans="4:18" x14ac:dyDescent="0.3">
      <c r="D68" s="46">
        <v>90067</v>
      </c>
      <c r="E68" s="46">
        <v>9</v>
      </c>
      <c r="R68" s="45" t="s">
        <v>321</v>
      </c>
    </row>
    <row r="69" spans="4:18" x14ac:dyDescent="0.3">
      <c r="D69" s="46">
        <v>90068</v>
      </c>
      <c r="E69" s="46">
        <v>9</v>
      </c>
      <c r="R69" s="45" t="s">
        <v>322</v>
      </c>
    </row>
    <row r="70" spans="4:18" x14ac:dyDescent="0.3">
      <c r="D70" s="46">
        <v>90069</v>
      </c>
      <c r="E70" s="46">
        <v>9</v>
      </c>
      <c r="R70" s="45" t="s">
        <v>323</v>
      </c>
    </row>
    <row r="71" spans="4:18" x14ac:dyDescent="0.3">
      <c r="D71" s="46">
        <v>90070</v>
      </c>
      <c r="E71" s="46">
        <v>9</v>
      </c>
      <c r="R71" s="45" t="s">
        <v>324</v>
      </c>
    </row>
    <row r="72" spans="4:18" x14ac:dyDescent="0.3">
      <c r="D72" s="46">
        <v>90071</v>
      </c>
      <c r="E72" s="46">
        <v>9</v>
      </c>
      <c r="R72" s="45" t="s">
        <v>325</v>
      </c>
    </row>
    <row r="73" spans="4:18" x14ac:dyDescent="0.3">
      <c r="D73" s="46">
        <v>90072</v>
      </c>
      <c r="E73" s="46">
        <v>9</v>
      </c>
      <c r="R73" s="45" t="s">
        <v>326</v>
      </c>
    </row>
    <row r="74" spans="4:18" x14ac:dyDescent="0.3">
      <c r="D74" s="46">
        <v>90073</v>
      </c>
      <c r="E74" s="46">
        <v>6</v>
      </c>
      <c r="R74" s="45" t="s">
        <v>327</v>
      </c>
    </row>
    <row r="75" spans="4:18" x14ac:dyDescent="0.3">
      <c r="D75" s="46">
        <v>90074</v>
      </c>
      <c r="E75" s="46">
        <v>9</v>
      </c>
      <c r="R75" s="45" t="s">
        <v>328</v>
      </c>
    </row>
    <row r="76" spans="4:18" x14ac:dyDescent="0.3">
      <c r="D76" s="46">
        <v>90075</v>
      </c>
      <c r="E76" s="46">
        <v>9</v>
      </c>
      <c r="R76" s="45" t="s">
        <v>329</v>
      </c>
    </row>
    <row r="77" spans="4:18" x14ac:dyDescent="0.3">
      <c r="D77" s="46">
        <v>90076</v>
      </c>
      <c r="E77" s="46">
        <v>9</v>
      </c>
      <c r="R77" s="45" t="s">
        <v>330</v>
      </c>
    </row>
    <row r="78" spans="4:18" x14ac:dyDescent="0.3">
      <c r="D78" s="46">
        <v>90077</v>
      </c>
      <c r="E78" s="46">
        <v>9</v>
      </c>
      <c r="R78" s="45" t="s">
        <v>331</v>
      </c>
    </row>
    <row r="79" spans="4:18" x14ac:dyDescent="0.3">
      <c r="D79" s="46">
        <v>90078</v>
      </c>
      <c r="E79" s="46">
        <v>9</v>
      </c>
      <c r="R79" s="45" t="s">
        <v>332</v>
      </c>
    </row>
    <row r="80" spans="4:18" x14ac:dyDescent="0.3">
      <c r="D80" s="46">
        <v>90079</v>
      </c>
      <c r="E80" s="46">
        <v>9</v>
      </c>
      <c r="R80" s="45" t="s">
        <v>333</v>
      </c>
    </row>
    <row r="81" spans="4:18" x14ac:dyDescent="0.3">
      <c r="D81" s="46">
        <v>90080</v>
      </c>
      <c r="E81" s="46">
        <v>6</v>
      </c>
      <c r="R81" s="45" t="s">
        <v>334</v>
      </c>
    </row>
    <row r="82" spans="4:18" x14ac:dyDescent="0.3">
      <c r="D82" s="46">
        <v>90081</v>
      </c>
      <c r="E82" s="46">
        <v>9</v>
      </c>
      <c r="R82" s="45" t="s">
        <v>335</v>
      </c>
    </row>
    <row r="83" spans="4:18" x14ac:dyDescent="0.3">
      <c r="D83" s="46">
        <v>90082</v>
      </c>
      <c r="E83" s="46">
        <v>8</v>
      </c>
      <c r="R83" s="45" t="s">
        <v>336</v>
      </c>
    </row>
    <row r="84" spans="4:18" x14ac:dyDescent="0.3">
      <c r="D84" s="46">
        <v>90083</v>
      </c>
      <c r="E84" s="46">
        <v>6</v>
      </c>
      <c r="R84" s="45" t="s">
        <v>337</v>
      </c>
    </row>
    <row r="85" spans="4:18" x14ac:dyDescent="0.3">
      <c r="D85" s="46">
        <v>90084</v>
      </c>
      <c r="E85" s="46">
        <v>9</v>
      </c>
      <c r="R85" s="45" t="s">
        <v>338</v>
      </c>
    </row>
    <row r="86" spans="4:18" x14ac:dyDescent="0.3">
      <c r="D86" s="46">
        <v>90086</v>
      </c>
      <c r="E86" s="46">
        <v>9</v>
      </c>
      <c r="R86" s="45" t="s">
        <v>339</v>
      </c>
    </row>
    <row r="87" spans="4:18" x14ac:dyDescent="0.3">
      <c r="D87" s="46">
        <v>90087</v>
      </c>
      <c r="E87" s="46">
        <v>9</v>
      </c>
      <c r="R87" s="45" t="s">
        <v>340</v>
      </c>
    </row>
    <row r="88" spans="4:18" x14ac:dyDescent="0.3">
      <c r="D88" s="46">
        <v>90088</v>
      </c>
      <c r="E88" s="46">
        <v>9</v>
      </c>
      <c r="R88" s="45" t="s">
        <v>341</v>
      </c>
    </row>
    <row r="89" spans="4:18" x14ac:dyDescent="0.3">
      <c r="D89" s="46">
        <v>90089</v>
      </c>
      <c r="E89" s="46">
        <v>8</v>
      </c>
      <c r="R89" s="45" t="s">
        <v>342</v>
      </c>
    </row>
    <row r="90" spans="4:18" x14ac:dyDescent="0.3">
      <c r="D90" s="46">
        <v>90091</v>
      </c>
      <c r="E90" s="46">
        <v>8</v>
      </c>
      <c r="R90" s="45" t="s">
        <v>343</v>
      </c>
    </row>
    <row r="91" spans="4:18" x14ac:dyDescent="0.3">
      <c r="D91" s="46">
        <v>90093</v>
      </c>
      <c r="E91" s="46">
        <v>9</v>
      </c>
      <c r="R91" s="45" t="s">
        <v>344</v>
      </c>
    </row>
    <row r="92" spans="4:18" x14ac:dyDescent="0.3">
      <c r="D92" s="46">
        <v>90094</v>
      </c>
      <c r="E92" s="46">
        <v>6</v>
      </c>
      <c r="R92" s="45" t="s">
        <v>345</v>
      </c>
    </row>
    <row r="93" spans="4:18" x14ac:dyDescent="0.3">
      <c r="D93" s="46">
        <v>90095</v>
      </c>
      <c r="E93" s="46">
        <v>9</v>
      </c>
      <c r="R93" s="45" t="s">
        <v>346</v>
      </c>
    </row>
    <row r="94" spans="4:18" x14ac:dyDescent="0.3">
      <c r="D94" s="46">
        <v>90096</v>
      </c>
      <c r="E94" s="46">
        <v>8</v>
      </c>
      <c r="R94" s="45" t="s">
        <v>347</v>
      </c>
    </row>
    <row r="95" spans="4:18" x14ac:dyDescent="0.3">
      <c r="D95" s="46">
        <v>90097</v>
      </c>
      <c r="E95" s="46">
        <v>6</v>
      </c>
      <c r="R95" s="45" t="s">
        <v>348</v>
      </c>
    </row>
    <row r="96" spans="4:18" x14ac:dyDescent="0.3">
      <c r="D96" s="46">
        <v>90099</v>
      </c>
      <c r="E96" s="46">
        <v>9</v>
      </c>
      <c r="R96" s="45" t="s">
        <v>349</v>
      </c>
    </row>
    <row r="97" spans="4:18" x14ac:dyDescent="0.3">
      <c r="D97" s="46">
        <v>90101</v>
      </c>
      <c r="E97" s="46">
        <v>8</v>
      </c>
      <c r="R97" s="45" t="s">
        <v>350</v>
      </c>
    </row>
    <row r="98" spans="4:18" x14ac:dyDescent="0.3">
      <c r="D98" s="46">
        <v>90102</v>
      </c>
      <c r="E98" s="46">
        <v>6</v>
      </c>
      <c r="R98" s="45" t="s">
        <v>351</v>
      </c>
    </row>
    <row r="99" spans="4:18" x14ac:dyDescent="0.3">
      <c r="D99" s="46">
        <v>90103</v>
      </c>
      <c r="E99" s="46">
        <v>6</v>
      </c>
      <c r="R99" s="45" t="s">
        <v>352</v>
      </c>
    </row>
    <row r="100" spans="4:18" x14ac:dyDescent="0.3">
      <c r="D100" s="46">
        <v>90174</v>
      </c>
      <c r="E100" s="46">
        <v>6</v>
      </c>
      <c r="R100" s="45" t="s">
        <v>353</v>
      </c>
    </row>
    <row r="101" spans="4:18" x14ac:dyDescent="0.3">
      <c r="D101" s="46">
        <v>90185</v>
      </c>
      <c r="E101" s="46">
        <v>6</v>
      </c>
      <c r="R101" s="45" t="s">
        <v>354</v>
      </c>
    </row>
    <row r="102" spans="4:18" x14ac:dyDescent="0.3">
      <c r="D102" s="46">
        <v>90201</v>
      </c>
      <c r="E102" s="46">
        <v>8</v>
      </c>
      <c r="R102" s="45" t="s">
        <v>355</v>
      </c>
    </row>
    <row r="103" spans="4:18" x14ac:dyDescent="0.3">
      <c r="D103" s="46">
        <v>90202</v>
      </c>
      <c r="E103" s="46">
        <v>8</v>
      </c>
      <c r="R103" s="45" t="s">
        <v>356</v>
      </c>
    </row>
    <row r="104" spans="4:18" x14ac:dyDescent="0.3">
      <c r="D104" s="46">
        <v>90209</v>
      </c>
      <c r="E104" s="46">
        <v>9</v>
      </c>
      <c r="R104" s="45" t="s">
        <v>357</v>
      </c>
    </row>
    <row r="105" spans="4:18" x14ac:dyDescent="0.3">
      <c r="D105" s="46">
        <v>90210</v>
      </c>
      <c r="E105" s="46">
        <v>9</v>
      </c>
      <c r="R105" s="45" t="s">
        <v>358</v>
      </c>
    </row>
    <row r="106" spans="4:18" x14ac:dyDescent="0.3">
      <c r="D106" s="46">
        <v>90211</v>
      </c>
      <c r="E106" s="46">
        <v>9</v>
      </c>
      <c r="R106" s="45" t="s">
        <v>359</v>
      </c>
    </row>
    <row r="107" spans="4:18" x14ac:dyDescent="0.3">
      <c r="D107" s="46">
        <v>90212</v>
      </c>
      <c r="E107" s="46">
        <v>9</v>
      </c>
      <c r="R107" s="45" t="s">
        <v>360</v>
      </c>
    </row>
    <row r="108" spans="4:18" x14ac:dyDescent="0.3">
      <c r="D108" s="46">
        <v>90213</v>
      </c>
      <c r="E108" s="46">
        <v>9</v>
      </c>
      <c r="R108" s="45" t="s">
        <v>361</v>
      </c>
    </row>
    <row r="109" spans="4:18" x14ac:dyDescent="0.3">
      <c r="D109" s="46">
        <v>90220</v>
      </c>
      <c r="E109" s="46">
        <v>8</v>
      </c>
      <c r="R109" s="45" t="s">
        <v>362</v>
      </c>
    </row>
    <row r="110" spans="4:18" x14ac:dyDescent="0.3">
      <c r="D110" s="46">
        <v>90221</v>
      </c>
      <c r="E110" s="46">
        <v>8</v>
      </c>
      <c r="R110" s="45" t="s">
        <v>363</v>
      </c>
    </row>
    <row r="111" spans="4:18" x14ac:dyDescent="0.3">
      <c r="D111" s="46">
        <v>90222</v>
      </c>
      <c r="E111" s="46">
        <v>8</v>
      </c>
      <c r="R111" s="45" t="s">
        <v>364</v>
      </c>
    </row>
    <row r="112" spans="4:18" x14ac:dyDescent="0.3">
      <c r="D112" s="46">
        <v>90223</v>
      </c>
      <c r="E112" s="46">
        <v>8</v>
      </c>
      <c r="R112" s="45" t="s">
        <v>365</v>
      </c>
    </row>
    <row r="113" spans="4:18" x14ac:dyDescent="0.3">
      <c r="D113" s="46">
        <v>90224</v>
      </c>
      <c r="E113" s="46">
        <v>8</v>
      </c>
      <c r="R113" s="45" t="s">
        <v>366</v>
      </c>
    </row>
    <row r="114" spans="4:18" x14ac:dyDescent="0.3">
      <c r="D114" s="46">
        <v>90230</v>
      </c>
      <c r="E114" s="46">
        <v>8</v>
      </c>
      <c r="R114" s="45" t="s">
        <v>367</v>
      </c>
    </row>
    <row r="115" spans="4:18" x14ac:dyDescent="0.3">
      <c r="D115" s="46">
        <v>90231</v>
      </c>
      <c r="E115" s="46">
        <v>8</v>
      </c>
      <c r="R115" s="45" t="s">
        <v>368</v>
      </c>
    </row>
    <row r="116" spans="4:18" x14ac:dyDescent="0.3">
      <c r="D116" s="46">
        <v>90232</v>
      </c>
      <c r="E116" s="46">
        <v>8</v>
      </c>
      <c r="R116" s="45" t="s">
        <v>369</v>
      </c>
    </row>
    <row r="117" spans="4:18" x14ac:dyDescent="0.3">
      <c r="D117" s="46">
        <v>90233</v>
      </c>
      <c r="E117" s="46">
        <v>6</v>
      </c>
      <c r="R117" s="45" t="s">
        <v>370</v>
      </c>
    </row>
    <row r="118" spans="4:18" x14ac:dyDescent="0.3">
      <c r="D118" s="46">
        <v>90239</v>
      </c>
      <c r="E118" s="46">
        <v>8</v>
      </c>
      <c r="R118" s="45" t="s">
        <v>371</v>
      </c>
    </row>
    <row r="119" spans="4:18" x14ac:dyDescent="0.3">
      <c r="D119" s="46">
        <v>90240</v>
      </c>
      <c r="E119" s="46">
        <v>8</v>
      </c>
      <c r="R119" s="45" t="s">
        <v>372</v>
      </c>
    </row>
    <row r="120" spans="4:18" x14ac:dyDescent="0.3">
      <c r="D120" s="46">
        <v>90241</v>
      </c>
      <c r="E120" s="46">
        <v>8</v>
      </c>
      <c r="R120" s="45" t="s">
        <v>373</v>
      </c>
    </row>
    <row r="121" spans="4:18" x14ac:dyDescent="0.3">
      <c r="D121" s="46">
        <v>90242</v>
      </c>
      <c r="E121" s="46">
        <v>8</v>
      </c>
      <c r="R121" s="45" t="s">
        <v>374</v>
      </c>
    </row>
    <row r="122" spans="4:18" x14ac:dyDescent="0.3">
      <c r="D122" s="46">
        <v>90245</v>
      </c>
      <c r="E122" s="46">
        <v>6</v>
      </c>
      <c r="R122" s="45" t="s">
        <v>375</v>
      </c>
    </row>
    <row r="123" spans="4:18" x14ac:dyDescent="0.3">
      <c r="D123" s="46">
        <v>90247</v>
      </c>
      <c r="E123" s="46">
        <v>8</v>
      </c>
      <c r="R123" s="45" t="s">
        <v>376</v>
      </c>
    </row>
    <row r="124" spans="4:18" x14ac:dyDescent="0.3">
      <c r="D124" s="46">
        <v>90248</v>
      </c>
      <c r="E124" s="46">
        <v>8</v>
      </c>
      <c r="R124" s="45" t="s">
        <v>377</v>
      </c>
    </row>
    <row r="125" spans="4:18" x14ac:dyDescent="0.3">
      <c r="D125" s="46">
        <v>90249</v>
      </c>
      <c r="E125" s="46">
        <v>8</v>
      </c>
      <c r="R125" s="45" t="s">
        <v>378</v>
      </c>
    </row>
    <row r="126" spans="4:18" x14ac:dyDescent="0.3">
      <c r="D126" s="46">
        <v>90250</v>
      </c>
      <c r="E126" s="46">
        <v>8</v>
      </c>
      <c r="R126" s="45" t="s">
        <v>379</v>
      </c>
    </row>
    <row r="127" spans="4:18" x14ac:dyDescent="0.3">
      <c r="D127" s="46">
        <v>90251</v>
      </c>
      <c r="E127" s="46">
        <v>8</v>
      </c>
      <c r="R127" s="45" t="s">
        <v>380</v>
      </c>
    </row>
    <row r="128" spans="4:18" x14ac:dyDescent="0.3">
      <c r="D128" s="46">
        <v>90254</v>
      </c>
      <c r="E128" s="46">
        <v>6</v>
      </c>
      <c r="R128" s="45" t="s">
        <v>381</v>
      </c>
    </row>
    <row r="129" spans="4:18" x14ac:dyDescent="0.3">
      <c r="D129" s="46">
        <v>90255</v>
      </c>
      <c r="E129" s="46">
        <v>8</v>
      </c>
      <c r="R129" s="45" t="s">
        <v>382</v>
      </c>
    </row>
    <row r="130" spans="4:18" x14ac:dyDescent="0.3">
      <c r="D130" s="46">
        <v>90260</v>
      </c>
      <c r="E130" s="46">
        <v>8</v>
      </c>
      <c r="R130" s="45" t="s">
        <v>383</v>
      </c>
    </row>
    <row r="131" spans="4:18" x14ac:dyDescent="0.3">
      <c r="D131" s="46">
        <v>90261</v>
      </c>
      <c r="E131" s="46">
        <v>6</v>
      </c>
      <c r="R131" s="45" t="s">
        <v>384</v>
      </c>
    </row>
    <row r="132" spans="4:18" x14ac:dyDescent="0.3">
      <c r="D132" s="46">
        <v>90262</v>
      </c>
      <c r="E132" s="46">
        <v>8</v>
      </c>
      <c r="R132" s="45" t="s">
        <v>385</v>
      </c>
    </row>
    <row r="133" spans="4:18" x14ac:dyDescent="0.3">
      <c r="D133" s="46">
        <v>90263</v>
      </c>
      <c r="E133" s="46">
        <v>6</v>
      </c>
      <c r="R133" s="45" t="s">
        <v>386</v>
      </c>
    </row>
    <row r="134" spans="4:18" x14ac:dyDescent="0.3">
      <c r="D134" s="46">
        <v>90264</v>
      </c>
      <c r="E134" s="46">
        <v>6</v>
      </c>
      <c r="R134" s="45" t="s">
        <v>387</v>
      </c>
    </row>
    <row r="135" spans="4:18" x14ac:dyDescent="0.3">
      <c r="D135" s="46">
        <v>90265</v>
      </c>
      <c r="E135" s="46">
        <v>6</v>
      </c>
      <c r="R135" s="45" t="s">
        <v>388</v>
      </c>
    </row>
    <row r="136" spans="4:18" x14ac:dyDescent="0.3">
      <c r="D136" s="46">
        <v>90266</v>
      </c>
      <c r="E136" s="46">
        <v>6</v>
      </c>
      <c r="R136" s="45" t="s">
        <v>389</v>
      </c>
    </row>
    <row r="137" spans="4:18" x14ac:dyDescent="0.3">
      <c r="D137" s="46">
        <v>90267</v>
      </c>
      <c r="E137" s="46">
        <v>6</v>
      </c>
      <c r="R137" s="45" t="s">
        <v>390</v>
      </c>
    </row>
    <row r="138" spans="4:18" x14ac:dyDescent="0.3">
      <c r="D138" s="46">
        <v>90270</v>
      </c>
      <c r="E138" s="46">
        <v>8</v>
      </c>
      <c r="R138" s="45" t="s">
        <v>391</v>
      </c>
    </row>
    <row r="139" spans="4:18" x14ac:dyDescent="0.3">
      <c r="D139" s="46">
        <v>90272</v>
      </c>
      <c r="E139" s="46">
        <v>6</v>
      </c>
      <c r="R139" s="45" t="s">
        <v>392</v>
      </c>
    </row>
    <row r="140" spans="4:18" x14ac:dyDescent="0.3">
      <c r="D140" s="46">
        <v>90274</v>
      </c>
      <c r="E140" s="46">
        <v>6</v>
      </c>
      <c r="R140" s="45" t="s">
        <v>393</v>
      </c>
    </row>
    <row r="141" spans="4:18" x14ac:dyDescent="0.3">
      <c r="D141" s="46">
        <v>90275</v>
      </c>
      <c r="E141" s="46">
        <v>6</v>
      </c>
      <c r="R141" s="45" t="s">
        <v>394</v>
      </c>
    </row>
    <row r="142" spans="4:18" x14ac:dyDescent="0.3">
      <c r="D142" s="46">
        <v>90277</v>
      </c>
      <c r="E142" s="46">
        <v>6</v>
      </c>
      <c r="R142" s="45" t="s">
        <v>395</v>
      </c>
    </row>
    <row r="143" spans="4:18" x14ac:dyDescent="0.3">
      <c r="D143" s="46">
        <v>90278</v>
      </c>
      <c r="E143" s="46">
        <v>6</v>
      </c>
      <c r="R143" s="45" t="s">
        <v>396</v>
      </c>
    </row>
    <row r="144" spans="4:18" x14ac:dyDescent="0.3">
      <c r="D144" s="46">
        <v>90280</v>
      </c>
      <c r="E144" s="46">
        <v>8</v>
      </c>
      <c r="R144" s="45" t="s">
        <v>397</v>
      </c>
    </row>
    <row r="145" spans="4:18" x14ac:dyDescent="0.3">
      <c r="D145" s="46">
        <v>90290</v>
      </c>
      <c r="E145" s="46">
        <v>6</v>
      </c>
      <c r="R145" s="45" t="s">
        <v>398</v>
      </c>
    </row>
    <row r="146" spans="4:18" x14ac:dyDescent="0.3">
      <c r="D146" s="46">
        <v>90291</v>
      </c>
      <c r="E146" s="46">
        <v>6</v>
      </c>
      <c r="R146" s="45" t="s">
        <v>399</v>
      </c>
    </row>
    <row r="147" spans="4:18" x14ac:dyDescent="0.3">
      <c r="D147" s="46">
        <v>90292</v>
      </c>
      <c r="E147" s="46">
        <v>6</v>
      </c>
      <c r="R147" s="45" t="s">
        <v>400</v>
      </c>
    </row>
    <row r="148" spans="4:18" x14ac:dyDescent="0.3">
      <c r="D148" s="46">
        <v>90293</v>
      </c>
      <c r="E148" s="46">
        <v>6</v>
      </c>
      <c r="R148" s="45" t="s">
        <v>401</v>
      </c>
    </row>
    <row r="149" spans="4:18" x14ac:dyDescent="0.3">
      <c r="D149" s="46">
        <v>90294</v>
      </c>
      <c r="E149" s="46">
        <v>6</v>
      </c>
      <c r="R149" s="45" t="s">
        <v>402</v>
      </c>
    </row>
    <row r="150" spans="4:18" x14ac:dyDescent="0.3">
      <c r="D150" s="46">
        <v>90295</v>
      </c>
      <c r="E150" s="46">
        <v>6</v>
      </c>
      <c r="R150" s="45" t="s">
        <v>403</v>
      </c>
    </row>
    <row r="151" spans="4:18" x14ac:dyDescent="0.3">
      <c r="D151" s="46">
        <v>90296</v>
      </c>
      <c r="E151" s="46">
        <v>6</v>
      </c>
      <c r="R151" s="45" t="s">
        <v>404</v>
      </c>
    </row>
    <row r="152" spans="4:18" x14ac:dyDescent="0.3">
      <c r="D152" s="46">
        <v>90301</v>
      </c>
      <c r="E152" s="46">
        <v>8</v>
      </c>
      <c r="R152" s="45" t="s">
        <v>405</v>
      </c>
    </row>
    <row r="153" spans="4:18" x14ac:dyDescent="0.3">
      <c r="D153" s="46">
        <v>90302</v>
      </c>
      <c r="E153" s="46">
        <v>8</v>
      </c>
      <c r="R153" s="45" t="s">
        <v>406</v>
      </c>
    </row>
    <row r="154" spans="4:18" x14ac:dyDescent="0.3">
      <c r="D154" s="46">
        <v>90303</v>
      </c>
      <c r="E154" s="46">
        <v>8</v>
      </c>
      <c r="R154" s="45" t="s">
        <v>407</v>
      </c>
    </row>
    <row r="155" spans="4:18" x14ac:dyDescent="0.3">
      <c r="D155" s="46">
        <v>90304</v>
      </c>
      <c r="E155" s="46">
        <v>8</v>
      </c>
      <c r="R155" s="45" t="s">
        <v>408</v>
      </c>
    </row>
    <row r="156" spans="4:18" x14ac:dyDescent="0.3">
      <c r="D156" s="46">
        <v>90305</v>
      </c>
      <c r="E156" s="46">
        <v>8</v>
      </c>
      <c r="R156" s="45" t="s">
        <v>409</v>
      </c>
    </row>
    <row r="157" spans="4:18" x14ac:dyDescent="0.3">
      <c r="D157" s="46">
        <v>90306</v>
      </c>
      <c r="E157" s="46">
        <v>8</v>
      </c>
      <c r="R157" s="45" t="s">
        <v>410</v>
      </c>
    </row>
    <row r="158" spans="4:18" x14ac:dyDescent="0.3">
      <c r="D158" s="46">
        <v>90307</v>
      </c>
      <c r="E158" s="46">
        <v>8</v>
      </c>
      <c r="R158" s="45" t="s">
        <v>411</v>
      </c>
    </row>
    <row r="159" spans="4:18" x14ac:dyDescent="0.3">
      <c r="D159" s="46">
        <v>90308</v>
      </c>
      <c r="E159" s="46">
        <v>8</v>
      </c>
    </row>
    <row r="160" spans="4:18" x14ac:dyDescent="0.3">
      <c r="D160" s="46">
        <v>90309</v>
      </c>
      <c r="E160" s="46">
        <v>8</v>
      </c>
    </row>
    <row r="161" spans="4:5" x14ac:dyDescent="0.3">
      <c r="D161" s="46">
        <v>90310</v>
      </c>
      <c r="E161" s="46">
        <v>8</v>
      </c>
    </row>
    <row r="162" spans="4:5" x14ac:dyDescent="0.3">
      <c r="D162" s="46">
        <v>90311</v>
      </c>
      <c r="E162" s="46">
        <v>8</v>
      </c>
    </row>
    <row r="163" spans="4:5" x14ac:dyDescent="0.3">
      <c r="D163" s="46">
        <v>90312</v>
      </c>
      <c r="E163" s="46">
        <v>8</v>
      </c>
    </row>
    <row r="164" spans="4:5" x14ac:dyDescent="0.3">
      <c r="D164" s="46">
        <v>90313</v>
      </c>
      <c r="E164" s="46">
        <v>6</v>
      </c>
    </row>
    <row r="165" spans="4:5" x14ac:dyDescent="0.3">
      <c r="D165" s="46">
        <v>90397</v>
      </c>
      <c r="E165" s="46">
        <v>6</v>
      </c>
    </row>
    <row r="166" spans="4:5" x14ac:dyDescent="0.3">
      <c r="D166" s="46">
        <v>90398</v>
      </c>
      <c r="E166" s="46">
        <v>6</v>
      </c>
    </row>
    <row r="167" spans="4:5" x14ac:dyDescent="0.3">
      <c r="D167" s="46">
        <v>90401</v>
      </c>
      <c r="E167" s="46">
        <v>6</v>
      </c>
    </row>
    <row r="168" spans="4:5" x14ac:dyDescent="0.3">
      <c r="D168" s="46">
        <v>90402</v>
      </c>
      <c r="E168" s="46">
        <v>6</v>
      </c>
    </row>
    <row r="169" spans="4:5" x14ac:dyDescent="0.3">
      <c r="D169" s="46">
        <v>90403</v>
      </c>
      <c r="E169" s="46">
        <v>6</v>
      </c>
    </row>
    <row r="170" spans="4:5" x14ac:dyDescent="0.3">
      <c r="D170" s="46">
        <v>90404</v>
      </c>
      <c r="E170" s="46">
        <v>6</v>
      </c>
    </row>
    <row r="171" spans="4:5" x14ac:dyDescent="0.3">
      <c r="D171" s="46">
        <v>90405</v>
      </c>
      <c r="E171" s="46">
        <v>6</v>
      </c>
    </row>
    <row r="172" spans="4:5" x14ac:dyDescent="0.3">
      <c r="D172" s="46">
        <v>90406</v>
      </c>
      <c r="E172" s="46">
        <v>6</v>
      </c>
    </row>
    <row r="173" spans="4:5" x14ac:dyDescent="0.3">
      <c r="D173" s="46">
        <v>90407</v>
      </c>
      <c r="E173" s="46">
        <v>6</v>
      </c>
    </row>
    <row r="174" spans="4:5" x14ac:dyDescent="0.3">
      <c r="D174" s="46">
        <v>90408</v>
      </c>
      <c r="E174" s="46">
        <v>6</v>
      </c>
    </row>
    <row r="175" spans="4:5" x14ac:dyDescent="0.3">
      <c r="D175" s="46">
        <v>90409</v>
      </c>
      <c r="E175" s="46">
        <v>6</v>
      </c>
    </row>
    <row r="176" spans="4:5" x14ac:dyDescent="0.3">
      <c r="D176" s="46">
        <v>90410</v>
      </c>
      <c r="E176" s="46">
        <v>6</v>
      </c>
    </row>
    <row r="177" spans="4:5" x14ac:dyDescent="0.3">
      <c r="D177" s="46">
        <v>90411</v>
      </c>
      <c r="E177" s="46">
        <v>6</v>
      </c>
    </row>
    <row r="178" spans="4:5" x14ac:dyDescent="0.3">
      <c r="D178" s="46">
        <v>90501</v>
      </c>
      <c r="E178" s="46">
        <v>6</v>
      </c>
    </row>
    <row r="179" spans="4:5" x14ac:dyDescent="0.3">
      <c r="D179" s="46">
        <v>90502</v>
      </c>
      <c r="E179" s="46">
        <v>6</v>
      </c>
    </row>
    <row r="180" spans="4:5" x14ac:dyDescent="0.3">
      <c r="D180" s="46">
        <v>90503</v>
      </c>
      <c r="E180" s="46">
        <v>6</v>
      </c>
    </row>
    <row r="181" spans="4:5" x14ac:dyDescent="0.3">
      <c r="D181" s="46">
        <v>90504</v>
      </c>
      <c r="E181" s="46">
        <v>8</v>
      </c>
    </row>
    <row r="182" spans="4:5" x14ac:dyDescent="0.3">
      <c r="D182" s="46">
        <v>90505</v>
      </c>
      <c r="E182" s="46">
        <v>6</v>
      </c>
    </row>
    <row r="183" spans="4:5" x14ac:dyDescent="0.3">
      <c r="D183" s="46">
        <v>90506</v>
      </c>
      <c r="E183" s="46">
        <v>8</v>
      </c>
    </row>
    <row r="184" spans="4:5" x14ac:dyDescent="0.3">
      <c r="D184" s="46">
        <v>90507</v>
      </c>
      <c r="E184" s="46">
        <v>6</v>
      </c>
    </row>
    <row r="185" spans="4:5" x14ac:dyDescent="0.3">
      <c r="D185" s="46">
        <v>90508</v>
      </c>
      <c r="E185" s="46">
        <v>6</v>
      </c>
    </row>
    <row r="186" spans="4:5" x14ac:dyDescent="0.3">
      <c r="D186" s="46">
        <v>90509</v>
      </c>
      <c r="E186" s="46">
        <v>6</v>
      </c>
    </row>
    <row r="187" spans="4:5" x14ac:dyDescent="0.3">
      <c r="D187" s="46">
        <v>90510</v>
      </c>
      <c r="E187" s="46">
        <v>6</v>
      </c>
    </row>
    <row r="188" spans="4:5" x14ac:dyDescent="0.3">
      <c r="D188" s="46">
        <v>90601</v>
      </c>
      <c r="E188" s="46">
        <v>9</v>
      </c>
    </row>
    <row r="189" spans="4:5" x14ac:dyDescent="0.3">
      <c r="D189" s="46">
        <v>90602</v>
      </c>
      <c r="E189" s="46">
        <v>9</v>
      </c>
    </row>
    <row r="190" spans="4:5" x14ac:dyDescent="0.3">
      <c r="D190" s="46">
        <v>90603</v>
      </c>
      <c r="E190" s="46">
        <v>9</v>
      </c>
    </row>
    <row r="191" spans="4:5" x14ac:dyDescent="0.3">
      <c r="D191" s="46">
        <v>90604</v>
      </c>
      <c r="E191" s="46">
        <v>9</v>
      </c>
    </row>
    <row r="192" spans="4:5" x14ac:dyDescent="0.3">
      <c r="D192" s="46">
        <v>90605</v>
      </c>
      <c r="E192" s="46">
        <v>9</v>
      </c>
    </row>
    <row r="193" spans="4:5" x14ac:dyDescent="0.3">
      <c r="D193" s="46">
        <v>90606</v>
      </c>
      <c r="E193" s="46">
        <v>9</v>
      </c>
    </row>
    <row r="194" spans="4:5" x14ac:dyDescent="0.3">
      <c r="D194" s="46">
        <v>90607</v>
      </c>
      <c r="E194" s="46">
        <v>9</v>
      </c>
    </row>
    <row r="195" spans="4:5" x14ac:dyDescent="0.3">
      <c r="D195" s="46">
        <v>90608</v>
      </c>
      <c r="E195" s="46">
        <v>9</v>
      </c>
    </row>
    <row r="196" spans="4:5" x14ac:dyDescent="0.3">
      <c r="D196" s="46">
        <v>90609</v>
      </c>
      <c r="E196" s="46">
        <v>9</v>
      </c>
    </row>
    <row r="197" spans="4:5" x14ac:dyDescent="0.3">
      <c r="D197" s="46">
        <v>90610</v>
      </c>
      <c r="E197" s="46">
        <v>9</v>
      </c>
    </row>
    <row r="198" spans="4:5" x14ac:dyDescent="0.3">
      <c r="D198" s="46">
        <v>90612</v>
      </c>
      <c r="E198" s="46">
        <v>6</v>
      </c>
    </row>
    <row r="199" spans="4:5" x14ac:dyDescent="0.3">
      <c r="D199" s="46">
        <v>90620</v>
      </c>
      <c r="E199" s="46">
        <v>8</v>
      </c>
    </row>
    <row r="200" spans="4:5" x14ac:dyDescent="0.3">
      <c r="D200" s="46">
        <v>90621</v>
      </c>
      <c r="E200" s="46">
        <v>8</v>
      </c>
    </row>
    <row r="201" spans="4:5" x14ac:dyDescent="0.3">
      <c r="D201" s="46">
        <v>90622</v>
      </c>
      <c r="E201" s="46">
        <v>8</v>
      </c>
    </row>
    <row r="202" spans="4:5" x14ac:dyDescent="0.3">
      <c r="D202" s="46">
        <v>90623</v>
      </c>
      <c r="E202" s="46">
        <v>8</v>
      </c>
    </row>
    <row r="203" spans="4:5" x14ac:dyDescent="0.3">
      <c r="D203" s="46">
        <v>90624</v>
      </c>
      <c r="E203" s="46">
        <v>8</v>
      </c>
    </row>
    <row r="204" spans="4:5" x14ac:dyDescent="0.3">
      <c r="D204" s="46">
        <v>90630</v>
      </c>
      <c r="E204" s="46">
        <v>8</v>
      </c>
    </row>
    <row r="205" spans="4:5" x14ac:dyDescent="0.3">
      <c r="D205" s="46">
        <v>90631</v>
      </c>
      <c r="E205" s="46">
        <v>8</v>
      </c>
    </row>
    <row r="206" spans="4:5" x14ac:dyDescent="0.3">
      <c r="D206" s="46">
        <v>90632</v>
      </c>
      <c r="E206" s="46">
        <v>8</v>
      </c>
    </row>
    <row r="207" spans="4:5" x14ac:dyDescent="0.3">
      <c r="D207" s="46">
        <v>90633</v>
      </c>
      <c r="E207" s="46">
        <v>8</v>
      </c>
    </row>
    <row r="208" spans="4:5" x14ac:dyDescent="0.3">
      <c r="D208" s="46">
        <v>90637</v>
      </c>
      <c r="E208" s="46">
        <v>9</v>
      </c>
    </row>
    <row r="209" spans="4:5" x14ac:dyDescent="0.3">
      <c r="D209" s="46">
        <v>90638</v>
      </c>
      <c r="E209" s="46">
        <v>9</v>
      </c>
    </row>
    <row r="210" spans="4:5" x14ac:dyDescent="0.3">
      <c r="D210" s="46">
        <v>90639</v>
      </c>
      <c r="E210" s="46">
        <v>9</v>
      </c>
    </row>
    <row r="211" spans="4:5" x14ac:dyDescent="0.3">
      <c r="D211" s="46">
        <v>90640</v>
      </c>
      <c r="E211" s="46">
        <v>9</v>
      </c>
    </row>
    <row r="212" spans="4:5" x14ac:dyDescent="0.3">
      <c r="D212" s="46">
        <v>90650</v>
      </c>
      <c r="E212" s="46">
        <v>8</v>
      </c>
    </row>
    <row r="213" spans="4:5" x14ac:dyDescent="0.3">
      <c r="D213" s="46">
        <v>90651</v>
      </c>
      <c r="E213" s="46">
        <v>8</v>
      </c>
    </row>
    <row r="214" spans="4:5" x14ac:dyDescent="0.3">
      <c r="D214" s="46">
        <v>90652</v>
      </c>
      <c r="E214" s="46">
        <v>8</v>
      </c>
    </row>
    <row r="215" spans="4:5" x14ac:dyDescent="0.3">
      <c r="D215" s="46">
        <v>90659</v>
      </c>
      <c r="E215" s="46">
        <v>6</v>
      </c>
    </row>
    <row r="216" spans="4:5" x14ac:dyDescent="0.3">
      <c r="D216" s="46">
        <v>90660</v>
      </c>
      <c r="E216" s="46">
        <v>9</v>
      </c>
    </row>
    <row r="217" spans="4:5" x14ac:dyDescent="0.3">
      <c r="D217" s="46">
        <v>90661</v>
      </c>
      <c r="E217" s="46">
        <v>9</v>
      </c>
    </row>
    <row r="218" spans="4:5" x14ac:dyDescent="0.3">
      <c r="D218" s="46">
        <v>90662</v>
      </c>
      <c r="E218" s="46">
        <v>9</v>
      </c>
    </row>
    <row r="219" spans="4:5" x14ac:dyDescent="0.3">
      <c r="D219" s="46">
        <v>90665</v>
      </c>
      <c r="E219" s="46">
        <v>6</v>
      </c>
    </row>
    <row r="220" spans="4:5" x14ac:dyDescent="0.3">
      <c r="D220" s="46">
        <v>90670</v>
      </c>
      <c r="E220" s="46">
        <v>9</v>
      </c>
    </row>
    <row r="221" spans="4:5" x14ac:dyDescent="0.3">
      <c r="D221" s="46">
        <v>90671</v>
      </c>
      <c r="E221" s="46">
        <v>9</v>
      </c>
    </row>
    <row r="222" spans="4:5" x14ac:dyDescent="0.3">
      <c r="D222" s="46">
        <v>90680</v>
      </c>
      <c r="E222" s="46">
        <v>8</v>
      </c>
    </row>
    <row r="223" spans="4:5" x14ac:dyDescent="0.3">
      <c r="D223" s="46">
        <v>90701</v>
      </c>
      <c r="E223" s="46">
        <v>8</v>
      </c>
    </row>
    <row r="224" spans="4:5" x14ac:dyDescent="0.3">
      <c r="D224" s="46">
        <v>90702</v>
      </c>
      <c r="E224" s="46">
        <v>8</v>
      </c>
    </row>
    <row r="225" spans="4:5" x14ac:dyDescent="0.3">
      <c r="D225" s="46">
        <v>90703</v>
      </c>
      <c r="E225" s="46">
        <v>8</v>
      </c>
    </row>
    <row r="226" spans="4:5" x14ac:dyDescent="0.3">
      <c r="D226" s="46">
        <v>90704</v>
      </c>
      <c r="E226" s="46">
        <v>6</v>
      </c>
    </row>
    <row r="227" spans="4:5" x14ac:dyDescent="0.3">
      <c r="D227" s="46">
        <v>90706</v>
      </c>
      <c r="E227" s="46">
        <v>8</v>
      </c>
    </row>
    <row r="228" spans="4:5" x14ac:dyDescent="0.3">
      <c r="D228" s="46">
        <v>90707</v>
      </c>
      <c r="E228" s="46">
        <v>8</v>
      </c>
    </row>
    <row r="229" spans="4:5" x14ac:dyDescent="0.3">
      <c r="D229" s="46">
        <v>90710</v>
      </c>
      <c r="E229" s="46">
        <v>6</v>
      </c>
    </row>
    <row r="230" spans="4:5" x14ac:dyDescent="0.3">
      <c r="D230" s="46">
        <v>90711</v>
      </c>
      <c r="E230" s="46">
        <v>8</v>
      </c>
    </row>
    <row r="231" spans="4:5" x14ac:dyDescent="0.3">
      <c r="D231" s="46">
        <v>90712</v>
      </c>
      <c r="E231" s="46">
        <v>8</v>
      </c>
    </row>
    <row r="232" spans="4:5" x14ac:dyDescent="0.3">
      <c r="D232" s="46">
        <v>90713</v>
      </c>
      <c r="E232" s="46">
        <v>8</v>
      </c>
    </row>
    <row r="233" spans="4:5" x14ac:dyDescent="0.3">
      <c r="D233" s="46">
        <v>90714</v>
      </c>
      <c r="E233" s="46">
        <v>8</v>
      </c>
    </row>
    <row r="234" spans="4:5" x14ac:dyDescent="0.3">
      <c r="D234" s="46">
        <v>90715</v>
      </c>
      <c r="E234" s="46">
        <v>8</v>
      </c>
    </row>
    <row r="235" spans="4:5" x14ac:dyDescent="0.3">
      <c r="D235" s="46">
        <v>90716</v>
      </c>
      <c r="E235" s="46">
        <v>8</v>
      </c>
    </row>
    <row r="236" spans="4:5" x14ac:dyDescent="0.3">
      <c r="D236" s="46">
        <v>90717</v>
      </c>
      <c r="E236" s="46">
        <v>6</v>
      </c>
    </row>
    <row r="237" spans="4:5" x14ac:dyDescent="0.3">
      <c r="D237" s="46">
        <v>90720</v>
      </c>
      <c r="E237" s="46">
        <v>8</v>
      </c>
    </row>
    <row r="238" spans="4:5" x14ac:dyDescent="0.3">
      <c r="D238" s="46">
        <v>90721</v>
      </c>
      <c r="E238" s="46">
        <v>8</v>
      </c>
    </row>
    <row r="239" spans="4:5" x14ac:dyDescent="0.3">
      <c r="D239" s="46">
        <v>90723</v>
      </c>
      <c r="E239" s="46">
        <v>8</v>
      </c>
    </row>
    <row r="240" spans="4:5" x14ac:dyDescent="0.3">
      <c r="D240" s="46">
        <v>90731</v>
      </c>
      <c r="E240" s="46">
        <v>6</v>
      </c>
    </row>
    <row r="241" spans="4:5" x14ac:dyDescent="0.3">
      <c r="D241" s="46">
        <v>90732</v>
      </c>
      <c r="E241" s="46">
        <v>6</v>
      </c>
    </row>
    <row r="242" spans="4:5" x14ac:dyDescent="0.3">
      <c r="D242" s="46">
        <v>90733</v>
      </c>
      <c r="E242" s="46">
        <v>6</v>
      </c>
    </row>
    <row r="243" spans="4:5" x14ac:dyDescent="0.3">
      <c r="D243" s="46">
        <v>90734</v>
      </c>
      <c r="E243" s="46">
        <v>6</v>
      </c>
    </row>
    <row r="244" spans="4:5" x14ac:dyDescent="0.3">
      <c r="D244" s="46">
        <v>90740</v>
      </c>
      <c r="E244" s="46">
        <v>6</v>
      </c>
    </row>
    <row r="245" spans="4:5" x14ac:dyDescent="0.3">
      <c r="D245" s="46">
        <v>90742</v>
      </c>
      <c r="E245" s="46">
        <v>6</v>
      </c>
    </row>
    <row r="246" spans="4:5" x14ac:dyDescent="0.3">
      <c r="D246" s="46">
        <v>90743</v>
      </c>
      <c r="E246" s="46">
        <v>6</v>
      </c>
    </row>
    <row r="247" spans="4:5" x14ac:dyDescent="0.3">
      <c r="D247" s="46">
        <v>90744</v>
      </c>
      <c r="E247" s="46">
        <v>6</v>
      </c>
    </row>
    <row r="248" spans="4:5" x14ac:dyDescent="0.3">
      <c r="D248" s="46">
        <v>90745</v>
      </c>
      <c r="E248" s="46">
        <v>6</v>
      </c>
    </row>
    <row r="249" spans="4:5" x14ac:dyDescent="0.3">
      <c r="D249" s="46">
        <v>90746</v>
      </c>
      <c r="E249" s="46">
        <v>8</v>
      </c>
    </row>
    <row r="250" spans="4:5" x14ac:dyDescent="0.3">
      <c r="D250" s="46">
        <v>90747</v>
      </c>
      <c r="E250" s="46">
        <v>8</v>
      </c>
    </row>
    <row r="251" spans="4:5" x14ac:dyDescent="0.3">
      <c r="D251" s="46">
        <v>90748</v>
      </c>
      <c r="E251" s="46">
        <v>6</v>
      </c>
    </row>
    <row r="252" spans="4:5" x14ac:dyDescent="0.3">
      <c r="D252" s="46">
        <v>90749</v>
      </c>
      <c r="E252" s="46">
        <v>6</v>
      </c>
    </row>
    <row r="253" spans="4:5" x14ac:dyDescent="0.3">
      <c r="D253" s="46">
        <v>90801</v>
      </c>
      <c r="E253" s="46">
        <v>6</v>
      </c>
    </row>
    <row r="254" spans="4:5" x14ac:dyDescent="0.3">
      <c r="D254" s="46">
        <v>90802</v>
      </c>
      <c r="E254" s="46">
        <v>6</v>
      </c>
    </row>
    <row r="255" spans="4:5" x14ac:dyDescent="0.3">
      <c r="D255" s="46">
        <v>90803</v>
      </c>
      <c r="E255" s="46">
        <v>6</v>
      </c>
    </row>
    <row r="256" spans="4:5" x14ac:dyDescent="0.3">
      <c r="D256" s="46">
        <v>90804</v>
      </c>
      <c r="E256" s="46">
        <v>6</v>
      </c>
    </row>
    <row r="257" spans="4:5" x14ac:dyDescent="0.3">
      <c r="D257" s="46">
        <v>90805</v>
      </c>
      <c r="E257" s="46">
        <v>8</v>
      </c>
    </row>
    <row r="258" spans="4:5" x14ac:dyDescent="0.3">
      <c r="D258" s="46">
        <v>90806</v>
      </c>
      <c r="E258" s="46">
        <v>6</v>
      </c>
    </row>
    <row r="259" spans="4:5" x14ac:dyDescent="0.3">
      <c r="D259" s="46">
        <v>90807</v>
      </c>
      <c r="E259" s="46">
        <v>8</v>
      </c>
    </row>
    <row r="260" spans="4:5" x14ac:dyDescent="0.3">
      <c r="D260" s="46">
        <v>90808</v>
      </c>
      <c r="E260" s="46">
        <v>8</v>
      </c>
    </row>
    <row r="261" spans="4:5" x14ac:dyDescent="0.3">
      <c r="D261" s="46">
        <v>90809</v>
      </c>
      <c r="E261" s="46">
        <v>6</v>
      </c>
    </row>
    <row r="262" spans="4:5" x14ac:dyDescent="0.3">
      <c r="D262" s="46">
        <v>90810</v>
      </c>
      <c r="E262" s="46">
        <v>6</v>
      </c>
    </row>
    <row r="263" spans="4:5" x14ac:dyDescent="0.3">
      <c r="D263" s="46">
        <v>90813</v>
      </c>
      <c r="E263" s="46">
        <v>6</v>
      </c>
    </row>
    <row r="264" spans="4:5" x14ac:dyDescent="0.3">
      <c r="D264" s="46">
        <v>90814</v>
      </c>
      <c r="E264" s="46">
        <v>6</v>
      </c>
    </row>
    <row r="265" spans="4:5" x14ac:dyDescent="0.3">
      <c r="D265" s="46">
        <v>90815</v>
      </c>
      <c r="E265" s="46">
        <v>6</v>
      </c>
    </row>
    <row r="266" spans="4:5" x14ac:dyDescent="0.3">
      <c r="D266" s="46">
        <v>90822</v>
      </c>
      <c r="E266" s="46">
        <v>6</v>
      </c>
    </row>
    <row r="267" spans="4:5" x14ac:dyDescent="0.3">
      <c r="D267" s="46">
        <v>90831</v>
      </c>
      <c r="E267" s="46">
        <v>6</v>
      </c>
    </row>
    <row r="268" spans="4:5" x14ac:dyDescent="0.3">
      <c r="D268" s="46">
        <v>90832</v>
      </c>
      <c r="E268" s="46">
        <v>6</v>
      </c>
    </row>
    <row r="269" spans="4:5" x14ac:dyDescent="0.3">
      <c r="D269" s="46">
        <v>90833</v>
      </c>
      <c r="E269" s="46">
        <v>6</v>
      </c>
    </row>
    <row r="270" spans="4:5" x14ac:dyDescent="0.3">
      <c r="D270" s="46">
        <v>90834</v>
      </c>
      <c r="E270" s="46">
        <v>6</v>
      </c>
    </row>
    <row r="271" spans="4:5" x14ac:dyDescent="0.3">
      <c r="D271" s="46">
        <v>90835</v>
      </c>
      <c r="E271" s="46">
        <v>6</v>
      </c>
    </row>
    <row r="272" spans="4:5" x14ac:dyDescent="0.3">
      <c r="D272" s="46">
        <v>90840</v>
      </c>
      <c r="E272" s="46">
        <v>6</v>
      </c>
    </row>
    <row r="273" spans="4:5" x14ac:dyDescent="0.3">
      <c r="D273" s="46">
        <v>90842</v>
      </c>
      <c r="E273" s="46">
        <v>8</v>
      </c>
    </row>
    <row r="274" spans="4:5" x14ac:dyDescent="0.3">
      <c r="D274" s="46">
        <v>90844</v>
      </c>
      <c r="E274" s="46">
        <v>6</v>
      </c>
    </row>
    <row r="275" spans="4:5" x14ac:dyDescent="0.3">
      <c r="D275" s="46">
        <v>90845</v>
      </c>
      <c r="E275" s="46">
        <v>6</v>
      </c>
    </row>
    <row r="276" spans="4:5" x14ac:dyDescent="0.3">
      <c r="D276" s="46">
        <v>90846</v>
      </c>
      <c r="E276" s="46">
        <v>8</v>
      </c>
    </row>
    <row r="277" spans="4:5" x14ac:dyDescent="0.3">
      <c r="D277" s="46">
        <v>90847</v>
      </c>
      <c r="E277" s="46">
        <v>8</v>
      </c>
    </row>
    <row r="278" spans="4:5" x14ac:dyDescent="0.3">
      <c r="D278" s="46">
        <v>90848</v>
      </c>
      <c r="E278" s="46">
        <v>8</v>
      </c>
    </row>
    <row r="279" spans="4:5" x14ac:dyDescent="0.3">
      <c r="D279" s="46">
        <v>90853</v>
      </c>
      <c r="E279" s="46">
        <v>6</v>
      </c>
    </row>
    <row r="280" spans="4:5" x14ac:dyDescent="0.3">
      <c r="D280" s="46">
        <v>90888</v>
      </c>
      <c r="E280" s="46">
        <v>6</v>
      </c>
    </row>
    <row r="281" spans="4:5" x14ac:dyDescent="0.3">
      <c r="D281" s="46">
        <v>91001</v>
      </c>
      <c r="E281" s="46">
        <v>9</v>
      </c>
    </row>
    <row r="282" spans="4:5" x14ac:dyDescent="0.3">
      <c r="D282" s="46">
        <v>91003</v>
      </c>
      <c r="E282" s="46">
        <v>9</v>
      </c>
    </row>
    <row r="283" spans="4:5" x14ac:dyDescent="0.3">
      <c r="D283" s="46">
        <v>91006</v>
      </c>
      <c r="E283" s="46">
        <v>9</v>
      </c>
    </row>
    <row r="284" spans="4:5" x14ac:dyDescent="0.3">
      <c r="D284" s="46">
        <v>91007</v>
      </c>
      <c r="E284" s="46">
        <v>9</v>
      </c>
    </row>
    <row r="285" spans="4:5" x14ac:dyDescent="0.3">
      <c r="D285" s="46">
        <v>91009</v>
      </c>
      <c r="E285" s="46">
        <v>9</v>
      </c>
    </row>
    <row r="286" spans="4:5" x14ac:dyDescent="0.3">
      <c r="D286" s="46">
        <v>91010</v>
      </c>
      <c r="E286" s="46">
        <v>9</v>
      </c>
    </row>
    <row r="287" spans="4:5" x14ac:dyDescent="0.3">
      <c r="D287" s="46">
        <v>91011</v>
      </c>
      <c r="E287" s="46">
        <v>9</v>
      </c>
    </row>
    <row r="288" spans="4:5" x14ac:dyDescent="0.3">
      <c r="D288" s="46">
        <v>91012</v>
      </c>
      <c r="E288" s="46">
        <v>9</v>
      </c>
    </row>
    <row r="289" spans="4:5" x14ac:dyDescent="0.3">
      <c r="D289" s="46">
        <v>91016</v>
      </c>
      <c r="E289" s="46">
        <v>9</v>
      </c>
    </row>
    <row r="290" spans="4:5" x14ac:dyDescent="0.3">
      <c r="D290" s="46">
        <v>91017</v>
      </c>
      <c r="E290" s="46">
        <v>9</v>
      </c>
    </row>
    <row r="291" spans="4:5" x14ac:dyDescent="0.3">
      <c r="D291" s="46">
        <v>91020</v>
      </c>
      <c r="E291" s="46">
        <v>9</v>
      </c>
    </row>
    <row r="292" spans="4:5" x14ac:dyDescent="0.3">
      <c r="D292" s="46">
        <v>91021</v>
      </c>
      <c r="E292" s="46">
        <v>9</v>
      </c>
    </row>
    <row r="293" spans="4:5" x14ac:dyDescent="0.3">
      <c r="D293" s="46">
        <v>91023</v>
      </c>
      <c r="E293" s="46">
        <v>16</v>
      </c>
    </row>
    <row r="294" spans="4:5" x14ac:dyDescent="0.3">
      <c r="D294" s="46">
        <v>91024</v>
      </c>
      <c r="E294" s="46">
        <v>9</v>
      </c>
    </row>
    <row r="295" spans="4:5" x14ac:dyDescent="0.3">
      <c r="D295" s="46">
        <v>91025</v>
      </c>
      <c r="E295" s="46">
        <v>9</v>
      </c>
    </row>
    <row r="296" spans="4:5" x14ac:dyDescent="0.3">
      <c r="D296" s="46">
        <v>91030</v>
      </c>
      <c r="E296" s="46">
        <v>9</v>
      </c>
    </row>
    <row r="297" spans="4:5" x14ac:dyDescent="0.3">
      <c r="D297" s="46">
        <v>91031</v>
      </c>
      <c r="E297" s="46">
        <v>9</v>
      </c>
    </row>
    <row r="298" spans="4:5" x14ac:dyDescent="0.3">
      <c r="D298" s="46">
        <v>91040</v>
      </c>
      <c r="E298" s="46">
        <v>16</v>
      </c>
    </row>
    <row r="299" spans="4:5" x14ac:dyDescent="0.3">
      <c r="D299" s="46">
        <v>91041</v>
      </c>
      <c r="E299" s="46">
        <v>9</v>
      </c>
    </row>
    <row r="300" spans="4:5" x14ac:dyDescent="0.3">
      <c r="D300" s="46">
        <v>91042</v>
      </c>
      <c r="E300" s="46">
        <v>16</v>
      </c>
    </row>
    <row r="301" spans="4:5" x14ac:dyDescent="0.3">
      <c r="D301" s="46">
        <v>91043</v>
      </c>
      <c r="E301" s="46">
        <v>9</v>
      </c>
    </row>
    <row r="302" spans="4:5" x14ac:dyDescent="0.3">
      <c r="D302" s="46">
        <v>91046</v>
      </c>
      <c r="E302" s="46">
        <v>9</v>
      </c>
    </row>
    <row r="303" spans="4:5" x14ac:dyDescent="0.3">
      <c r="D303" s="46">
        <v>91050</v>
      </c>
      <c r="E303" s="46">
        <v>9</v>
      </c>
    </row>
    <row r="304" spans="4:5" x14ac:dyDescent="0.3">
      <c r="D304" s="46">
        <v>91051</v>
      </c>
      <c r="E304" s="46">
        <v>9</v>
      </c>
    </row>
    <row r="305" spans="4:5" x14ac:dyDescent="0.3">
      <c r="D305" s="46">
        <v>91066</v>
      </c>
      <c r="E305" s="46">
        <v>9</v>
      </c>
    </row>
    <row r="306" spans="4:5" x14ac:dyDescent="0.3">
      <c r="D306" s="46">
        <v>91077</v>
      </c>
      <c r="E306" s="46">
        <v>9</v>
      </c>
    </row>
    <row r="307" spans="4:5" x14ac:dyDescent="0.3">
      <c r="D307" s="46">
        <v>91101</v>
      </c>
      <c r="E307" s="46">
        <v>9</v>
      </c>
    </row>
    <row r="308" spans="4:5" x14ac:dyDescent="0.3">
      <c r="D308" s="46">
        <v>91102</v>
      </c>
      <c r="E308" s="46">
        <v>9</v>
      </c>
    </row>
    <row r="309" spans="4:5" x14ac:dyDescent="0.3">
      <c r="D309" s="46">
        <v>91103</v>
      </c>
      <c r="E309" s="46">
        <v>9</v>
      </c>
    </row>
    <row r="310" spans="4:5" x14ac:dyDescent="0.3">
      <c r="D310" s="46">
        <v>91104</v>
      </c>
      <c r="E310" s="46">
        <v>9</v>
      </c>
    </row>
    <row r="311" spans="4:5" x14ac:dyDescent="0.3">
      <c r="D311" s="46">
        <v>91105</v>
      </c>
      <c r="E311" s="46">
        <v>9</v>
      </c>
    </row>
    <row r="312" spans="4:5" x14ac:dyDescent="0.3">
      <c r="D312" s="46">
        <v>91106</v>
      </c>
      <c r="E312" s="46">
        <v>9</v>
      </c>
    </row>
    <row r="313" spans="4:5" x14ac:dyDescent="0.3">
      <c r="D313" s="46">
        <v>91107</v>
      </c>
      <c r="E313" s="46">
        <v>9</v>
      </c>
    </row>
    <row r="314" spans="4:5" x14ac:dyDescent="0.3">
      <c r="D314" s="46">
        <v>91108</v>
      </c>
      <c r="E314" s="46">
        <v>9</v>
      </c>
    </row>
    <row r="315" spans="4:5" x14ac:dyDescent="0.3">
      <c r="D315" s="46">
        <v>91109</v>
      </c>
      <c r="E315" s="46">
        <v>9</v>
      </c>
    </row>
    <row r="316" spans="4:5" x14ac:dyDescent="0.3">
      <c r="D316" s="46">
        <v>91110</v>
      </c>
      <c r="E316" s="46">
        <v>9</v>
      </c>
    </row>
    <row r="317" spans="4:5" x14ac:dyDescent="0.3">
      <c r="D317" s="46">
        <v>91114</v>
      </c>
      <c r="E317" s="46">
        <v>9</v>
      </c>
    </row>
    <row r="318" spans="4:5" x14ac:dyDescent="0.3">
      <c r="D318" s="46">
        <v>91115</v>
      </c>
      <c r="E318" s="46">
        <v>9</v>
      </c>
    </row>
    <row r="319" spans="4:5" x14ac:dyDescent="0.3">
      <c r="D319" s="46">
        <v>91116</v>
      </c>
      <c r="E319" s="46">
        <v>9</v>
      </c>
    </row>
    <row r="320" spans="4:5" x14ac:dyDescent="0.3">
      <c r="D320" s="46">
        <v>91117</v>
      </c>
      <c r="E320" s="46">
        <v>9</v>
      </c>
    </row>
    <row r="321" spans="4:5" x14ac:dyDescent="0.3">
      <c r="D321" s="46">
        <v>91118</v>
      </c>
      <c r="E321" s="46">
        <v>9</v>
      </c>
    </row>
    <row r="322" spans="4:5" x14ac:dyDescent="0.3">
      <c r="D322" s="46">
        <v>91121</v>
      </c>
      <c r="E322" s="46">
        <v>9</v>
      </c>
    </row>
    <row r="323" spans="4:5" x14ac:dyDescent="0.3">
      <c r="D323" s="46">
        <v>91123</v>
      </c>
      <c r="E323" s="46">
        <v>9</v>
      </c>
    </row>
    <row r="324" spans="4:5" x14ac:dyDescent="0.3">
      <c r="D324" s="46">
        <v>91124</v>
      </c>
      <c r="E324" s="46">
        <v>9</v>
      </c>
    </row>
    <row r="325" spans="4:5" x14ac:dyDescent="0.3">
      <c r="D325" s="46">
        <v>91125</v>
      </c>
      <c r="E325" s="46">
        <v>9</v>
      </c>
    </row>
    <row r="326" spans="4:5" x14ac:dyDescent="0.3">
      <c r="D326" s="46">
        <v>91126</v>
      </c>
      <c r="E326" s="46">
        <v>9</v>
      </c>
    </row>
    <row r="327" spans="4:5" x14ac:dyDescent="0.3">
      <c r="D327" s="46">
        <v>91129</v>
      </c>
      <c r="E327" s="46">
        <v>9</v>
      </c>
    </row>
    <row r="328" spans="4:5" x14ac:dyDescent="0.3">
      <c r="D328" s="46">
        <v>91131</v>
      </c>
      <c r="E328" s="46">
        <v>9</v>
      </c>
    </row>
    <row r="329" spans="4:5" x14ac:dyDescent="0.3">
      <c r="D329" s="46">
        <v>91175</v>
      </c>
      <c r="E329" s="46">
        <v>9</v>
      </c>
    </row>
    <row r="330" spans="4:5" x14ac:dyDescent="0.3">
      <c r="D330" s="46">
        <v>91182</v>
      </c>
      <c r="E330" s="46">
        <v>9</v>
      </c>
    </row>
    <row r="331" spans="4:5" x14ac:dyDescent="0.3">
      <c r="D331" s="46">
        <v>91184</v>
      </c>
      <c r="E331" s="46">
        <v>9</v>
      </c>
    </row>
    <row r="332" spans="4:5" x14ac:dyDescent="0.3">
      <c r="D332" s="46">
        <v>91185</v>
      </c>
      <c r="E332" s="46">
        <v>9</v>
      </c>
    </row>
    <row r="333" spans="4:5" x14ac:dyDescent="0.3">
      <c r="D333" s="46">
        <v>91186</v>
      </c>
      <c r="E333" s="46">
        <v>9</v>
      </c>
    </row>
    <row r="334" spans="4:5" x14ac:dyDescent="0.3">
      <c r="D334" s="46">
        <v>91187</v>
      </c>
      <c r="E334" s="46">
        <v>9</v>
      </c>
    </row>
    <row r="335" spans="4:5" x14ac:dyDescent="0.3">
      <c r="D335" s="46">
        <v>91188</v>
      </c>
      <c r="E335" s="46">
        <v>9</v>
      </c>
    </row>
    <row r="336" spans="4:5" x14ac:dyDescent="0.3">
      <c r="D336" s="46">
        <v>91189</v>
      </c>
      <c r="E336" s="46">
        <v>9</v>
      </c>
    </row>
    <row r="337" spans="4:5" x14ac:dyDescent="0.3">
      <c r="D337" s="46">
        <v>91191</v>
      </c>
      <c r="E337" s="46">
        <v>9</v>
      </c>
    </row>
    <row r="338" spans="4:5" x14ac:dyDescent="0.3">
      <c r="D338" s="46">
        <v>91201</v>
      </c>
      <c r="E338" s="46">
        <v>9</v>
      </c>
    </row>
    <row r="339" spans="4:5" x14ac:dyDescent="0.3">
      <c r="D339" s="46">
        <v>91202</v>
      </c>
      <c r="E339" s="46">
        <v>9</v>
      </c>
    </row>
    <row r="340" spans="4:5" x14ac:dyDescent="0.3">
      <c r="D340" s="46">
        <v>91203</v>
      </c>
      <c r="E340" s="46">
        <v>9</v>
      </c>
    </row>
    <row r="341" spans="4:5" x14ac:dyDescent="0.3">
      <c r="D341" s="46">
        <v>91204</v>
      </c>
      <c r="E341" s="46">
        <v>9</v>
      </c>
    </row>
    <row r="342" spans="4:5" x14ac:dyDescent="0.3">
      <c r="D342" s="46">
        <v>91205</v>
      </c>
      <c r="E342" s="46">
        <v>9</v>
      </c>
    </row>
    <row r="343" spans="4:5" x14ac:dyDescent="0.3">
      <c r="D343" s="46">
        <v>91206</v>
      </c>
      <c r="E343" s="46">
        <v>9</v>
      </c>
    </row>
    <row r="344" spans="4:5" x14ac:dyDescent="0.3">
      <c r="D344" s="46">
        <v>91207</v>
      </c>
      <c r="E344" s="46">
        <v>9</v>
      </c>
    </row>
    <row r="345" spans="4:5" x14ac:dyDescent="0.3">
      <c r="D345" s="46">
        <v>91208</v>
      </c>
      <c r="E345" s="46">
        <v>9</v>
      </c>
    </row>
    <row r="346" spans="4:5" x14ac:dyDescent="0.3">
      <c r="D346" s="46">
        <v>91209</v>
      </c>
      <c r="E346" s="46">
        <v>9</v>
      </c>
    </row>
    <row r="347" spans="4:5" x14ac:dyDescent="0.3">
      <c r="D347" s="46">
        <v>91210</v>
      </c>
      <c r="E347" s="46">
        <v>9</v>
      </c>
    </row>
    <row r="348" spans="4:5" x14ac:dyDescent="0.3">
      <c r="D348" s="46">
        <v>91214</v>
      </c>
      <c r="E348" s="46">
        <v>9</v>
      </c>
    </row>
    <row r="349" spans="4:5" x14ac:dyDescent="0.3">
      <c r="D349" s="46">
        <v>91221</v>
      </c>
      <c r="E349" s="46">
        <v>9</v>
      </c>
    </row>
    <row r="350" spans="4:5" x14ac:dyDescent="0.3">
      <c r="D350" s="46">
        <v>91222</v>
      </c>
      <c r="E350" s="46">
        <v>9</v>
      </c>
    </row>
    <row r="351" spans="4:5" x14ac:dyDescent="0.3">
      <c r="D351" s="46">
        <v>91224</v>
      </c>
      <c r="E351" s="46">
        <v>9</v>
      </c>
    </row>
    <row r="352" spans="4:5" x14ac:dyDescent="0.3">
      <c r="D352" s="46">
        <v>91225</v>
      </c>
      <c r="E352" s="46">
        <v>9</v>
      </c>
    </row>
    <row r="353" spans="4:5" x14ac:dyDescent="0.3">
      <c r="D353" s="46">
        <v>91226</v>
      </c>
      <c r="E353" s="46">
        <v>9</v>
      </c>
    </row>
    <row r="354" spans="4:5" x14ac:dyDescent="0.3">
      <c r="D354" s="46">
        <v>91301</v>
      </c>
      <c r="E354" s="46">
        <v>9</v>
      </c>
    </row>
    <row r="355" spans="4:5" x14ac:dyDescent="0.3">
      <c r="D355" s="46">
        <v>91302</v>
      </c>
      <c r="E355" s="46">
        <v>9</v>
      </c>
    </row>
    <row r="356" spans="4:5" x14ac:dyDescent="0.3">
      <c r="D356" s="46">
        <v>91303</v>
      </c>
      <c r="E356" s="46">
        <v>9</v>
      </c>
    </row>
    <row r="357" spans="4:5" x14ac:dyDescent="0.3">
      <c r="D357" s="46">
        <v>91304</v>
      </c>
      <c r="E357" s="46">
        <v>9</v>
      </c>
    </row>
    <row r="358" spans="4:5" x14ac:dyDescent="0.3">
      <c r="D358" s="46">
        <v>91305</v>
      </c>
      <c r="E358" s="46">
        <v>9</v>
      </c>
    </row>
    <row r="359" spans="4:5" x14ac:dyDescent="0.3">
      <c r="D359" s="46">
        <v>91306</v>
      </c>
      <c r="E359" s="46">
        <v>9</v>
      </c>
    </row>
    <row r="360" spans="4:5" x14ac:dyDescent="0.3">
      <c r="D360" s="46">
        <v>91307</v>
      </c>
      <c r="E360" s="46">
        <v>9</v>
      </c>
    </row>
    <row r="361" spans="4:5" x14ac:dyDescent="0.3">
      <c r="D361" s="46">
        <v>91308</v>
      </c>
      <c r="E361" s="46">
        <v>9</v>
      </c>
    </row>
    <row r="362" spans="4:5" x14ac:dyDescent="0.3">
      <c r="D362" s="46">
        <v>91309</v>
      </c>
      <c r="E362" s="46">
        <v>9</v>
      </c>
    </row>
    <row r="363" spans="4:5" x14ac:dyDescent="0.3">
      <c r="D363" s="46">
        <v>91310</v>
      </c>
      <c r="E363" s="46">
        <v>9</v>
      </c>
    </row>
    <row r="364" spans="4:5" x14ac:dyDescent="0.3">
      <c r="D364" s="46">
        <v>91311</v>
      </c>
      <c r="E364" s="46">
        <v>9</v>
      </c>
    </row>
    <row r="365" spans="4:5" x14ac:dyDescent="0.3">
      <c r="D365" s="46">
        <v>91312</v>
      </c>
      <c r="E365" s="46">
        <v>9</v>
      </c>
    </row>
    <row r="366" spans="4:5" x14ac:dyDescent="0.3">
      <c r="D366" s="46">
        <v>91313</v>
      </c>
      <c r="E366" s="46">
        <v>9</v>
      </c>
    </row>
    <row r="367" spans="4:5" x14ac:dyDescent="0.3">
      <c r="D367" s="46">
        <v>91316</v>
      </c>
      <c r="E367" s="46">
        <v>9</v>
      </c>
    </row>
    <row r="368" spans="4:5" x14ac:dyDescent="0.3">
      <c r="D368" s="46">
        <v>91319</v>
      </c>
      <c r="E368" s="46">
        <v>9</v>
      </c>
    </row>
    <row r="369" spans="4:5" x14ac:dyDescent="0.3">
      <c r="D369" s="46">
        <v>91320</v>
      </c>
      <c r="E369" s="46">
        <v>6</v>
      </c>
    </row>
    <row r="370" spans="4:5" x14ac:dyDescent="0.3">
      <c r="D370" s="46">
        <v>91321</v>
      </c>
      <c r="E370" s="46">
        <v>9</v>
      </c>
    </row>
    <row r="371" spans="4:5" x14ac:dyDescent="0.3">
      <c r="D371" s="46">
        <v>91322</v>
      </c>
      <c r="E371" s="46">
        <v>9</v>
      </c>
    </row>
    <row r="372" spans="4:5" x14ac:dyDescent="0.3">
      <c r="D372" s="46">
        <v>91324</v>
      </c>
      <c r="E372" s="46">
        <v>9</v>
      </c>
    </row>
    <row r="373" spans="4:5" x14ac:dyDescent="0.3">
      <c r="D373" s="46">
        <v>91325</v>
      </c>
      <c r="E373" s="46">
        <v>9</v>
      </c>
    </row>
    <row r="374" spans="4:5" x14ac:dyDescent="0.3">
      <c r="D374" s="46">
        <v>91326</v>
      </c>
      <c r="E374" s="46">
        <v>9</v>
      </c>
    </row>
    <row r="375" spans="4:5" x14ac:dyDescent="0.3">
      <c r="D375" s="46">
        <v>91327</v>
      </c>
      <c r="E375" s="46">
        <v>9</v>
      </c>
    </row>
    <row r="376" spans="4:5" x14ac:dyDescent="0.3">
      <c r="D376" s="46">
        <v>91328</v>
      </c>
      <c r="E376" s="46">
        <v>9</v>
      </c>
    </row>
    <row r="377" spans="4:5" x14ac:dyDescent="0.3">
      <c r="D377" s="46">
        <v>91329</v>
      </c>
      <c r="E377" s="46">
        <v>9</v>
      </c>
    </row>
    <row r="378" spans="4:5" x14ac:dyDescent="0.3">
      <c r="D378" s="46">
        <v>91330</v>
      </c>
      <c r="E378" s="46">
        <v>9</v>
      </c>
    </row>
    <row r="379" spans="4:5" x14ac:dyDescent="0.3">
      <c r="D379" s="46">
        <v>91331</v>
      </c>
      <c r="E379" s="46">
        <v>9</v>
      </c>
    </row>
    <row r="380" spans="4:5" x14ac:dyDescent="0.3">
      <c r="D380" s="46">
        <v>91333</v>
      </c>
      <c r="E380" s="46">
        <v>9</v>
      </c>
    </row>
    <row r="381" spans="4:5" x14ac:dyDescent="0.3">
      <c r="D381" s="46">
        <v>91334</v>
      </c>
      <c r="E381" s="46">
        <v>9</v>
      </c>
    </row>
    <row r="382" spans="4:5" x14ac:dyDescent="0.3">
      <c r="D382" s="46">
        <v>91335</v>
      </c>
      <c r="E382" s="46">
        <v>9</v>
      </c>
    </row>
    <row r="383" spans="4:5" x14ac:dyDescent="0.3">
      <c r="D383" s="46">
        <v>91337</v>
      </c>
      <c r="E383" s="46">
        <v>9</v>
      </c>
    </row>
    <row r="384" spans="4:5" x14ac:dyDescent="0.3">
      <c r="D384" s="46">
        <v>91340</v>
      </c>
      <c r="E384" s="46">
        <v>9</v>
      </c>
    </row>
    <row r="385" spans="4:5" x14ac:dyDescent="0.3">
      <c r="D385" s="46">
        <v>91341</v>
      </c>
      <c r="E385" s="46">
        <v>9</v>
      </c>
    </row>
    <row r="386" spans="4:5" x14ac:dyDescent="0.3">
      <c r="D386" s="46">
        <v>91342</v>
      </c>
      <c r="E386" s="46">
        <v>9</v>
      </c>
    </row>
    <row r="387" spans="4:5" x14ac:dyDescent="0.3">
      <c r="D387" s="46">
        <v>91343</v>
      </c>
      <c r="E387" s="46">
        <v>9</v>
      </c>
    </row>
    <row r="388" spans="4:5" x14ac:dyDescent="0.3">
      <c r="D388" s="46">
        <v>91344</v>
      </c>
      <c r="E388" s="46">
        <v>9</v>
      </c>
    </row>
    <row r="389" spans="4:5" x14ac:dyDescent="0.3">
      <c r="D389" s="46">
        <v>91345</v>
      </c>
      <c r="E389" s="46">
        <v>9</v>
      </c>
    </row>
    <row r="390" spans="4:5" x14ac:dyDescent="0.3">
      <c r="D390" s="46">
        <v>91346</v>
      </c>
      <c r="E390" s="46">
        <v>9</v>
      </c>
    </row>
    <row r="391" spans="4:5" x14ac:dyDescent="0.3">
      <c r="D391" s="46">
        <v>91350</v>
      </c>
      <c r="E391" s="46">
        <v>9</v>
      </c>
    </row>
    <row r="392" spans="4:5" x14ac:dyDescent="0.3">
      <c r="D392" s="46">
        <v>91351</v>
      </c>
      <c r="E392" s="46">
        <v>9</v>
      </c>
    </row>
    <row r="393" spans="4:5" x14ac:dyDescent="0.3">
      <c r="D393" s="46">
        <v>91352</v>
      </c>
      <c r="E393" s="46">
        <v>9</v>
      </c>
    </row>
    <row r="394" spans="4:5" x14ac:dyDescent="0.3">
      <c r="D394" s="46">
        <v>91353</v>
      </c>
      <c r="E394" s="46">
        <v>9</v>
      </c>
    </row>
    <row r="395" spans="4:5" x14ac:dyDescent="0.3">
      <c r="D395" s="46">
        <v>91354</v>
      </c>
      <c r="E395" s="46">
        <v>9</v>
      </c>
    </row>
    <row r="396" spans="4:5" x14ac:dyDescent="0.3">
      <c r="D396" s="46">
        <v>91355</v>
      </c>
      <c r="E396" s="46">
        <v>9</v>
      </c>
    </row>
    <row r="397" spans="4:5" x14ac:dyDescent="0.3">
      <c r="D397" s="46">
        <v>91356</v>
      </c>
      <c r="E397" s="46">
        <v>9</v>
      </c>
    </row>
    <row r="398" spans="4:5" x14ac:dyDescent="0.3">
      <c r="D398" s="46">
        <v>91357</v>
      </c>
      <c r="E398" s="46">
        <v>9</v>
      </c>
    </row>
    <row r="399" spans="4:5" x14ac:dyDescent="0.3">
      <c r="D399" s="46">
        <v>91358</v>
      </c>
      <c r="E399" s="46">
        <v>9</v>
      </c>
    </row>
    <row r="400" spans="4:5" x14ac:dyDescent="0.3">
      <c r="D400" s="46">
        <v>91359</v>
      </c>
      <c r="E400" s="46">
        <v>9</v>
      </c>
    </row>
    <row r="401" spans="4:5" x14ac:dyDescent="0.3">
      <c r="D401" s="46">
        <v>91360</v>
      </c>
      <c r="E401" s="46">
        <v>9</v>
      </c>
    </row>
    <row r="402" spans="4:5" x14ac:dyDescent="0.3">
      <c r="D402" s="46">
        <v>91361</v>
      </c>
      <c r="E402" s="46">
        <v>9</v>
      </c>
    </row>
    <row r="403" spans="4:5" x14ac:dyDescent="0.3">
      <c r="D403" s="46">
        <v>91362</v>
      </c>
      <c r="E403" s="46">
        <v>9</v>
      </c>
    </row>
    <row r="404" spans="4:5" x14ac:dyDescent="0.3">
      <c r="D404" s="46">
        <v>91363</v>
      </c>
      <c r="E404" s="46">
        <v>9</v>
      </c>
    </row>
    <row r="405" spans="4:5" x14ac:dyDescent="0.3">
      <c r="D405" s="46">
        <v>91364</v>
      </c>
      <c r="E405" s="46">
        <v>9</v>
      </c>
    </row>
    <row r="406" spans="4:5" x14ac:dyDescent="0.3">
      <c r="D406" s="46">
        <v>91365</v>
      </c>
      <c r="E406" s="46">
        <v>9</v>
      </c>
    </row>
    <row r="407" spans="4:5" x14ac:dyDescent="0.3">
      <c r="D407" s="46">
        <v>91367</v>
      </c>
      <c r="E407" s="46">
        <v>9</v>
      </c>
    </row>
    <row r="408" spans="4:5" x14ac:dyDescent="0.3">
      <c r="D408" s="46">
        <v>91371</v>
      </c>
      <c r="E408" s="46">
        <v>9</v>
      </c>
    </row>
    <row r="409" spans="4:5" x14ac:dyDescent="0.3">
      <c r="D409" s="46">
        <v>91372</v>
      </c>
      <c r="E409" s="46">
        <v>9</v>
      </c>
    </row>
    <row r="410" spans="4:5" x14ac:dyDescent="0.3">
      <c r="D410" s="46">
        <v>91376</v>
      </c>
      <c r="E410" s="46">
        <v>9</v>
      </c>
    </row>
    <row r="411" spans="4:5" x14ac:dyDescent="0.3">
      <c r="D411" s="46">
        <v>91377</v>
      </c>
      <c r="E411" s="46">
        <v>9</v>
      </c>
    </row>
    <row r="412" spans="4:5" x14ac:dyDescent="0.3">
      <c r="D412" s="46">
        <v>91380</v>
      </c>
      <c r="E412" s="46">
        <v>16</v>
      </c>
    </row>
    <row r="413" spans="4:5" x14ac:dyDescent="0.3">
      <c r="D413" s="46">
        <v>91381</v>
      </c>
      <c r="E413" s="46">
        <v>9</v>
      </c>
    </row>
    <row r="414" spans="4:5" x14ac:dyDescent="0.3">
      <c r="D414" s="46">
        <v>91382</v>
      </c>
      <c r="E414" s="46">
        <v>9</v>
      </c>
    </row>
    <row r="415" spans="4:5" x14ac:dyDescent="0.3">
      <c r="D415" s="46">
        <v>91383</v>
      </c>
      <c r="E415" s="46">
        <v>9</v>
      </c>
    </row>
    <row r="416" spans="4:5" x14ac:dyDescent="0.3">
      <c r="D416" s="46">
        <v>91384</v>
      </c>
      <c r="E416" s="46">
        <v>9</v>
      </c>
    </row>
    <row r="417" spans="4:5" x14ac:dyDescent="0.3">
      <c r="D417" s="46">
        <v>91385</v>
      </c>
      <c r="E417" s="46">
        <v>9</v>
      </c>
    </row>
    <row r="418" spans="4:5" x14ac:dyDescent="0.3">
      <c r="D418" s="46">
        <v>91386</v>
      </c>
      <c r="E418" s="46">
        <v>9</v>
      </c>
    </row>
    <row r="419" spans="4:5" x14ac:dyDescent="0.3">
      <c r="D419" s="46">
        <v>91388</v>
      </c>
      <c r="E419" s="46">
        <v>9</v>
      </c>
    </row>
    <row r="420" spans="4:5" x14ac:dyDescent="0.3">
      <c r="D420" s="46">
        <v>91390</v>
      </c>
      <c r="E420" s="46">
        <v>16</v>
      </c>
    </row>
    <row r="421" spans="4:5" x14ac:dyDescent="0.3">
      <c r="D421" s="46">
        <v>91392</v>
      </c>
      <c r="E421" s="46">
        <v>9</v>
      </c>
    </row>
    <row r="422" spans="4:5" x14ac:dyDescent="0.3">
      <c r="D422" s="46">
        <v>91393</v>
      </c>
      <c r="E422" s="46">
        <v>9</v>
      </c>
    </row>
    <row r="423" spans="4:5" x14ac:dyDescent="0.3">
      <c r="D423" s="46">
        <v>91394</v>
      </c>
      <c r="E423" s="46">
        <v>9</v>
      </c>
    </row>
    <row r="424" spans="4:5" x14ac:dyDescent="0.3">
      <c r="D424" s="46">
        <v>91395</v>
      </c>
      <c r="E424" s="46">
        <v>9</v>
      </c>
    </row>
    <row r="425" spans="4:5" x14ac:dyDescent="0.3">
      <c r="D425" s="46">
        <v>91396</v>
      </c>
      <c r="E425" s="46">
        <v>9</v>
      </c>
    </row>
    <row r="426" spans="4:5" x14ac:dyDescent="0.3">
      <c r="D426" s="46">
        <v>91399</v>
      </c>
      <c r="E426" s="46">
        <v>9</v>
      </c>
    </row>
    <row r="427" spans="4:5" x14ac:dyDescent="0.3">
      <c r="D427" s="46">
        <v>91401</v>
      </c>
      <c r="E427" s="46">
        <v>9</v>
      </c>
    </row>
    <row r="428" spans="4:5" x14ac:dyDescent="0.3">
      <c r="D428" s="46">
        <v>91402</v>
      </c>
      <c r="E428" s="46">
        <v>9</v>
      </c>
    </row>
    <row r="429" spans="4:5" x14ac:dyDescent="0.3">
      <c r="D429" s="46">
        <v>91403</v>
      </c>
      <c r="E429" s="46">
        <v>9</v>
      </c>
    </row>
    <row r="430" spans="4:5" x14ac:dyDescent="0.3">
      <c r="D430" s="46">
        <v>91404</v>
      </c>
      <c r="E430" s="46">
        <v>9</v>
      </c>
    </row>
    <row r="431" spans="4:5" x14ac:dyDescent="0.3">
      <c r="D431" s="46">
        <v>91405</v>
      </c>
      <c r="E431" s="46">
        <v>9</v>
      </c>
    </row>
    <row r="432" spans="4:5" x14ac:dyDescent="0.3">
      <c r="D432" s="46">
        <v>91406</v>
      </c>
      <c r="E432" s="46">
        <v>9</v>
      </c>
    </row>
    <row r="433" spans="4:5" x14ac:dyDescent="0.3">
      <c r="D433" s="46">
        <v>91407</v>
      </c>
      <c r="E433" s="46">
        <v>9</v>
      </c>
    </row>
    <row r="434" spans="4:5" x14ac:dyDescent="0.3">
      <c r="D434" s="46">
        <v>91408</v>
      </c>
      <c r="E434" s="46">
        <v>9</v>
      </c>
    </row>
    <row r="435" spans="4:5" x14ac:dyDescent="0.3">
      <c r="D435" s="46">
        <v>91409</v>
      </c>
      <c r="E435" s="46">
        <v>9</v>
      </c>
    </row>
    <row r="436" spans="4:5" x14ac:dyDescent="0.3">
      <c r="D436" s="46">
        <v>91410</v>
      </c>
      <c r="E436" s="46">
        <v>9</v>
      </c>
    </row>
    <row r="437" spans="4:5" x14ac:dyDescent="0.3">
      <c r="D437" s="46">
        <v>91411</v>
      </c>
      <c r="E437" s="46">
        <v>9</v>
      </c>
    </row>
    <row r="438" spans="4:5" x14ac:dyDescent="0.3">
      <c r="D438" s="46">
        <v>91412</v>
      </c>
      <c r="E438" s="46">
        <v>9</v>
      </c>
    </row>
    <row r="439" spans="4:5" x14ac:dyDescent="0.3">
      <c r="D439" s="46">
        <v>91413</v>
      </c>
      <c r="E439" s="46">
        <v>9</v>
      </c>
    </row>
    <row r="440" spans="4:5" x14ac:dyDescent="0.3">
      <c r="D440" s="46">
        <v>91416</v>
      </c>
      <c r="E440" s="46">
        <v>9</v>
      </c>
    </row>
    <row r="441" spans="4:5" x14ac:dyDescent="0.3">
      <c r="D441" s="46">
        <v>91423</v>
      </c>
      <c r="E441" s="46">
        <v>9</v>
      </c>
    </row>
    <row r="442" spans="4:5" x14ac:dyDescent="0.3">
      <c r="D442" s="46">
        <v>91426</v>
      </c>
      <c r="E442" s="46">
        <v>9</v>
      </c>
    </row>
    <row r="443" spans="4:5" x14ac:dyDescent="0.3">
      <c r="D443" s="46">
        <v>91436</v>
      </c>
      <c r="E443" s="46">
        <v>9</v>
      </c>
    </row>
    <row r="444" spans="4:5" x14ac:dyDescent="0.3">
      <c r="D444" s="46">
        <v>91470</v>
      </c>
      <c r="E444" s="46">
        <v>9</v>
      </c>
    </row>
    <row r="445" spans="4:5" x14ac:dyDescent="0.3">
      <c r="D445" s="46">
        <v>91482</v>
      </c>
      <c r="E445" s="46">
        <v>9</v>
      </c>
    </row>
    <row r="446" spans="4:5" x14ac:dyDescent="0.3">
      <c r="D446" s="46">
        <v>91495</v>
      </c>
      <c r="E446" s="46">
        <v>9</v>
      </c>
    </row>
    <row r="447" spans="4:5" x14ac:dyDescent="0.3">
      <c r="D447" s="46">
        <v>91496</v>
      </c>
      <c r="E447" s="46">
        <v>9</v>
      </c>
    </row>
    <row r="448" spans="4:5" x14ac:dyDescent="0.3">
      <c r="D448" s="46">
        <v>91497</v>
      </c>
      <c r="E448" s="46">
        <v>9</v>
      </c>
    </row>
    <row r="449" spans="4:5" x14ac:dyDescent="0.3">
      <c r="D449" s="46">
        <v>91499</v>
      </c>
      <c r="E449" s="46">
        <v>9</v>
      </c>
    </row>
    <row r="450" spans="4:5" x14ac:dyDescent="0.3">
      <c r="D450" s="46">
        <v>91501</v>
      </c>
      <c r="E450" s="46">
        <v>9</v>
      </c>
    </row>
    <row r="451" spans="4:5" x14ac:dyDescent="0.3">
      <c r="D451" s="46">
        <v>91502</v>
      </c>
      <c r="E451" s="46">
        <v>9</v>
      </c>
    </row>
    <row r="452" spans="4:5" x14ac:dyDescent="0.3">
      <c r="D452" s="46">
        <v>91503</v>
      </c>
      <c r="E452" s="46">
        <v>9</v>
      </c>
    </row>
    <row r="453" spans="4:5" x14ac:dyDescent="0.3">
      <c r="D453" s="46">
        <v>91504</v>
      </c>
      <c r="E453" s="46">
        <v>9</v>
      </c>
    </row>
    <row r="454" spans="4:5" x14ac:dyDescent="0.3">
      <c r="D454" s="46">
        <v>91505</v>
      </c>
      <c r="E454" s="46">
        <v>9</v>
      </c>
    </row>
    <row r="455" spans="4:5" x14ac:dyDescent="0.3">
      <c r="D455" s="46">
        <v>91506</v>
      </c>
      <c r="E455" s="46">
        <v>9</v>
      </c>
    </row>
    <row r="456" spans="4:5" x14ac:dyDescent="0.3">
      <c r="D456" s="46">
        <v>91507</v>
      </c>
      <c r="E456" s="46">
        <v>9</v>
      </c>
    </row>
    <row r="457" spans="4:5" x14ac:dyDescent="0.3">
      <c r="D457" s="46">
        <v>91508</v>
      </c>
      <c r="E457" s="46">
        <v>9</v>
      </c>
    </row>
    <row r="458" spans="4:5" x14ac:dyDescent="0.3">
      <c r="D458" s="46">
        <v>91510</v>
      </c>
      <c r="E458" s="46">
        <v>9</v>
      </c>
    </row>
    <row r="459" spans="4:5" x14ac:dyDescent="0.3">
      <c r="D459" s="46">
        <v>91521</v>
      </c>
      <c r="E459" s="46">
        <v>9</v>
      </c>
    </row>
    <row r="460" spans="4:5" x14ac:dyDescent="0.3">
      <c r="D460" s="46">
        <v>91522</v>
      </c>
      <c r="E460" s="46">
        <v>9</v>
      </c>
    </row>
    <row r="461" spans="4:5" x14ac:dyDescent="0.3">
      <c r="D461" s="46">
        <v>91523</v>
      </c>
      <c r="E461" s="46">
        <v>9</v>
      </c>
    </row>
    <row r="462" spans="4:5" x14ac:dyDescent="0.3">
      <c r="D462" s="46">
        <v>91526</v>
      </c>
      <c r="E462" s="46">
        <v>9</v>
      </c>
    </row>
    <row r="463" spans="4:5" x14ac:dyDescent="0.3">
      <c r="D463" s="46">
        <v>91601</v>
      </c>
      <c r="E463" s="46">
        <v>9</v>
      </c>
    </row>
    <row r="464" spans="4:5" x14ac:dyDescent="0.3">
      <c r="D464" s="46">
        <v>91602</v>
      </c>
      <c r="E464" s="46">
        <v>9</v>
      </c>
    </row>
    <row r="465" spans="4:5" x14ac:dyDescent="0.3">
      <c r="D465" s="46">
        <v>91603</v>
      </c>
      <c r="E465" s="46">
        <v>9</v>
      </c>
    </row>
    <row r="466" spans="4:5" x14ac:dyDescent="0.3">
      <c r="D466" s="46">
        <v>91604</v>
      </c>
      <c r="E466" s="46">
        <v>9</v>
      </c>
    </row>
    <row r="467" spans="4:5" x14ac:dyDescent="0.3">
      <c r="D467" s="46">
        <v>91605</v>
      </c>
      <c r="E467" s="46">
        <v>9</v>
      </c>
    </row>
    <row r="468" spans="4:5" x14ac:dyDescent="0.3">
      <c r="D468" s="46">
        <v>91606</v>
      </c>
      <c r="E468" s="46">
        <v>9</v>
      </c>
    </row>
    <row r="469" spans="4:5" x14ac:dyDescent="0.3">
      <c r="D469" s="46">
        <v>91607</v>
      </c>
      <c r="E469" s="46">
        <v>9</v>
      </c>
    </row>
    <row r="470" spans="4:5" x14ac:dyDescent="0.3">
      <c r="D470" s="46">
        <v>91608</v>
      </c>
      <c r="E470" s="46">
        <v>9</v>
      </c>
    </row>
    <row r="471" spans="4:5" x14ac:dyDescent="0.3">
      <c r="D471" s="46">
        <v>91609</v>
      </c>
      <c r="E471" s="46">
        <v>9</v>
      </c>
    </row>
    <row r="472" spans="4:5" x14ac:dyDescent="0.3">
      <c r="D472" s="46">
        <v>91610</v>
      </c>
      <c r="E472" s="46">
        <v>9</v>
      </c>
    </row>
    <row r="473" spans="4:5" x14ac:dyDescent="0.3">
      <c r="D473" s="46">
        <v>91611</v>
      </c>
      <c r="E473" s="46">
        <v>9</v>
      </c>
    </row>
    <row r="474" spans="4:5" x14ac:dyDescent="0.3">
      <c r="D474" s="46">
        <v>91612</v>
      </c>
      <c r="E474" s="46">
        <v>9</v>
      </c>
    </row>
    <row r="475" spans="4:5" x14ac:dyDescent="0.3">
      <c r="D475" s="46">
        <v>91614</v>
      </c>
      <c r="E475" s="46">
        <v>9</v>
      </c>
    </row>
    <row r="476" spans="4:5" x14ac:dyDescent="0.3">
      <c r="D476" s="46">
        <v>91615</v>
      </c>
      <c r="E476" s="46">
        <v>9</v>
      </c>
    </row>
    <row r="477" spans="4:5" x14ac:dyDescent="0.3">
      <c r="D477" s="46">
        <v>91616</v>
      </c>
      <c r="E477" s="46">
        <v>9</v>
      </c>
    </row>
    <row r="478" spans="4:5" x14ac:dyDescent="0.3">
      <c r="D478" s="46">
        <v>91617</v>
      </c>
      <c r="E478" s="46">
        <v>9</v>
      </c>
    </row>
    <row r="479" spans="4:5" x14ac:dyDescent="0.3">
      <c r="D479" s="46">
        <v>91618</v>
      </c>
      <c r="E479" s="46">
        <v>9</v>
      </c>
    </row>
    <row r="480" spans="4:5" x14ac:dyDescent="0.3">
      <c r="D480" s="46">
        <v>91701</v>
      </c>
      <c r="E480" s="46">
        <v>10</v>
      </c>
    </row>
    <row r="481" spans="4:5" x14ac:dyDescent="0.3">
      <c r="D481" s="46">
        <v>91702</v>
      </c>
      <c r="E481" s="46">
        <v>9</v>
      </c>
    </row>
    <row r="482" spans="4:5" x14ac:dyDescent="0.3">
      <c r="D482" s="46">
        <v>91706</v>
      </c>
      <c r="E482" s="46">
        <v>9</v>
      </c>
    </row>
    <row r="483" spans="4:5" x14ac:dyDescent="0.3">
      <c r="D483" s="46">
        <v>91708</v>
      </c>
      <c r="E483" s="46">
        <v>10</v>
      </c>
    </row>
    <row r="484" spans="4:5" x14ac:dyDescent="0.3">
      <c r="D484" s="46">
        <v>91709</v>
      </c>
      <c r="E484" s="46">
        <v>10</v>
      </c>
    </row>
    <row r="485" spans="4:5" x14ac:dyDescent="0.3">
      <c r="D485" s="46">
        <v>91710</v>
      </c>
      <c r="E485" s="46">
        <v>10</v>
      </c>
    </row>
    <row r="486" spans="4:5" x14ac:dyDescent="0.3">
      <c r="D486" s="46">
        <v>91711</v>
      </c>
      <c r="E486" s="46">
        <v>9</v>
      </c>
    </row>
    <row r="487" spans="4:5" x14ac:dyDescent="0.3">
      <c r="D487" s="46">
        <v>91714</v>
      </c>
      <c r="E487" s="46">
        <v>9</v>
      </c>
    </row>
    <row r="488" spans="4:5" x14ac:dyDescent="0.3">
      <c r="D488" s="46">
        <v>91715</v>
      </c>
      <c r="E488" s="46">
        <v>9</v>
      </c>
    </row>
    <row r="489" spans="4:5" x14ac:dyDescent="0.3">
      <c r="D489" s="46">
        <v>91716</v>
      </c>
      <c r="E489" s="46">
        <v>9</v>
      </c>
    </row>
    <row r="490" spans="4:5" x14ac:dyDescent="0.3">
      <c r="D490" s="46">
        <v>91718</v>
      </c>
      <c r="E490" s="46">
        <v>10</v>
      </c>
    </row>
    <row r="491" spans="4:5" x14ac:dyDescent="0.3">
      <c r="D491" s="46">
        <v>91719</v>
      </c>
      <c r="E491" s="46">
        <v>10</v>
      </c>
    </row>
    <row r="492" spans="4:5" x14ac:dyDescent="0.3">
      <c r="D492" s="46">
        <v>91720</v>
      </c>
      <c r="E492" s="46">
        <v>10</v>
      </c>
    </row>
    <row r="493" spans="4:5" x14ac:dyDescent="0.3">
      <c r="D493" s="46">
        <v>91722</v>
      </c>
      <c r="E493" s="46">
        <v>9</v>
      </c>
    </row>
    <row r="494" spans="4:5" x14ac:dyDescent="0.3">
      <c r="D494" s="46">
        <v>91723</v>
      </c>
      <c r="E494" s="46">
        <v>9</v>
      </c>
    </row>
    <row r="495" spans="4:5" x14ac:dyDescent="0.3">
      <c r="D495" s="46">
        <v>91724</v>
      </c>
      <c r="E495" s="46">
        <v>9</v>
      </c>
    </row>
    <row r="496" spans="4:5" x14ac:dyDescent="0.3">
      <c r="D496" s="46">
        <v>91729</v>
      </c>
      <c r="E496" s="46">
        <v>10</v>
      </c>
    </row>
    <row r="497" spans="4:5" x14ac:dyDescent="0.3">
      <c r="D497" s="46">
        <v>91730</v>
      </c>
      <c r="E497" s="46">
        <v>10</v>
      </c>
    </row>
    <row r="498" spans="4:5" x14ac:dyDescent="0.3">
      <c r="D498" s="46">
        <v>91731</v>
      </c>
      <c r="E498" s="46">
        <v>9</v>
      </c>
    </row>
    <row r="499" spans="4:5" x14ac:dyDescent="0.3">
      <c r="D499" s="46">
        <v>91732</v>
      </c>
      <c r="E499" s="46">
        <v>9</v>
      </c>
    </row>
    <row r="500" spans="4:5" x14ac:dyDescent="0.3">
      <c r="D500" s="46">
        <v>91733</v>
      </c>
      <c r="E500" s="46">
        <v>9</v>
      </c>
    </row>
    <row r="501" spans="4:5" x14ac:dyDescent="0.3">
      <c r="D501" s="46">
        <v>91734</v>
      </c>
      <c r="E501" s="46">
        <v>9</v>
      </c>
    </row>
    <row r="502" spans="4:5" x14ac:dyDescent="0.3">
      <c r="D502" s="46">
        <v>91735</v>
      </c>
      <c r="E502" s="46">
        <v>9</v>
      </c>
    </row>
    <row r="503" spans="4:5" x14ac:dyDescent="0.3">
      <c r="D503" s="46">
        <v>91737</v>
      </c>
      <c r="E503" s="46">
        <v>10</v>
      </c>
    </row>
    <row r="504" spans="4:5" x14ac:dyDescent="0.3">
      <c r="D504" s="46">
        <v>91739</v>
      </c>
      <c r="E504" s="46">
        <v>10</v>
      </c>
    </row>
    <row r="505" spans="4:5" x14ac:dyDescent="0.3">
      <c r="D505" s="46">
        <v>91740</v>
      </c>
      <c r="E505" s="46">
        <v>9</v>
      </c>
    </row>
    <row r="506" spans="4:5" x14ac:dyDescent="0.3">
      <c r="D506" s="46">
        <v>91741</v>
      </c>
      <c r="E506" s="46">
        <v>9</v>
      </c>
    </row>
    <row r="507" spans="4:5" x14ac:dyDescent="0.3">
      <c r="D507" s="46">
        <v>91743</v>
      </c>
      <c r="E507" s="46">
        <v>10</v>
      </c>
    </row>
    <row r="508" spans="4:5" x14ac:dyDescent="0.3">
      <c r="D508" s="46">
        <v>91744</v>
      </c>
      <c r="E508" s="46">
        <v>9</v>
      </c>
    </row>
    <row r="509" spans="4:5" x14ac:dyDescent="0.3">
      <c r="D509" s="46">
        <v>91745</v>
      </c>
      <c r="E509" s="46">
        <v>9</v>
      </c>
    </row>
    <row r="510" spans="4:5" x14ac:dyDescent="0.3">
      <c r="D510" s="46">
        <v>91746</v>
      </c>
      <c r="E510" s="46">
        <v>9</v>
      </c>
    </row>
    <row r="511" spans="4:5" x14ac:dyDescent="0.3">
      <c r="D511" s="46">
        <v>91747</v>
      </c>
      <c r="E511" s="46">
        <v>9</v>
      </c>
    </row>
    <row r="512" spans="4:5" x14ac:dyDescent="0.3">
      <c r="D512" s="46">
        <v>91748</v>
      </c>
      <c r="E512" s="46">
        <v>9</v>
      </c>
    </row>
    <row r="513" spans="4:5" x14ac:dyDescent="0.3">
      <c r="D513" s="46">
        <v>91749</v>
      </c>
      <c r="E513" s="46">
        <v>9</v>
      </c>
    </row>
    <row r="514" spans="4:5" x14ac:dyDescent="0.3">
      <c r="D514" s="46">
        <v>91750</v>
      </c>
      <c r="E514" s="46">
        <v>9</v>
      </c>
    </row>
    <row r="515" spans="4:5" x14ac:dyDescent="0.3">
      <c r="D515" s="46">
        <v>91752</v>
      </c>
      <c r="E515" s="46">
        <v>10</v>
      </c>
    </row>
    <row r="516" spans="4:5" x14ac:dyDescent="0.3">
      <c r="D516" s="46">
        <v>91754</v>
      </c>
      <c r="E516" s="46">
        <v>9</v>
      </c>
    </row>
    <row r="517" spans="4:5" x14ac:dyDescent="0.3">
      <c r="D517" s="46">
        <v>91755</v>
      </c>
      <c r="E517" s="46">
        <v>9</v>
      </c>
    </row>
    <row r="518" spans="4:5" x14ac:dyDescent="0.3">
      <c r="D518" s="46">
        <v>91756</v>
      </c>
      <c r="E518" s="46">
        <v>9</v>
      </c>
    </row>
    <row r="519" spans="4:5" x14ac:dyDescent="0.3">
      <c r="D519" s="46">
        <v>91758</v>
      </c>
      <c r="E519" s="46">
        <v>10</v>
      </c>
    </row>
    <row r="520" spans="4:5" x14ac:dyDescent="0.3">
      <c r="D520" s="46">
        <v>91759</v>
      </c>
      <c r="E520" s="46">
        <v>16</v>
      </c>
    </row>
    <row r="521" spans="4:5" x14ac:dyDescent="0.3">
      <c r="D521" s="46">
        <v>91760</v>
      </c>
      <c r="E521" s="46">
        <v>10</v>
      </c>
    </row>
    <row r="522" spans="4:5" x14ac:dyDescent="0.3">
      <c r="D522" s="46">
        <v>91761</v>
      </c>
      <c r="E522" s="46">
        <v>10</v>
      </c>
    </row>
    <row r="523" spans="4:5" x14ac:dyDescent="0.3">
      <c r="D523" s="46">
        <v>91762</v>
      </c>
      <c r="E523" s="46">
        <v>10</v>
      </c>
    </row>
    <row r="524" spans="4:5" x14ac:dyDescent="0.3">
      <c r="D524" s="46">
        <v>91763</v>
      </c>
      <c r="E524" s="46">
        <v>10</v>
      </c>
    </row>
    <row r="525" spans="4:5" x14ac:dyDescent="0.3">
      <c r="D525" s="46">
        <v>91764</v>
      </c>
      <c r="E525" s="46">
        <v>10</v>
      </c>
    </row>
    <row r="526" spans="4:5" x14ac:dyDescent="0.3">
      <c r="D526" s="46">
        <v>91765</v>
      </c>
      <c r="E526" s="46">
        <v>9</v>
      </c>
    </row>
    <row r="527" spans="4:5" x14ac:dyDescent="0.3">
      <c r="D527" s="46">
        <v>91766</v>
      </c>
      <c r="E527" s="46">
        <v>9</v>
      </c>
    </row>
    <row r="528" spans="4:5" x14ac:dyDescent="0.3">
      <c r="D528" s="46">
        <v>91767</v>
      </c>
      <c r="E528" s="46">
        <v>9</v>
      </c>
    </row>
    <row r="529" spans="4:5" x14ac:dyDescent="0.3">
      <c r="D529" s="46">
        <v>91768</v>
      </c>
      <c r="E529" s="46">
        <v>9</v>
      </c>
    </row>
    <row r="530" spans="4:5" x14ac:dyDescent="0.3">
      <c r="D530" s="46">
        <v>91769</v>
      </c>
      <c r="E530" s="46">
        <v>9</v>
      </c>
    </row>
    <row r="531" spans="4:5" x14ac:dyDescent="0.3">
      <c r="D531" s="46">
        <v>91770</v>
      </c>
      <c r="E531" s="46">
        <v>9</v>
      </c>
    </row>
    <row r="532" spans="4:5" x14ac:dyDescent="0.3">
      <c r="D532" s="46">
        <v>91771</v>
      </c>
      <c r="E532" s="46">
        <v>9</v>
      </c>
    </row>
    <row r="533" spans="4:5" x14ac:dyDescent="0.3">
      <c r="D533" s="46">
        <v>91772</v>
      </c>
      <c r="E533" s="46">
        <v>9</v>
      </c>
    </row>
    <row r="534" spans="4:5" x14ac:dyDescent="0.3">
      <c r="D534" s="46">
        <v>91773</v>
      </c>
      <c r="E534" s="46">
        <v>9</v>
      </c>
    </row>
    <row r="535" spans="4:5" x14ac:dyDescent="0.3">
      <c r="D535" s="46">
        <v>91775</v>
      </c>
      <c r="E535" s="46">
        <v>9</v>
      </c>
    </row>
    <row r="536" spans="4:5" x14ac:dyDescent="0.3">
      <c r="D536" s="46">
        <v>91776</v>
      </c>
      <c r="E536" s="46">
        <v>9</v>
      </c>
    </row>
    <row r="537" spans="4:5" x14ac:dyDescent="0.3">
      <c r="D537" s="46">
        <v>91778</v>
      </c>
      <c r="E537" s="46">
        <v>9</v>
      </c>
    </row>
    <row r="538" spans="4:5" x14ac:dyDescent="0.3">
      <c r="D538" s="46">
        <v>91780</v>
      </c>
      <c r="E538" s="46">
        <v>9</v>
      </c>
    </row>
    <row r="539" spans="4:5" x14ac:dyDescent="0.3">
      <c r="D539" s="46">
        <v>91784</v>
      </c>
      <c r="E539" s="46">
        <v>10</v>
      </c>
    </row>
    <row r="540" spans="4:5" x14ac:dyDescent="0.3">
      <c r="D540" s="46">
        <v>91785</v>
      </c>
      <c r="E540" s="46">
        <v>10</v>
      </c>
    </row>
    <row r="541" spans="4:5" x14ac:dyDescent="0.3">
      <c r="D541" s="46">
        <v>91786</v>
      </c>
      <c r="E541" s="46">
        <v>10</v>
      </c>
    </row>
    <row r="542" spans="4:5" x14ac:dyDescent="0.3">
      <c r="D542" s="46">
        <v>91788</v>
      </c>
      <c r="E542" s="46">
        <v>9</v>
      </c>
    </row>
    <row r="543" spans="4:5" x14ac:dyDescent="0.3">
      <c r="D543" s="46">
        <v>91789</v>
      </c>
      <c r="E543" s="46">
        <v>9</v>
      </c>
    </row>
    <row r="544" spans="4:5" x14ac:dyDescent="0.3">
      <c r="D544" s="46">
        <v>91790</v>
      </c>
      <c r="E544" s="46">
        <v>9</v>
      </c>
    </row>
    <row r="545" spans="4:5" x14ac:dyDescent="0.3">
      <c r="D545" s="46">
        <v>91791</v>
      </c>
      <c r="E545" s="46">
        <v>9</v>
      </c>
    </row>
    <row r="546" spans="4:5" x14ac:dyDescent="0.3">
      <c r="D546" s="46">
        <v>91792</v>
      </c>
      <c r="E546" s="46">
        <v>9</v>
      </c>
    </row>
    <row r="547" spans="4:5" x14ac:dyDescent="0.3">
      <c r="D547" s="46">
        <v>91793</v>
      </c>
      <c r="E547" s="46">
        <v>9</v>
      </c>
    </row>
    <row r="548" spans="4:5" x14ac:dyDescent="0.3">
      <c r="D548" s="46">
        <v>91795</v>
      </c>
      <c r="E548" s="46">
        <v>9</v>
      </c>
    </row>
    <row r="549" spans="4:5" x14ac:dyDescent="0.3">
      <c r="D549" s="46">
        <v>91797</v>
      </c>
      <c r="E549" s="46">
        <v>9</v>
      </c>
    </row>
    <row r="550" spans="4:5" x14ac:dyDescent="0.3">
      <c r="D550" s="46">
        <v>91798</v>
      </c>
      <c r="E550" s="46">
        <v>10</v>
      </c>
    </row>
    <row r="551" spans="4:5" x14ac:dyDescent="0.3">
      <c r="D551" s="46">
        <v>91799</v>
      </c>
      <c r="E551" s="46">
        <v>9</v>
      </c>
    </row>
    <row r="552" spans="4:5" x14ac:dyDescent="0.3">
      <c r="D552" s="46">
        <v>91801</v>
      </c>
      <c r="E552" s="46">
        <v>9</v>
      </c>
    </row>
    <row r="553" spans="4:5" x14ac:dyDescent="0.3">
      <c r="D553" s="46">
        <v>91802</v>
      </c>
      <c r="E553" s="46">
        <v>9</v>
      </c>
    </row>
    <row r="554" spans="4:5" x14ac:dyDescent="0.3">
      <c r="D554" s="46">
        <v>91803</v>
      </c>
      <c r="E554" s="46">
        <v>9</v>
      </c>
    </row>
    <row r="555" spans="4:5" x14ac:dyDescent="0.3">
      <c r="D555" s="46">
        <v>91804</v>
      </c>
      <c r="E555" s="46">
        <v>9</v>
      </c>
    </row>
    <row r="556" spans="4:5" x14ac:dyDescent="0.3">
      <c r="D556" s="46">
        <v>91841</v>
      </c>
      <c r="E556" s="46">
        <v>9</v>
      </c>
    </row>
    <row r="557" spans="4:5" x14ac:dyDescent="0.3">
      <c r="D557" s="46">
        <v>91896</v>
      </c>
      <c r="E557" s="46">
        <v>9</v>
      </c>
    </row>
    <row r="558" spans="4:5" x14ac:dyDescent="0.3">
      <c r="D558" s="46">
        <v>91899</v>
      </c>
      <c r="E558" s="46">
        <v>9</v>
      </c>
    </row>
    <row r="559" spans="4:5" x14ac:dyDescent="0.3">
      <c r="D559" s="46">
        <v>91901</v>
      </c>
      <c r="E559" s="46">
        <v>10</v>
      </c>
    </row>
    <row r="560" spans="4:5" x14ac:dyDescent="0.3">
      <c r="D560" s="46">
        <v>91902</v>
      </c>
      <c r="E560" s="46">
        <v>7</v>
      </c>
    </row>
    <row r="561" spans="4:5" x14ac:dyDescent="0.3">
      <c r="D561" s="46">
        <v>91903</v>
      </c>
      <c r="E561" s="46">
        <v>10</v>
      </c>
    </row>
    <row r="562" spans="4:5" x14ac:dyDescent="0.3">
      <c r="D562" s="46">
        <v>91905</v>
      </c>
      <c r="E562" s="46">
        <v>14</v>
      </c>
    </row>
    <row r="563" spans="4:5" x14ac:dyDescent="0.3">
      <c r="D563" s="46">
        <v>91906</v>
      </c>
      <c r="E563" s="46">
        <v>14</v>
      </c>
    </row>
    <row r="564" spans="4:5" x14ac:dyDescent="0.3">
      <c r="D564" s="46">
        <v>91908</v>
      </c>
      <c r="E564" s="46">
        <v>7</v>
      </c>
    </row>
    <row r="565" spans="4:5" x14ac:dyDescent="0.3">
      <c r="D565" s="46">
        <v>91909</v>
      </c>
      <c r="E565" s="46">
        <v>7</v>
      </c>
    </row>
    <row r="566" spans="4:5" x14ac:dyDescent="0.3">
      <c r="D566" s="46">
        <v>91910</v>
      </c>
      <c r="E566" s="46">
        <v>7</v>
      </c>
    </row>
    <row r="567" spans="4:5" x14ac:dyDescent="0.3">
      <c r="D567" s="46">
        <v>91911</v>
      </c>
      <c r="E567" s="46">
        <v>7</v>
      </c>
    </row>
    <row r="568" spans="4:5" x14ac:dyDescent="0.3">
      <c r="D568" s="46">
        <v>91912</v>
      </c>
      <c r="E568" s="46">
        <v>7</v>
      </c>
    </row>
    <row r="569" spans="4:5" x14ac:dyDescent="0.3">
      <c r="D569" s="46">
        <v>91913</v>
      </c>
      <c r="E569" s="46">
        <v>7</v>
      </c>
    </row>
    <row r="570" spans="4:5" x14ac:dyDescent="0.3">
      <c r="D570" s="46">
        <v>91914</v>
      </c>
      <c r="E570" s="46">
        <v>10</v>
      </c>
    </row>
    <row r="571" spans="4:5" x14ac:dyDescent="0.3">
      <c r="D571" s="46">
        <v>91915</v>
      </c>
      <c r="E571" s="46">
        <v>7</v>
      </c>
    </row>
    <row r="572" spans="4:5" x14ac:dyDescent="0.3">
      <c r="D572" s="46">
        <v>91916</v>
      </c>
      <c r="E572" s="46">
        <v>14</v>
      </c>
    </row>
    <row r="573" spans="4:5" x14ac:dyDescent="0.3">
      <c r="D573" s="46">
        <v>91917</v>
      </c>
      <c r="E573" s="46">
        <v>10</v>
      </c>
    </row>
    <row r="574" spans="4:5" x14ac:dyDescent="0.3">
      <c r="D574" s="46">
        <v>91921</v>
      </c>
      <c r="E574" s="46">
        <v>7</v>
      </c>
    </row>
    <row r="575" spans="4:5" x14ac:dyDescent="0.3">
      <c r="D575" s="46">
        <v>91931</v>
      </c>
      <c r="E575" s="46">
        <v>14</v>
      </c>
    </row>
    <row r="576" spans="4:5" x14ac:dyDescent="0.3">
      <c r="D576" s="46">
        <v>91932</v>
      </c>
      <c r="E576" s="46">
        <v>7</v>
      </c>
    </row>
    <row r="577" spans="4:5" x14ac:dyDescent="0.3">
      <c r="D577" s="46">
        <v>91933</v>
      </c>
      <c r="E577" s="46">
        <v>7</v>
      </c>
    </row>
    <row r="578" spans="4:5" x14ac:dyDescent="0.3">
      <c r="D578" s="46">
        <v>91934</v>
      </c>
      <c r="E578" s="46">
        <v>14</v>
      </c>
    </row>
    <row r="579" spans="4:5" x14ac:dyDescent="0.3">
      <c r="D579" s="46">
        <v>91935</v>
      </c>
      <c r="E579" s="46">
        <v>10</v>
      </c>
    </row>
    <row r="580" spans="4:5" x14ac:dyDescent="0.3">
      <c r="D580" s="46">
        <v>91941</v>
      </c>
      <c r="E580" s="46">
        <v>7</v>
      </c>
    </row>
    <row r="581" spans="4:5" x14ac:dyDescent="0.3">
      <c r="D581" s="46">
        <v>91942</v>
      </c>
      <c r="E581" s="46">
        <v>7</v>
      </c>
    </row>
    <row r="582" spans="4:5" x14ac:dyDescent="0.3">
      <c r="D582" s="46">
        <v>91943</v>
      </c>
      <c r="E582" s="46">
        <v>7</v>
      </c>
    </row>
    <row r="583" spans="4:5" x14ac:dyDescent="0.3">
      <c r="D583" s="46">
        <v>91944</v>
      </c>
      <c r="E583" s="46">
        <v>7</v>
      </c>
    </row>
    <row r="584" spans="4:5" x14ac:dyDescent="0.3">
      <c r="D584" s="46">
        <v>91945</v>
      </c>
      <c r="E584" s="46">
        <v>7</v>
      </c>
    </row>
    <row r="585" spans="4:5" x14ac:dyDescent="0.3">
      <c r="D585" s="46">
        <v>91946</v>
      </c>
      <c r="E585" s="46">
        <v>7</v>
      </c>
    </row>
    <row r="586" spans="4:5" x14ac:dyDescent="0.3">
      <c r="D586" s="46">
        <v>91947</v>
      </c>
      <c r="E586" s="46">
        <v>7</v>
      </c>
    </row>
    <row r="587" spans="4:5" x14ac:dyDescent="0.3">
      <c r="D587" s="46">
        <v>91948</v>
      </c>
      <c r="E587" s="46">
        <v>14</v>
      </c>
    </row>
    <row r="588" spans="4:5" x14ac:dyDescent="0.3">
      <c r="D588" s="46">
        <v>91950</v>
      </c>
      <c r="E588" s="46">
        <v>7</v>
      </c>
    </row>
    <row r="589" spans="4:5" x14ac:dyDescent="0.3">
      <c r="D589" s="46">
        <v>91951</v>
      </c>
      <c r="E589" s="46">
        <v>7</v>
      </c>
    </row>
    <row r="590" spans="4:5" x14ac:dyDescent="0.3">
      <c r="D590" s="46">
        <v>91962</v>
      </c>
      <c r="E590" s="46">
        <v>14</v>
      </c>
    </row>
    <row r="591" spans="4:5" x14ac:dyDescent="0.3">
      <c r="D591" s="46">
        <v>91963</v>
      </c>
      <c r="E591" s="46">
        <v>14</v>
      </c>
    </row>
    <row r="592" spans="4:5" x14ac:dyDescent="0.3">
      <c r="D592" s="46">
        <v>91976</v>
      </c>
      <c r="E592" s="46">
        <v>10</v>
      </c>
    </row>
    <row r="593" spans="4:5" x14ac:dyDescent="0.3">
      <c r="D593" s="46">
        <v>91977</v>
      </c>
      <c r="E593" s="46">
        <v>10</v>
      </c>
    </row>
    <row r="594" spans="4:5" x14ac:dyDescent="0.3">
      <c r="D594" s="46">
        <v>91978</v>
      </c>
      <c r="E594" s="46">
        <v>10</v>
      </c>
    </row>
    <row r="595" spans="4:5" x14ac:dyDescent="0.3">
      <c r="D595" s="46">
        <v>91979</v>
      </c>
      <c r="E595" s="46">
        <v>10</v>
      </c>
    </row>
    <row r="596" spans="4:5" x14ac:dyDescent="0.3">
      <c r="D596" s="46">
        <v>91980</v>
      </c>
      <c r="E596" s="46">
        <v>14</v>
      </c>
    </row>
    <row r="597" spans="4:5" x14ac:dyDescent="0.3">
      <c r="D597" s="46">
        <v>91987</v>
      </c>
      <c r="E597" s="46">
        <v>14</v>
      </c>
    </row>
    <row r="598" spans="4:5" x14ac:dyDescent="0.3">
      <c r="D598" s="46">
        <v>91990</v>
      </c>
      <c r="E598" s="46">
        <v>14</v>
      </c>
    </row>
    <row r="599" spans="4:5" x14ac:dyDescent="0.3">
      <c r="D599" s="46">
        <v>92003</v>
      </c>
      <c r="E599" s="46">
        <v>10</v>
      </c>
    </row>
    <row r="600" spans="4:5" x14ac:dyDescent="0.3">
      <c r="D600" s="46">
        <v>92004</v>
      </c>
      <c r="E600" s="46">
        <v>15</v>
      </c>
    </row>
    <row r="601" spans="4:5" x14ac:dyDescent="0.3">
      <c r="D601" s="46">
        <v>92007</v>
      </c>
      <c r="E601" s="46">
        <v>7</v>
      </c>
    </row>
    <row r="602" spans="4:5" x14ac:dyDescent="0.3">
      <c r="D602" s="46">
        <v>92008</v>
      </c>
      <c r="E602" s="46">
        <v>7</v>
      </c>
    </row>
    <row r="603" spans="4:5" x14ac:dyDescent="0.3">
      <c r="D603" s="46">
        <v>92009</v>
      </c>
      <c r="E603" s="46">
        <v>7</v>
      </c>
    </row>
    <row r="604" spans="4:5" x14ac:dyDescent="0.3">
      <c r="D604" s="46">
        <v>92013</v>
      </c>
      <c r="E604" s="46">
        <v>7</v>
      </c>
    </row>
    <row r="605" spans="4:5" x14ac:dyDescent="0.3">
      <c r="D605" s="46">
        <v>92014</v>
      </c>
      <c r="E605" s="46">
        <v>7</v>
      </c>
    </row>
    <row r="606" spans="4:5" x14ac:dyDescent="0.3">
      <c r="D606" s="46">
        <v>92018</v>
      </c>
      <c r="E606" s="46">
        <v>7</v>
      </c>
    </row>
    <row r="607" spans="4:5" x14ac:dyDescent="0.3">
      <c r="D607" s="46">
        <v>92019</v>
      </c>
      <c r="E607" s="46">
        <v>10</v>
      </c>
    </row>
    <row r="608" spans="4:5" x14ac:dyDescent="0.3">
      <c r="D608" s="46">
        <v>92020</v>
      </c>
      <c r="E608" s="46">
        <v>10</v>
      </c>
    </row>
    <row r="609" spans="4:5" x14ac:dyDescent="0.3">
      <c r="D609" s="46">
        <v>92021</v>
      </c>
      <c r="E609" s="46">
        <v>10</v>
      </c>
    </row>
    <row r="610" spans="4:5" x14ac:dyDescent="0.3">
      <c r="D610" s="46">
        <v>92022</v>
      </c>
      <c r="E610" s="46">
        <v>10</v>
      </c>
    </row>
    <row r="611" spans="4:5" x14ac:dyDescent="0.3">
      <c r="D611" s="46">
        <v>92023</v>
      </c>
      <c r="E611" s="46">
        <v>7</v>
      </c>
    </row>
    <row r="612" spans="4:5" x14ac:dyDescent="0.3">
      <c r="D612" s="46">
        <v>92024</v>
      </c>
      <c r="E612" s="46">
        <v>7</v>
      </c>
    </row>
    <row r="613" spans="4:5" x14ac:dyDescent="0.3">
      <c r="D613" s="46">
        <v>92025</v>
      </c>
      <c r="E613" s="46">
        <v>10</v>
      </c>
    </row>
    <row r="614" spans="4:5" x14ac:dyDescent="0.3">
      <c r="D614" s="46">
        <v>92026</v>
      </c>
      <c r="E614" s="46">
        <v>10</v>
      </c>
    </row>
    <row r="615" spans="4:5" x14ac:dyDescent="0.3">
      <c r="D615" s="46">
        <v>92027</v>
      </c>
      <c r="E615" s="46">
        <v>10</v>
      </c>
    </row>
    <row r="616" spans="4:5" x14ac:dyDescent="0.3">
      <c r="D616" s="46">
        <v>92028</v>
      </c>
      <c r="E616" s="46">
        <v>10</v>
      </c>
    </row>
    <row r="617" spans="4:5" x14ac:dyDescent="0.3">
      <c r="D617" s="46">
        <v>92029</v>
      </c>
      <c r="E617" s="46">
        <v>10</v>
      </c>
    </row>
    <row r="618" spans="4:5" x14ac:dyDescent="0.3">
      <c r="D618" s="46">
        <v>92030</v>
      </c>
      <c r="E618" s="46">
        <v>10</v>
      </c>
    </row>
    <row r="619" spans="4:5" x14ac:dyDescent="0.3">
      <c r="D619" s="46">
        <v>92033</v>
      </c>
      <c r="E619" s="46">
        <v>10</v>
      </c>
    </row>
    <row r="620" spans="4:5" x14ac:dyDescent="0.3">
      <c r="D620" s="46">
        <v>92036</v>
      </c>
      <c r="E620" s="46">
        <v>14</v>
      </c>
    </row>
    <row r="621" spans="4:5" x14ac:dyDescent="0.3">
      <c r="D621" s="46">
        <v>92037</v>
      </c>
      <c r="E621" s="46">
        <v>7</v>
      </c>
    </row>
    <row r="622" spans="4:5" x14ac:dyDescent="0.3">
      <c r="D622" s="46">
        <v>92038</v>
      </c>
      <c r="E622" s="46">
        <v>7</v>
      </c>
    </row>
    <row r="623" spans="4:5" x14ac:dyDescent="0.3">
      <c r="D623" s="46">
        <v>92039</v>
      </c>
      <c r="E623" s="46">
        <v>7</v>
      </c>
    </row>
    <row r="624" spans="4:5" x14ac:dyDescent="0.3">
      <c r="D624" s="46">
        <v>92040</v>
      </c>
      <c r="E624" s="46">
        <v>10</v>
      </c>
    </row>
    <row r="625" spans="4:5" x14ac:dyDescent="0.3">
      <c r="D625" s="46">
        <v>92046</v>
      </c>
      <c r="E625" s="46">
        <v>10</v>
      </c>
    </row>
    <row r="626" spans="4:5" x14ac:dyDescent="0.3">
      <c r="D626" s="46">
        <v>92049</v>
      </c>
      <c r="E626" s="46">
        <v>7</v>
      </c>
    </row>
    <row r="627" spans="4:5" x14ac:dyDescent="0.3">
      <c r="D627" s="46">
        <v>92051</v>
      </c>
      <c r="E627" s="46">
        <v>7</v>
      </c>
    </row>
    <row r="628" spans="4:5" x14ac:dyDescent="0.3">
      <c r="D628" s="46">
        <v>92052</v>
      </c>
      <c r="E628" s="46">
        <v>7</v>
      </c>
    </row>
    <row r="629" spans="4:5" x14ac:dyDescent="0.3">
      <c r="D629" s="46">
        <v>92054</v>
      </c>
      <c r="E629" s="46">
        <v>7</v>
      </c>
    </row>
    <row r="630" spans="4:5" x14ac:dyDescent="0.3">
      <c r="D630" s="46">
        <v>92055</v>
      </c>
      <c r="E630" s="46">
        <v>7</v>
      </c>
    </row>
    <row r="631" spans="4:5" x14ac:dyDescent="0.3">
      <c r="D631" s="46">
        <v>92056</v>
      </c>
      <c r="E631" s="46">
        <v>7</v>
      </c>
    </row>
    <row r="632" spans="4:5" x14ac:dyDescent="0.3">
      <c r="D632" s="46">
        <v>92057</v>
      </c>
      <c r="E632" s="46">
        <v>7</v>
      </c>
    </row>
    <row r="633" spans="4:5" x14ac:dyDescent="0.3">
      <c r="D633" s="46">
        <v>92058</v>
      </c>
      <c r="E633" s="46">
        <v>7</v>
      </c>
    </row>
    <row r="634" spans="4:5" x14ac:dyDescent="0.3">
      <c r="D634" s="46">
        <v>92059</v>
      </c>
      <c r="E634" s="46">
        <v>10</v>
      </c>
    </row>
    <row r="635" spans="4:5" x14ac:dyDescent="0.3">
      <c r="D635" s="46">
        <v>92060</v>
      </c>
      <c r="E635" s="46">
        <v>14</v>
      </c>
    </row>
    <row r="636" spans="4:5" x14ac:dyDescent="0.3">
      <c r="D636" s="46">
        <v>92061</v>
      </c>
      <c r="E636" s="46">
        <v>10</v>
      </c>
    </row>
    <row r="637" spans="4:5" x14ac:dyDescent="0.3">
      <c r="D637" s="46">
        <v>92064</v>
      </c>
      <c r="E637" s="46">
        <v>10</v>
      </c>
    </row>
    <row r="638" spans="4:5" x14ac:dyDescent="0.3">
      <c r="D638" s="46">
        <v>92065</v>
      </c>
      <c r="E638" s="46">
        <v>10</v>
      </c>
    </row>
    <row r="639" spans="4:5" x14ac:dyDescent="0.3">
      <c r="D639" s="46">
        <v>92066</v>
      </c>
      <c r="E639" s="46">
        <v>14</v>
      </c>
    </row>
    <row r="640" spans="4:5" x14ac:dyDescent="0.3">
      <c r="D640" s="46">
        <v>92067</v>
      </c>
      <c r="E640" s="46">
        <v>7</v>
      </c>
    </row>
    <row r="641" spans="4:5" x14ac:dyDescent="0.3">
      <c r="D641" s="46">
        <v>92068</v>
      </c>
      <c r="E641" s="46">
        <v>7</v>
      </c>
    </row>
    <row r="642" spans="4:5" x14ac:dyDescent="0.3">
      <c r="D642" s="46">
        <v>92069</v>
      </c>
      <c r="E642" s="46">
        <v>10</v>
      </c>
    </row>
    <row r="643" spans="4:5" x14ac:dyDescent="0.3">
      <c r="D643" s="46">
        <v>92070</v>
      </c>
      <c r="E643" s="46">
        <v>14</v>
      </c>
    </row>
    <row r="644" spans="4:5" x14ac:dyDescent="0.3">
      <c r="D644" s="46">
        <v>92071</v>
      </c>
      <c r="E644" s="46">
        <v>10</v>
      </c>
    </row>
    <row r="645" spans="4:5" x14ac:dyDescent="0.3">
      <c r="D645" s="46">
        <v>92072</v>
      </c>
      <c r="E645" s="46">
        <v>10</v>
      </c>
    </row>
    <row r="646" spans="4:5" x14ac:dyDescent="0.3">
      <c r="D646" s="46">
        <v>92074</v>
      </c>
      <c r="E646" s="46">
        <v>10</v>
      </c>
    </row>
    <row r="647" spans="4:5" x14ac:dyDescent="0.3">
      <c r="D647" s="46">
        <v>92075</v>
      </c>
      <c r="E647" s="46">
        <v>7</v>
      </c>
    </row>
    <row r="648" spans="4:5" x14ac:dyDescent="0.3">
      <c r="D648" s="46">
        <v>92078</v>
      </c>
      <c r="E648" s="46">
        <v>10</v>
      </c>
    </row>
    <row r="649" spans="4:5" x14ac:dyDescent="0.3">
      <c r="D649" s="46">
        <v>92079</v>
      </c>
      <c r="E649" s="46">
        <v>10</v>
      </c>
    </row>
    <row r="650" spans="4:5" x14ac:dyDescent="0.3">
      <c r="D650" s="46">
        <v>92081</v>
      </c>
      <c r="E650" s="46">
        <v>7</v>
      </c>
    </row>
    <row r="651" spans="4:5" x14ac:dyDescent="0.3">
      <c r="D651" s="46">
        <v>92082</v>
      </c>
      <c r="E651" s="46">
        <v>10</v>
      </c>
    </row>
    <row r="652" spans="4:5" x14ac:dyDescent="0.3">
      <c r="D652" s="46">
        <v>92083</v>
      </c>
      <c r="E652" s="46">
        <v>7</v>
      </c>
    </row>
    <row r="653" spans="4:5" x14ac:dyDescent="0.3">
      <c r="D653" s="46">
        <v>92084</v>
      </c>
      <c r="E653" s="46">
        <v>7</v>
      </c>
    </row>
    <row r="654" spans="4:5" x14ac:dyDescent="0.3">
      <c r="D654" s="46">
        <v>92085</v>
      </c>
      <c r="E654" s="46">
        <v>7</v>
      </c>
    </row>
    <row r="655" spans="4:5" x14ac:dyDescent="0.3">
      <c r="D655" s="46">
        <v>92086</v>
      </c>
      <c r="E655" s="46">
        <v>14</v>
      </c>
    </row>
    <row r="656" spans="4:5" x14ac:dyDescent="0.3">
      <c r="D656" s="46">
        <v>92088</v>
      </c>
      <c r="E656" s="46">
        <v>10</v>
      </c>
    </row>
    <row r="657" spans="4:5" x14ac:dyDescent="0.3">
      <c r="D657" s="46">
        <v>92090</v>
      </c>
      <c r="E657" s="46">
        <v>10</v>
      </c>
    </row>
    <row r="658" spans="4:5" x14ac:dyDescent="0.3">
      <c r="D658" s="46">
        <v>92091</v>
      </c>
      <c r="E658" s="46">
        <v>7</v>
      </c>
    </row>
    <row r="659" spans="4:5" x14ac:dyDescent="0.3">
      <c r="D659" s="46">
        <v>92092</v>
      </c>
      <c r="E659" s="46">
        <v>7</v>
      </c>
    </row>
    <row r="660" spans="4:5" x14ac:dyDescent="0.3">
      <c r="D660" s="46">
        <v>92093</v>
      </c>
      <c r="E660" s="46">
        <v>7</v>
      </c>
    </row>
    <row r="661" spans="4:5" x14ac:dyDescent="0.3">
      <c r="D661" s="46">
        <v>92096</v>
      </c>
      <c r="E661" s="46">
        <v>10</v>
      </c>
    </row>
    <row r="662" spans="4:5" x14ac:dyDescent="0.3">
      <c r="D662" s="46">
        <v>92101</v>
      </c>
      <c r="E662" s="46">
        <v>7</v>
      </c>
    </row>
    <row r="663" spans="4:5" x14ac:dyDescent="0.3">
      <c r="D663" s="46">
        <v>92102</v>
      </c>
      <c r="E663" s="46">
        <v>7</v>
      </c>
    </row>
    <row r="664" spans="4:5" x14ac:dyDescent="0.3">
      <c r="D664" s="46">
        <v>92103</v>
      </c>
      <c r="E664" s="46">
        <v>7</v>
      </c>
    </row>
    <row r="665" spans="4:5" x14ac:dyDescent="0.3">
      <c r="D665" s="46">
        <v>92104</v>
      </c>
      <c r="E665" s="46">
        <v>7</v>
      </c>
    </row>
    <row r="666" spans="4:5" x14ac:dyDescent="0.3">
      <c r="D666" s="46">
        <v>92105</v>
      </c>
      <c r="E666" s="46">
        <v>7</v>
      </c>
    </row>
    <row r="667" spans="4:5" x14ac:dyDescent="0.3">
      <c r="D667" s="46">
        <v>92106</v>
      </c>
      <c r="E667" s="46">
        <v>7</v>
      </c>
    </row>
    <row r="668" spans="4:5" x14ac:dyDescent="0.3">
      <c r="D668" s="46">
        <v>92107</v>
      </c>
      <c r="E668" s="46">
        <v>7</v>
      </c>
    </row>
    <row r="669" spans="4:5" x14ac:dyDescent="0.3">
      <c r="D669" s="46">
        <v>92108</v>
      </c>
      <c r="E669" s="46">
        <v>7</v>
      </c>
    </row>
    <row r="670" spans="4:5" x14ac:dyDescent="0.3">
      <c r="D670" s="46">
        <v>92109</v>
      </c>
      <c r="E670" s="46">
        <v>7</v>
      </c>
    </row>
    <row r="671" spans="4:5" x14ac:dyDescent="0.3">
      <c r="D671" s="46">
        <v>92110</v>
      </c>
      <c r="E671" s="46">
        <v>7</v>
      </c>
    </row>
    <row r="672" spans="4:5" x14ac:dyDescent="0.3">
      <c r="D672" s="46">
        <v>92111</v>
      </c>
      <c r="E672" s="46">
        <v>7</v>
      </c>
    </row>
    <row r="673" spans="4:5" x14ac:dyDescent="0.3">
      <c r="D673" s="46">
        <v>92112</v>
      </c>
      <c r="E673" s="46">
        <v>7</v>
      </c>
    </row>
    <row r="674" spans="4:5" x14ac:dyDescent="0.3">
      <c r="D674" s="46">
        <v>92113</v>
      </c>
      <c r="E674" s="46">
        <v>7</v>
      </c>
    </row>
    <row r="675" spans="4:5" x14ac:dyDescent="0.3">
      <c r="D675" s="46">
        <v>92114</v>
      </c>
      <c r="E675" s="46">
        <v>7</v>
      </c>
    </row>
    <row r="676" spans="4:5" x14ac:dyDescent="0.3">
      <c r="D676" s="46">
        <v>92115</v>
      </c>
      <c r="E676" s="46">
        <v>7</v>
      </c>
    </row>
    <row r="677" spans="4:5" x14ac:dyDescent="0.3">
      <c r="D677" s="46">
        <v>92116</v>
      </c>
      <c r="E677" s="46">
        <v>7</v>
      </c>
    </row>
    <row r="678" spans="4:5" x14ac:dyDescent="0.3">
      <c r="D678" s="46">
        <v>92117</v>
      </c>
      <c r="E678" s="46">
        <v>7</v>
      </c>
    </row>
    <row r="679" spans="4:5" x14ac:dyDescent="0.3">
      <c r="D679" s="46">
        <v>92118</v>
      </c>
      <c r="E679" s="46">
        <v>7</v>
      </c>
    </row>
    <row r="680" spans="4:5" x14ac:dyDescent="0.3">
      <c r="D680" s="46">
        <v>92119</v>
      </c>
      <c r="E680" s="46">
        <v>7</v>
      </c>
    </row>
    <row r="681" spans="4:5" x14ac:dyDescent="0.3">
      <c r="D681" s="46">
        <v>92120</v>
      </c>
      <c r="E681" s="46">
        <v>7</v>
      </c>
    </row>
    <row r="682" spans="4:5" x14ac:dyDescent="0.3">
      <c r="D682" s="46">
        <v>92121</v>
      </c>
      <c r="E682" s="46">
        <v>7</v>
      </c>
    </row>
    <row r="683" spans="4:5" x14ac:dyDescent="0.3">
      <c r="D683" s="46">
        <v>92122</v>
      </c>
      <c r="E683" s="46">
        <v>7</v>
      </c>
    </row>
    <row r="684" spans="4:5" x14ac:dyDescent="0.3">
      <c r="D684" s="46">
        <v>92123</v>
      </c>
      <c r="E684" s="46">
        <v>7</v>
      </c>
    </row>
    <row r="685" spans="4:5" x14ac:dyDescent="0.3">
      <c r="D685" s="46">
        <v>92124</v>
      </c>
      <c r="E685" s="46">
        <v>7</v>
      </c>
    </row>
    <row r="686" spans="4:5" x14ac:dyDescent="0.3">
      <c r="D686" s="46">
        <v>92126</v>
      </c>
      <c r="E686" s="46">
        <v>7</v>
      </c>
    </row>
    <row r="687" spans="4:5" x14ac:dyDescent="0.3">
      <c r="D687" s="46">
        <v>92127</v>
      </c>
      <c r="E687" s="46">
        <v>10</v>
      </c>
    </row>
    <row r="688" spans="4:5" x14ac:dyDescent="0.3">
      <c r="D688" s="46">
        <v>92128</v>
      </c>
      <c r="E688" s="46">
        <v>10</v>
      </c>
    </row>
    <row r="689" spans="4:5" x14ac:dyDescent="0.3">
      <c r="D689" s="46">
        <v>92129</v>
      </c>
      <c r="E689" s="46">
        <v>7</v>
      </c>
    </row>
    <row r="690" spans="4:5" x14ac:dyDescent="0.3">
      <c r="D690" s="46">
        <v>92130</v>
      </c>
      <c r="E690" s="46">
        <v>7</v>
      </c>
    </row>
    <row r="691" spans="4:5" x14ac:dyDescent="0.3">
      <c r="D691" s="46">
        <v>92131</v>
      </c>
      <c r="E691" s="46">
        <v>10</v>
      </c>
    </row>
    <row r="692" spans="4:5" x14ac:dyDescent="0.3">
      <c r="D692" s="46">
        <v>92132</v>
      </c>
      <c r="E692" s="46">
        <v>7</v>
      </c>
    </row>
    <row r="693" spans="4:5" x14ac:dyDescent="0.3">
      <c r="D693" s="46">
        <v>92133</v>
      </c>
      <c r="E693" s="46">
        <v>7</v>
      </c>
    </row>
    <row r="694" spans="4:5" x14ac:dyDescent="0.3">
      <c r="D694" s="46">
        <v>92134</v>
      </c>
      <c r="E694" s="46">
        <v>7</v>
      </c>
    </row>
    <row r="695" spans="4:5" x14ac:dyDescent="0.3">
      <c r="D695" s="46">
        <v>92135</v>
      </c>
      <c r="E695" s="46">
        <v>7</v>
      </c>
    </row>
    <row r="696" spans="4:5" x14ac:dyDescent="0.3">
      <c r="D696" s="46">
        <v>92136</v>
      </c>
      <c r="E696" s="46">
        <v>7</v>
      </c>
    </row>
    <row r="697" spans="4:5" x14ac:dyDescent="0.3">
      <c r="D697" s="46">
        <v>92137</v>
      </c>
      <c r="E697" s="46">
        <v>7</v>
      </c>
    </row>
    <row r="698" spans="4:5" x14ac:dyDescent="0.3">
      <c r="D698" s="46">
        <v>92138</v>
      </c>
      <c r="E698" s="46">
        <v>7</v>
      </c>
    </row>
    <row r="699" spans="4:5" x14ac:dyDescent="0.3">
      <c r="D699" s="46">
        <v>92139</v>
      </c>
      <c r="E699" s="46">
        <v>7</v>
      </c>
    </row>
    <row r="700" spans="4:5" x14ac:dyDescent="0.3">
      <c r="D700" s="46">
        <v>92140</v>
      </c>
      <c r="E700" s="46">
        <v>7</v>
      </c>
    </row>
    <row r="701" spans="4:5" x14ac:dyDescent="0.3">
      <c r="D701" s="46">
        <v>92142</v>
      </c>
      <c r="E701" s="46">
        <v>10</v>
      </c>
    </row>
    <row r="702" spans="4:5" x14ac:dyDescent="0.3">
      <c r="D702" s="46">
        <v>92143</v>
      </c>
      <c r="E702" s="46">
        <v>7</v>
      </c>
    </row>
    <row r="703" spans="4:5" x14ac:dyDescent="0.3">
      <c r="D703" s="46">
        <v>92145</v>
      </c>
      <c r="E703" s="46">
        <v>7</v>
      </c>
    </row>
    <row r="704" spans="4:5" x14ac:dyDescent="0.3">
      <c r="D704" s="46">
        <v>92147</v>
      </c>
      <c r="E704" s="46">
        <v>7</v>
      </c>
    </row>
    <row r="705" spans="4:5" x14ac:dyDescent="0.3">
      <c r="D705" s="46">
        <v>92149</v>
      </c>
      <c r="E705" s="46">
        <v>7</v>
      </c>
    </row>
    <row r="706" spans="4:5" x14ac:dyDescent="0.3">
      <c r="D706" s="46">
        <v>92150</v>
      </c>
      <c r="E706" s="46">
        <v>10</v>
      </c>
    </row>
    <row r="707" spans="4:5" x14ac:dyDescent="0.3">
      <c r="D707" s="46">
        <v>92152</v>
      </c>
      <c r="E707" s="46">
        <v>7</v>
      </c>
    </row>
    <row r="708" spans="4:5" x14ac:dyDescent="0.3">
      <c r="D708" s="46">
        <v>92153</v>
      </c>
      <c r="E708" s="46">
        <v>7</v>
      </c>
    </row>
    <row r="709" spans="4:5" x14ac:dyDescent="0.3">
      <c r="D709" s="46">
        <v>92154</v>
      </c>
      <c r="E709" s="46">
        <v>7</v>
      </c>
    </row>
    <row r="710" spans="4:5" x14ac:dyDescent="0.3">
      <c r="D710" s="46">
        <v>92155</v>
      </c>
      <c r="E710" s="46">
        <v>7</v>
      </c>
    </row>
    <row r="711" spans="4:5" x14ac:dyDescent="0.3">
      <c r="D711" s="46">
        <v>92158</v>
      </c>
      <c r="E711" s="46">
        <v>10</v>
      </c>
    </row>
    <row r="712" spans="4:5" x14ac:dyDescent="0.3">
      <c r="D712" s="46">
        <v>92159</v>
      </c>
      <c r="E712" s="46">
        <v>7</v>
      </c>
    </row>
    <row r="713" spans="4:5" x14ac:dyDescent="0.3">
      <c r="D713" s="46">
        <v>92160</v>
      </c>
      <c r="E713" s="46">
        <v>7</v>
      </c>
    </row>
    <row r="714" spans="4:5" x14ac:dyDescent="0.3">
      <c r="D714" s="46">
        <v>92161</v>
      </c>
      <c r="E714" s="46">
        <v>7</v>
      </c>
    </row>
    <row r="715" spans="4:5" x14ac:dyDescent="0.3">
      <c r="D715" s="46">
        <v>92162</v>
      </c>
      <c r="E715" s="46">
        <v>7</v>
      </c>
    </row>
    <row r="716" spans="4:5" x14ac:dyDescent="0.3">
      <c r="D716" s="46">
        <v>92163</v>
      </c>
      <c r="E716" s="46">
        <v>7</v>
      </c>
    </row>
    <row r="717" spans="4:5" x14ac:dyDescent="0.3">
      <c r="D717" s="46">
        <v>92164</v>
      </c>
      <c r="E717" s="46">
        <v>7</v>
      </c>
    </row>
    <row r="718" spans="4:5" x14ac:dyDescent="0.3">
      <c r="D718" s="46">
        <v>92165</v>
      </c>
      <c r="E718" s="46">
        <v>7</v>
      </c>
    </row>
    <row r="719" spans="4:5" x14ac:dyDescent="0.3">
      <c r="D719" s="46">
        <v>92166</v>
      </c>
      <c r="E719" s="46">
        <v>7</v>
      </c>
    </row>
    <row r="720" spans="4:5" x14ac:dyDescent="0.3">
      <c r="D720" s="46">
        <v>92167</v>
      </c>
      <c r="E720" s="46">
        <v>7</v>
      </c>
    </row>
    <row r="721" spans="4:5" x14ac:dyDescent="0.3">
      <c r="D721" s="46">
        <v>92168</v>
      </c>
      <c r="E721" s="46">
        <v>7</v>
      </c>
    </row>
    <row r="722" spans="4:5" x14ac:dyDescent="0.3">
      <c r="D722" s="46">
        <v>92169</v>
      </c>
      <c r="E722" s="46">
        <v>7</v>
      </c>
    </row>
    <row r="723" spans="4:5" x14ac:dyDescent="0.3">
      <c r="D723" s="46">
        <v>92170</v>
      </c>
      <c r="E723" s="46">
        <v>7</v>
      </c>
    </row>
    <row r="724" spans="4:5" x14ac:dyDescent="0.3">
      <c r="D724" s="46">
        <v>92171</v>
      </c>
      <c r="E724" s="46">
        <v>7</v>
      </c>
    </row>
    <row r="725" spans="4:5" x14ac:dyDescent="0.3">
      <c r="D725" s="46">
        <v>92172</v>
      </c>
      <c r="E725" s="46">
        <v>7</v>
      </c>
    </row>
    <row r="726" spans="4:5" x14ac:dyDescent="0.3">
      <c r="D726" s="46">
        <v>92173</v>
      </c>
      <c r="E726" s="46">
        <v>7</v>
      </c>
    </row>
    <row r="727" spans="4:5" x14ac:dyDescent="0.3">
      <c r="D727" s="46">
        <v>92174</v>
      </c>
      <c r="E727" s="46">
        <v>7</v>
      </c>
    </row>
    <row r="728" spans="4:5" x14ac:dyDescent="0.3">
      <c r="D728" s="46">
        <v>92175</v>
      </c>
      <c r="E728" s="46">
        <v>7</v>
      </c>
    </row>
    <row r="729" spans="4:5" x14ac:dyDescent="0.3">
      <c r="D729" s="46">
        <v>92176</v>
      </c>
      <c r="E729" s="46">
        <v>7</v>
      </c>
    </row>
    <row r="730" spans="4:5" x14ac:dyDescent="0.3">
      <c r="D730" s="46">
        <v>92177</v>
      </c>
      <c r="E730" s="46">
        <v>7</v>
      </c>
    </row>
    <row r="731" spans="4:5" x14ac:dyDescent="0.3">
      <c r="D731" s="46">
        <v>92178</v>
      </c>
      <c r="E731" s="46">
        <v>7</v>
      </c>
    </row>
    <row r="732" spans="4:5" x14ac:dyDescent="0.3">
      <c r="D732" s="46">
        <v>92179</v>
      </c>
      <c r="E732" s="46">
        <v>7</v>
      </c>
    </row>
    <row r="733" spans="4:5" x14ac:dyDescent="0.3">
      <c r="D733" s="46">
        <v>92182</v>
      </c>
      <c r="E733" s="46">
        <v>7</v>
      </c>
    </row>
    <row r="734" spans="4:5" x14ac:dyDescent="0.3">
      <c r="D734" s="46">
        <v>92184</v>
      </c>
      <c r="E734" s="46">
        <v>7</v>
      </c>
    </row>
    <row r="735" spans="4:5" x14ac:dyDescent="0.3">
      <c r="D735" s="46">
        <v>92186</v>
      </c>
      <c r="E735" s="46">
        <v>7</v>
      </c>
    </row>
    <row r="736" spans="4:5" x14ac:dyDescent="0.3">
      <c r="D736" s="46">
        <v>92187</v>
      </c>
      <c r="E736" s="46">
        <v>7</v>
      </c>
    </row>
    <row r="737" spans="4:5" x14ac:dyDescent="0.3">
      <c r="D737" s="46">
        <v>92190</v>
      </c>
      <c r="E737" s="46">
        <v>7</v>
      </c>
    </row>
    <row r="738" spans="4:5" x14ac:dyDescent="0.3">
      <c r="D738" s="46">
        <v>92191</v>
      </c>
      <c r="E738" s="46">
        <v>7</v>
      </c>
    </row>
    <row r="739" spans="4:5" x14ac:dyDescent="0.3">
      <c r="D739" s="46">
        <v>92192</v>
      </c>
      <c r="E739" s="46">
        <v>7</v>
      </c>
    </row>
    <row r="740" spans="4:5" x14ac:dyDescent="0.3">
      <c r="D740" s="46">
        <v>92193</v>
      </c>
      <c r="E740" s="46">
        <v>7</v>
      </c>
    </row>
    <row r="741" spans="4:5" x14ac:dyDescent="0.3">
      <c r="D741" s="46">
        <v>92194</v>
      </c>
      <c r="E741" s="46">
        <v>7</v>
      </c>
    </row>
    <row r="742" spans="4:5" x14ac:dyDescent="0.3">
      <c r="D742" s="46">
        <v>92195</v>
      </c>
      <c r="E742" s="46">
        <v>7</v>
      </c>
    </row>
    <row r="743" spans="4:5" x14ac:dyDescent="0.3">
      <c r="D743" s="46">
        <v>92196</v>
      </c>
      <c r="E743" s="46">
        <v>7</v>
      </c>
    </row>
    <row r="744" spans="4:5" x14ac:dyDescent="0.3">
      <c r="D744" s="46">
        <v>92197</v>
      </c>
      <c r="E744" s="46">
        <v>10</v>
      </c>
    </row>
    <row r="745" spans="4:5" x14ac:dyDescent="0.3">
      <c r="D745" s="46">
        <v>92198</v>
      </c>
      <c r="E745" s="46">
        <v>10</v>
      </c>
    </row>
    <row r="746" spans="4:5" x14ac:dyDescent="0.3">
      <c r="D746" s="46">
        <v>92199</v>
      </c>
      <c r="E746" s="46">
        <v>10</v>
      </c>
    </row>
    <row r="747" spans="4:5" x14ac:dyDescent="0.3">
      <c r="D747" s="46">
        <v>92201</v>
      </c>
      <c r="E747" s="46">
        <v>15</v>
      </c>
    </row>
    <row r="748" spans="4:5" x14ac:dyDescent="0.3">
      <c r="D748" s="46">
        <v>92202</v>
      </c>
      <c r="E748" s="46">
        <v>15</v>
      </c>
    </row>
    <row r="749" spans="4:5" x14ac:dyDescent="0.3">
      <c r="D749" s="46">
        <v>92203</v>
      </c>
      <c r="E749" s="46">
        <v>15</v>
      </c>
    </row>
    <row r="750" spans="4:5" x14ac:dyDescent="0.3">
      <c r="D750" s="46">
        <v>92210</v>
      </c>
      <c r="E750" s="46">
        <v>15</v>
      </c>
    </row>
    <row r="751" spans="4:5" x14ac:dyDescent="0.3">
      <c r="D751" s="46">
        <v>92211</v>
      </c>
      <c r="E751" s="46">
        <v>15</v>
      </c>
    </row>
    <row r="752" spans="4:5" x14ac:dyDescent="0.3">
      <c r="D752" s="46">
        <v>92220</v>
      </c>
      <c r="E752" s="46">
        <v>15</v>
      </c>
    </row>
    <row r="753" spans="4:5" x14ac:dyDescent="0.3">
      <c r="D753" s="46">
        <v>92222</v>
      </c>
      <c r="E753" s="46">
        <v>15</v>
      </c>
    </row>
    <row r="754" spans="4:5" x14ac:dyDescent="0.3">
      <c r="D754" s="46">
        <v>92223</v>
      </c>
      <c r="E754" s="46">
        <v>10</v>
      </c>
    </row>
    <row r="755" spans="4:5" x14ac:dyDescent="0.3">
      <c r="D755" s="46">
        <v>92225</v>
      </c>
      <c r="E755" s="46">
        <v>15</v>
      </c>
    </row>
    <row r="756" spans="4:5" x14ac:dyDescent="0.3">
      <c r="D756" s="46">
        <v>92226</v>
      </c>
      <c r="E756" s="46">
        <v>15</v>
      </c>
    </row>
    <row r="757" spans="4:5" x14ac:dyDescent="0.3">
      <c r="D757" s="46">
        <v>92227</v>
      </c>
      <c r="E757" s="46">
        <v>15</v>
      </c>
    </row>
    <row r="758" spans="4:5" x14ac:dyDescent="0.3">
      <c r="D758" s="46">
        <v>92230</v>
      </c>
      <c r="E758" s="46">
        <v>15</v>
      </c>
    </row>
    <row r="759" spans="4:5" x14ac:dyDescent="0.3">
      <c r="D759" s="46">
        <v>92231</v>
      </c>
      <c r="E759" s="46">
        <v>15</v>
      </c>
    </row>
    <row r="760" spans="4:5" x14ac:dyDescent="0.3">
      <c r="D760" s="46">
        <v>92232</v>
      </c>
      <c r="E760" s="46">
        <v>15</v>
      </c>
    </row>
    <row r="761" spans="4:5" x14ac:dyDescent="0.3">
      <c r="D761" s="46">
        <v>92233</v>
      </c>
      <c r="E761" s="46">
        <v>15</v>
      </c>
    </row>
    <row r="762" spans="4:5" x14ac:dyDescent="0.3">
      <c r="D762" s="46">
        <v>92234</v>
      </c>
      <c r="E762" s="46">
        <v>15</v>
      </c>
    </row>
    <row r="763" spans="4:5" x14ac:dyDescent="0.3">
      <c r="D763" s="46">
        <v>92235</v>
      </c>
      <c r="E763" s="46">
        <v>15</v>
      </c>
    </row>
    <row r="764" spans="4:5" x14ac:dyDescent="0.3">
      <c r="D764" s="46">
        <v>92236</v>
      </c>
      <c r="E764" s="46">
        <v>15</v>
      </c>
    </row>
    <row r="765" spans="4:5" x14ac:dyDescent="0.3">
      <c r="D765" s="46">
        <v>92239</v>
      </c>
      <c r="E765" s="46">
        <v>15</v>
      </c>
    </row>
    <row r="766" spans="4:5" x14ac:dyDescent="0.3">
      <c r="D766" s="46">
        <v>92240</v>
      </c>
      <c r="E766" s="46">
        <v>15</v>
      </c>
    </row>
    <row r="767" spans="4:5" x14ac:dyDescent="0.3">
      <c r="D767" s="46">
        <v>92241</v>
      </c>
      <c r="E767" s="46">
        <v>15</v>
      </c>
    </row>
    <row r="768" spans="4:5" x14ac:dyDescent="0.3">
      <c r="D768" s="46">
        <v>92242</v>
      </c>
      <c r="E768" s="46">
        <v>15</v>
      </c>
    </row>
    <row r="769" spans="4:5" x14ac:dyDescent="0.3">
      <c r="D769" s="46">
        <v>92243</v>
      </c>
      <c r="E769" s="46">
        <v>15</v>
      </c>
    </row>
    <row r="770" spans="4:5" x14ac:dyDescent="0.3">
      <c r="D770" s="46">
        <v>92244</v>
      </c>
      <c r="E770" s="46">
        <v>15</v>
      </c>
    </row>
    <row r="771" spans="4:5" x14ac:dyDescent="0.3">
      <c r="D771" s="46">
        <v>92249</v>
      </c>
      <c r="E771" s="46">
        <v>15</v>
      </c>
    </row>
    <row r="772" spans="4:5" x14ac:dyDescent="0.3">
      <c r="D772" s="46">
        <v>92250</v>
      </c>
      <c r="E772" s="46">
        <v>15</v>
      </c>
    </row>
    <row r="773" spans="4:5" x14ac:dyDescent="0.3">
      <c r="D773" s="46">
        <v>92251</v>
      </c>
      <c r="E773" s="46">
        <v>15</v>
      </c>
    </row>
    <row r="774" spans="4:5" x14ac:dyDescent="0.3">
      <c r="D774" s="46">
        <v>92252</v>
      </c>
      <c r="E774" s="46">
        <v>14</v>
      </c>
    </row>
    <row r="775" spans="4:5" x14ac:dyDescent="0.3">
      <c r="D775" s="46">
        <v>92253</v>
      </c>
      <c r="E775" s="46">
        <v>15</v>
      </c>
    </row>
    <row r="776" spans="4:5" x14ac:dyDescent="0.3">
      <c r="D776" s="46">
        <v>92254</v>
      </c>
      <c r="E776" s="46">
        <v>15</v>
      </c>
    </row>
    <row r="777" spans="4:5" x14ac:dyDescent="0.3">
      <c r="D777" s="46">
        <v>92255</v>
      </c>
      <c r="E777" s="46">
        <v>15</v>
      </c>
    </row>
    <row r="778" spans="4:5" x14ac:dyDescent="0.3">
      <c r="D778" s="46">
        <v>92256</v>
      </c>
      <c r="E778" s="46">
        <v>14</v>
      </c>
    </row>
    <row r="779" spans="4:5" x14ac:dyDescent="0.3">
      <c r="D779" s="46">
        <v>92257</v>
      </c>
      <c r="E779" s="46">
        <v>15</v>
      </c>
    </row>
    <row r="780" spans="4:5" x14ac:dyDescent="0.3">
      <c r="D780" s="46">
        <v>92258</v>
      </c>
      <c r="E780" s="46">
        <v>15</v>
      </c>
    </row>
    <row r="781" spans="4:5" x14ac:dyDescent="0.3">
      <c r="D781" s="46">
        <v>92259</v>
      </c>
      <c r="E781" s="46">
        <v>15</v>
      </c>
    </row>
    <row r="782" spans="4:5" x14ac:dyDescent="0.3">
      <c r="D782" s="46">
        <v>92260</v>
      </c>
      <c r="E782" s="46">
        <v>15</v>
      </c>
    </row>
    <row r="783" spans="4:5" x14ac:dyDescent="0.3">
      <c r="D783" s="46">
        <v>92261</v>
      </c>
      <c r="E783" s="46">
        <v>15</v>
      </c>
    </row>
    <row r="784" spans="4:5" x14ac:dyDescent="0.3">
      <c r="D784" s="46">
        <v>92262</v>
      </c>
      <c r="E784" s="46">
        <v>15</v>
      </c>
    </row>
    <row r="785" spans="4:5" x14ac:dyDescent="0.3">
      <c r="D785" s="46">
        <v>92263</v>
      </c>
      <c r="E785" s="46">
        <v>15</v>
      </c>
    </row>
    <row r="786" spans="4:5" x14ac:dyDescent="0.3">
      <c r="D786" s="46">
        <v>92264</v>
      </c>
      <c r="E786" s="46">
        <v>15</v>
      </c>
    </row>
    <row r="787" spans="4:5" x14ac:dyDescent="0.3">
      <c r="D787" s="46">
        <v>92266</v>
      </c>
      <c r="E787" s="46">
        <v>14</v>
      </c>
    </row>
    <row r="788" spans="4:5" x14ac:dyDescent="0.3">
      <c r="D788" s="46">
        <v>92267</v>
      </c>
      <c r="E788" s="46">
        <v>15</v>
      </c>
    </row>
    <row r="789" spans="4:5" x14ac:dyDescent="0.3">
      <c r="D789" s="46">
        <v>92268</v>
      </c>
      <c r="E789" s="46">
        <v>14</v>
      </c>
    </row>
    <row r="790" spans="4:5" x14ac:dyDescent="0.3">
      <c r="D790" s="46">
        <v>92270</v>
      </c>
      <c r="E790" s="46">
        <v>15</v>
      </c>
    </row>
    <row r="791" spans="4:5" x14ac:dyDescent="0.3">
      <c r="D791" s="46">
        <v>92273</v>
      </c>
      <c r="E791" s="46">
        <v>15</v>
      </c>
    </row>
    <row r="792" spans="4:5" x14ac:dyDescent="0.3">
      <c r="D792" s="46">
        <v>92274</v>
      </c>
      <c r="E792" s="46">
        <v>15</v>
      </c>
    </row>
    <row r="793" spans="4:5" x14ac:dyDescent="0.3">
      <c r="D793" s="46">
        <v>92275</v>
      </c>
      <c r="E793" s="46">
        <v>15</v>
      </c>
    </row>
    <row r="794" spans="4:5" x14ac:dyDescent="0.3">
      <c r="D794" s="46">
        <v>92276</v>
      </c>
      <c r="E794" s="46">
        <v>15</v>
      </c>
    </row>
    <row r="795" spans="4:5" x14ac:dyDescent="0.3">
      <c r="D795" s="46">
        <v>92277</v>
      </c>
      <c r="E795" s="46">
        <v>14</v>
      </c>
    </row>
    <row r="796" spans="4:5" x14ac:dyDescent="0.3">
      <c r="D796" s="46">
        <v>92278</v>
      </c>
      <c r="E796" s="46">
        <v>14</v>
      </c>
    </row>
    <row r="797" spans="4:5" x14ac:dyDescent="0.3">
      <c r="D797" s="46">
        <v>92280</v>
      </c>
      <c r="E797" s="46">
        <v>15</v>
      </c>
    </row>
    <row r="798" spans="4:5" x14ac:dyDescent="0.3">
      <c r="D798" s="46">
        <v>92281</v>
      </c>
      <c r="E798" s="46">
        <v>15</v>
      </c>
    </row>
    <row r="799" spans="4:5" x14ac:dyDescent="0.3">
      <c r="D799" s="46">
        <v>92282</v>
      </c>
      <c r="E799" s="46">
        <v>15</v>
      </c>
    </row>
    <row r="800" spans="4:5" x14ac:dyDescent="0.3">
      <c r="D800" s="46">
        <v>92283</v>
      </c>
      <c r="E800" s="46">
        <v>15</v>
      </c>
    </row>
    <row r="801" spans="4:5" x14ac:dyDescent="0.3">
      <c r="D801" s="46">
        <v>92284</v>
      </c>
      <c r="E801" s="46">
        <v>14</v>
      </c>
    </row>
    <row r="802" spans="4:5" x14ac:dyDescent="0.3">
      <c r="D802" s="46">
        <v>92285</v>
      </c>
      <c r="E802" s="46">
        <v>14</v>
      </c>
    </row>
    <row r="803" spans="4:5" x14ac:dyDescent="0.3">
      <c r="D803" s="46">
        <v>92286</v>
      </c>
      <c r="E803" s="46">
        <v>14</v>
      </c>
    </row>
    <row r="804" spans="4:5" x14ac:dyDescent="0.3">
      <c r="D804" s="46">
        <v>92292</v>
      </c>
      <c r="E804" s="46">
        <v>15</v>
      </c>
    </row>
    <row r="805" spans="4:5" x14ac:dyDescent="0.3">
      <c r="D805" s="46">
        <v>92301</v>
      </c>
      <c r="E805" s="46">
        <v>14</v>
      </c>
    </row>
    <row r="806" spans="4:5" x14ac:dyDescent="0.3">
      <c r="D806" s="46">
        <v>92304</v>
      </c>
      <c r="E806" s="46">
        <v>15</v>
      </c>
    </row>
    <row r="807" spans="4:5" x14ac:dyDescent="0.3">
      <c r="D807" s="46">
        <v>92305</v>
      </c>
      <c r="E807" s="46">
        <v>16</v>
      </c>
    </row>
    <row r="808" spans="4:5" x14ac:dyDescent="0.3">
      <c r="D808" s="46">
        <v>92307</v>
      </c>
      <c r="E808" s="46">
        <v>14</v>
      </c>
    </row>
    <row r="809" spans="4:5" x14ac:dyDescent="0.3">
      <c r="D809" s="46">
        <v>92308</v>
      </c>
      <c r="E809" s="46">
        <v>14</v>
      </c>
    </row>
    <row r="810" spans="4:5" x14ac:dyDescent="0.3">
      <c r="D810" s="46">
        <v>92309</v>
      </c>
      <c r="E810" s="46">
        <v>14</v>
      </c>
    </row>
    <row r="811" spans="4:5" x14ac:dyDescent="0.3">
      <c r="D811" s="46">
        <v>92310</v>
      </c>
      <c r="E811" s="46">
        <v>14</v>
      </c>
    </row>
    <row r="812" spans="4:5" x14ac:dyDescent="0.3">
      <c r="D812" s="46">
        <v>92311</v>
      </c>
      <c r="E812" s="46">
        <v>14</v>
      </c>
    </row>
    <row r="813" spans="4:5" x14ac:dyDescent="0.3">
      <c r="D813" s="46">
        <v>92312</v>
      </c>
      <c r="E813" s="46">
        <v>14</v>
      </c>
    </row>
    <row r="814" spans="4:5" x14ac:dyDescent="0.3">
      <c r="D814" s="46">
        <v>92313</v>
      </c>
      <c r="E814" s="46">
        <v>10</v>
      </c>
    </row>
    <row r="815" spans="4:5" x14ac:dyDescent="0.3">
      <c r="D815" s="46">
        <v>92314</v>
      </c>
      <c r="E815" s="46">
        <v>16</v>
      </c>
    </row>
    <row r="816" spans="4:5" x14ac:dyDescent="0.3">
      <c r="D816" s="46">
        <v>92315</v>
      </c>
      <c r="E816" s="46">
        <v>16</v>
      </c>
    </row>
    <row r="817" spans="4:5" x14ac:dyDescent="0.3">
      <c r="D817" s="46">
        <v>92316</v>
      </c>
      <c r="E817" s="46">
        <v>10</v>
      </c>
    </row>
    <row r="818" spans="4:5" x14ac:dyDescent="0.3">
      <c r="D818" s="46">
        <v>92317</v>
      </c>
      <c r="E818" s="46">
        <v>16</v>
      </c>
    </row>
    <row r="819" spans="4:5" x14ac:dyDescent="0.3">
      <c r="D819" s="46">
        <v>92318</v>
      </c>
      <c r="E819" s="46">
        <v>10</v>
      </c>
    </row>
    <row r="820" spans="4:5" x14ac:dyDescent="0.3">
      <c r="D820" s="46">
        <v>92320</v>
      </c>
      <c r="E820" s="46">
        <v>10</v>
      </c>
    </row>
    <row r="821" spans="4:5" x14ac:dyDescent="0.3">
      <c r="D821" s="46">
        <v>92321</v>
      </c>
      <c r="E821" s="46">
        <v>16</v>
      </c>
    </row>
    <row r="822" spans="4:5" x14ac:dyDescent="0.3">
      <c r="D822" s="46">
        <v>92322</v>
      </c>
      <c r="E822" s="46">
        <v>16</v>
      </c>
    </row>
    <row r="823" spans="4:5" x14ac:dyDescent="0.3">
      <c r="D823" s="46">
        <v>92323</v>
      </c>
      <c r="E823" s="46">
        <v>14</v>
      </c>
    </row>
    <row r="824" spans="4:5" x14ac:dyDescent="0.3">
      <c r="D824" s="46">
        <v>92324</v>
      </c>
      <c r="E824" s="46">
        <v>10</v>
      </c>
    </row>
    <row r="825" spans="4:5" x14ac:dyDescent="0.3">
      <c r="D825" s="46">
        <v>92325</v>
      </c>
      <c r="E825" s="46">
        <v>16</v>
      </c>
    </row>
    <row r="826" spans="4:5" x14ac:dyDescent="0.3">
      <c r="D826" s="46">
        <v>92326</v>
      </c>
      <c r="E826" s="46">
        <v>16</v>
      </c>
    </row>
    <row r="827" spans="4:5" x14ac:dyDescent="0.3">
      <c r="D827" s="46">
        <v>92327</v>
      </c>
      <c r="E827" s="46">
        <v>14</v>
      </c>
    </row>
    <row r="828" spans="4:5" x14ac:dyDescent="0.3">
      <c r="D828" s="46">
        <v>92328</v>
      </c>
      <c r="E828" s="46">
        <v>14</v>
      </c>
    </row>
    <row r="829" spans="4:5" x14ac:dyDescent="0.3">
      <c r="D829" s="46">
        <v>92329</v>
      </c>
      <c r="E829" s="46">
        <v>14</v>
      </c>
    </row>
    <row r="830" spans="4:5" x14ac:dyDescent="0.3">
      <c r="D830" s="46">
        <v>92332</v>
      </c>
      <c r="E830" s="46">
        <v>14</v>
      </c>
    </row>
    <row r="831" spans="4:5" x14ac:dyDescent="0.3">
      <c r="D831" s="46">
        <v>92333</v>
      </c>
      <c r="E831" s="46">
        <v>16</v>
      </c>
    </row>
    <row r="832" spans="4:5" x14ac:dyDescent="0.3">
      <c r="D832" s="46">
        <v>92334</v>
      </c>
      <c r="E832" s="46">
        <v>10</v>
      </c>
    </row>
    <row r="833" spans="4:5" x14ac:dyDescent="0.3">
      <c r="D833" s="46">
        <v>92335</v>
      </c>
      <c r="E833" s="46">
        <v>10</v>
      </c>
    </row>
    <row r="834" spans="4:5" x14ac:dyDescent="0.3">
      <c r="D834" s="46">
        <v>92336</v>
      </c>
      <c r="E834" s="46">
        <v>10</v>
      </c>
    </row>
    <row r="835" spans="4:5" x14ac:dyDescent="0.3">
      <c r="D835" s="46">
        <v>92337</v>
      </c>
      <c r="E835" s="46">
        <v>10</v>
      </c>
    </row>
    <row r="836" spans="4:5" x14ac:dyDescent="0.3">
      <c r="D836" s="46">
        <v>92338</v>
      </c>
      <c r="E836" s="46">
        <v>14</v>
      </c>
    </row>
    <row r="837" spans="4:5" x14ac:dyDescent="0.3">
      <c r="D837" s="46">
        <v>92339</v>
      </c>
      <c r="E837" s="46">
        <v>16</v>
      </c>
    </row>
    <row r="838" spans="4:5" x14ac:dyDescent="0.3">
      <c r="D838" s="46">
        <v>92340</v>
      </c>
      <c r="E838" s="46">
        <v>14</v>
      </c>
    </row>
    <row r="839" spans="4:5" x14ac:dyDescent="0.3">
      <c r="D839" s="46">
        <v>92341</v>
      </c>
      <c r="E839" s="46">
        <v>16</v>
      </c>
    </row>
    <row r="840" spans="4:5" x14ac:dyDescent="0.3">
      <c r="D840" s="46">
        <v>92342</v>
      </c>
      <c r="E840" s="46">
        <v>14</v>
      </c>
    </row>
    <row r="841" spans="4:5" x14ac:dyDescent="0.3">
      <c r="D841" s="46">
        <v>92345</v>
      </c>
      <c r="E841" s="46">
        <v>14</v>
      </c>
    </row>
    <row r="842" spans="4:5" x14ac:dyDescent="0.3">
      <c r="D842" s="46">
        <v>92346</v>
      </c>
      <c r="E842" s="46">
        <v>10</v>
      </c>
    </row>
    <row r="843" spans="4:5" x14ac:dyDescent="0.3">
      <c r="D843" s="46">
        <v>92347</v>
      </c>
      <c r="E843" s="46">
        <v>14</v>
      </c>
    </row>
    <row r="844" spans="4:5" x14ac:dyDescent="0.3">
      <c r="D844" s="46">
        <v>92350</v>
      </c>
      <c r="E844" s="46">
        <v>10</v>
      </c>
    </row>
    <row r="845" spans="4:5" x14ac:dyDescent="0.3">
      <c r="D845" s="46">
        <v>92352</v>
      </c>
      <c r="E845" s="46">
        <v>16</v>
      </c>
    </row>
    <row r="846" spans="4:5" x14ac:dyDescent="0.3">
      <c r="D846" s="46">
        <v>92354</v>
      </c>
      <c r="E846" s="46">
        <v>10</v>
      </c>
    </row>
    <row r="847" spans="4:5" x14ac:dyDescent="0.3">
      <c r="D847" s="46">
        <v>92356</v>
      </c>
      <c r="E847" s="46">
        <v>14</v>
      </c>
    </row>
    <row r="848" spans="4:5" x14ac:dyDescent="0.3">
      <c r="D848" s="46">
        <v>92357</v>
      </c>
      <c r="E848" s="46">
        <v>10</v>
      </c>
    </row>
    <row r="849" spans="4:5" x14ac:dyDescent="0.3">
      <c r="D849" s="46">
        <v>92358</v>
      </c>
      <c r="E849" s="46">
        <v>16</v>
      </c>
    </row>
    <row r="850" spans="4:5" x14ac:dyDescent="0.3">
      <c r="D850" s="46">
        <v>92359</v>
      </c>
      <c r="E850" s="46">
        <v>16</v>
      </c>
    </row>
    <row r="851" spans="4:5" x14ac:dyDescent="0.3">
      <c r="D851" s="46">
        <v>92363</v>
      </c>
      <c r="E851" s="46">
        <v>15</v>
      </c>
    </row>
    <row r="852" spans="4:5" x14ac:dyDescent="0.3">
      <c r="D852" s="46">
        <v>92364</v>
      </c>
      <c r="E852" s="46">
        <v>14</v>
      </c>
    </row>
    <row r="853" spans="4:5" x14ac:dyDescent="0.3">
      <c r="D853" s="46">
        <v>92365</v>
      </c>
      <c r="E853" s="46">
        <v>14</v>
      </c>
    </row>
    <row r="854" spans="4:5" x14ac:dyDescent="0.3">
      <c r="D854" s="46">
        <v>92366</v>
      </c>
      <c r="E854" s="46">
        <v>14</v>
      </c>
    </row>
    <row r="855" spans="4:5" x14ac:dyDescent="0.3">
      <c r="D855" s="46">
        <v>92368</v>
      </c>
      <c r="E855" s="46">
        <v>14</v>
      </c>
    </row>
    <row r="856" spans="4:5" x14ac:dyDescent="0.3">
      <c r="D856" s="46">
        <v>92369</v>
      </c>
      <c r="E856" s="46">
        <v>10</v>
      </c>
    </row>
    <row r="857" spans="4:5" x14ac:dyDescent="0.3">
      <c r="D857" s="46">
        <v>92371</v>
      </c>
      <c r="E857" s="46">
        <v>14</v>
      </c>
    </row>
    <row r="858" spans="4:5" x14ac:dyDescent="0.3">
      <c r="D858" s="46">
        <v>92372</v>
      </c>
      <c r="E858" s="46">
        <v>14</v>
      </c>
    </row>
    <row r="859" spans="4:5" x14ac:dyDescent="0.3">
      <c r="D859" s="46">
        <v>92373</v>
      </c>
      <c r="E859" s="46">
        <v>10</v>
      </c>
    </row>
    <row r="860" spans="4:5" x14ac:dyDescent="0.3">
      <c r="D860" s="46">
        <v>92374</v>
      </c>
      <c r="E860" s="46">
        <v>10</v>
      </c>
    </row>
    <row r="861" spans="4:5" x14ac:dyDescent="0.3">
      <c r="D861" s="46">
        <v>92375</v>
      </c>
      <c r="E861" s="46">
        <v>10</v>
      </c>
    </row>
    <row r="862" spans="4:5" x14ac:dyDescent="0.3">
      <c r="D862" s="46">
        <v>92376</v>
      </c>
      <c r="E862" s="46">
        <v>10</v>
      </c>
    </row>
    <row r="863" spans="4:5" x14ac:dyDescent="0.3">
      <c r="D863" s="46">
        <v>92377</v>
      </c>
      <c r="E863" s="46">
        <v>10</v>
      </c>
    </row>
    <row r="864" spans="4:5" x14ac:dyDescent="0.3">
      <c r="D864" s="46">
        <v>92378</v>
      </c>
      <c r="E864" s="46">
        <v>16</v>
      </c>
    </row>
    <row r="865" spans="4:5" x14ac:dyDescent="0.3">
      <c r="D865" s="46">
        <v>92382</v>
      </c>
      <c r="E865" s="46">
        <v>16</v>
      </c>
    </row>
    <row r="866" spans="4:5" x14ac:dyDescent="0.3">
      <c r="D866" s="46">
        <v>92384</v>
      </c>
      <c r="E866" s="46">
        <v>14</v>
      </c>
    </row>
    <row r="867" spans="4:5" x14ac:dyDescent="0.3">
      <c r="D867" s="46">
        <v>92385</v>
      </c>
      <c r="E867" s="46">
        <v>16</v>
      </c>
    </row>
    <row r="868" spans="4:5" x14ac:dyDescent="0.3">
      <c r="D868" s="46">
        <v>92386</v>
      </c>
      <c r="E868" s="46">
        <v>16</v>
      </c>
    </row>
    <row r="869" spans="4:5" x14ac:dyDescent="0.3">
      <c r="D869" s="46">
        <v>92389</v>
      </c>
      <c r="E869" s="46">
        <v>14</v>
      </c>
    </row>
    <row r="870" spans="4:5" x14ac:dyDescent="0.3">
      <c r="D870" s="46">
        <v>92391</v>
      </c>
      <c r="E870" s="46">
        <v>16</v>
      </c>
    </row>
    <row r="871" spans="4:5" x14ac:dyDescent="0.3">
      <c r="D871" s="46">
        <v>92392</v>
      </c>
      <c r="E871" s="46">
        <v>14</v>
      </c>
    </row>
    <row r="872" spans="4:5" x14ac:dyDescent="0.3">
      <c r="D872" s="46">
        <v>92393</v>
      </c>
      <c r="E872" s="46">
        <v>14</v>
      </c>
    </row>
    <row r="873" spans="4:5" x14ac:dyDescent="0.3">
      <c r="D873" s="46">
        <v>92394</v>
      </c>
      <c r="E873" s="46">
        <v>14</v>
      </c>
    </row>
    <row r="874" spans="4:5" x14ac:dyDescent="0.3">
      <c r="D874" s="46">
        <v>92397</v>
      </c>
      <c r="E874" s="46">
        <v>16</v>
      </c>
    </row>
    <row r="875" spans="4:5" x14ac:dyDescent="0.3">
      <c r="D875" s="46">
        <v>92398</v>
      </c>
      <c r="E875" s="46">
        <v>14</v>
      </c>
    </row>
    <row r="876" spans="4:5" x14ac:dyDescent="0.3">
      <c r="D876" s="46">
        <v>92399</v>
      </c>
      <c r="E876" s="46">
        <v>10</v>
      </c>
    </row>
    <row r="877" spans="4:5" x14ac:dyDescent="0.3">
      <c r="D877" s="46">
        <v>92401</v>
      </c>
      <c r="E877" s="46">
        <v>10</v>
      </c>
    </row>
    <row r="878" spans="4:5" x14ac:dyDescent="0.3">
      <c r="D878" s="46">
        <v>92402</v>
      </c>
      <c r="E878" s="46">
        <v>16</v>
      </c>
    </row>
    <row r="879" spans="4:5" x14ac:dyDescent="0.3">
      <c r="D879" s="46">
        <v>92403</v>
      </c>
      <c r="E879" s="46">
        <v>10</v>
      </c>
    </row>
    <row r="880" spans="4:5" x14ac:dyDescent="0.3">
      <c r="D880" s="46">
        <v>92404</v>
      </c>
      <c r="E880" s="46">
        <v>16</v>
      </c>
    </row>
    <row r="881" spans="4:5" x14ac:dyDescent="0.3">
      <c r="D881" s="46">
        <v>92405</v>
      </c>
      <c r="E881" s="46">
        <v>10</v>
      </c>
    </row>
    <row r="882" spans="4:5" x14ac:dyDescent="0.3">
      <c r="D882" s="46">
        <v>92406</v>
      </c>
      <c r="E882" s="46">
        <v>10</v>
      </c>
    </row>
    <row r="883" spans="4:5" x14ac:dyDescent="0.3">
      <c r="D883" s="46">
        <v>92407</v>
      </c>
      <c r="E883" s="46">
        <v>10</v>
      </c>
    </row>
    <row r="884" spans="4:5" x14ac:dyDescent="0.3">
      <c r="D884" s="46">
        <v>92408</v>
      </c>
      <c r="E884" s="46">
        <v>10</v>
      </c>
    </row>
    <row r="885" spans="4:5" x14ac:dyDescent="0.3">
      <c r="D885" s="46">
        <v>92410</v>
      </c>
      <c r="E885" s="46">
        <v>10</v>
      </c>
    </row>
    <row r="886" spans="4:5" x14ac:dyDescent="0.3">
      <c r="D886" s="46">
        <v>92411</v>
      </c>
      <c r="E886" s="46">
        <v>10</v>
      </c>
    </row>
    <row r="887" spans="4:5" x14ac:dyDescent="0.3">
      <c r="D887" s="46">
        <v>92412</v>
      </c>
      <c r="E887" s="46">
        <v>10</v>
      </c>
    </row>
    <row r="888" spans="4:5" x14ac:dyDescent="0.3">
      <c r="D888" s="46">
        <v>92413</v>
      </c>
      <c r="E888" s="46">
        <v>10</v>
      </c>
    </row>
    <row r="889" spans="4:5" x14ac:dyDescent="0.3">
      <c r="D889" s="46">
        <v>92414</v>
      </c>
      <c r="E889" s="46">
        <v>10</v>
      </c>
    </row>
    <row r="890" spans="4:5" x14ac:dyDescent="0.3">
      <c r="D890" s="46">
        <v>92415</v>
      </c>
      <c r="E890" s="46">
        <v>10</v>
      </c>
    </row>
    <row r="891" spans="4:5" x14ac:dyDescent="0.3">
      <c r="D891" s="46">
        <v>92416</v>
      </c>
      <c r="E891" s="46">
        <v>10</v>
      </c>
    </row>
    <row r="892" spans="4:5" x14ac:dyDescent="0.3">
      <c r="D892" s="46">
        <v>92418</v>
      </c>
      <c r="E892" s="46">
        <v>10</v>
      </c>
    </row>
    <row r="893" spans="4:5" x14ac:dyDescent="0.3">
      <c r="D893" s="46">
        <v>92420</v>
      </c>
      <c r="E893" s="46">
        <v>10</v>
      </c>
    </row>
    <row r="894" spans="4:5" x14ac:dyDescent="0.3">
      <c r="D894" s="46">
        <v>92423</v>
      </c>
      <c r="E894" s="46">
        <v>10</v>
      </c>
    </row>
    <row r="895" spans="4:5" x14ac:dyDescent="0.3">
      <c r="D895" s="46">
        <v>92424</v>
      </c>
      <c r="E895" s="46">
        <v>10</v>
      </c>
    </row>
    <row r="896" spans="4:5" x14ac:dyDescent="0.3">
      <c r="D896" s="46">
        <v>92427</v>
      </c>
      <c r="E896" s="46">
        <v>10</v>
      </c>
    </row>
    <row r="897" spans="4:5" x14ac:dyDescent="0.3">
      <c r="D897" s="46">
        <v>92501</v>
      </c>
      <c r="E897" s="46">
        <v>10</v>
      </c>
    </row>
    <row r="898" spans="4:5" x14ac:dyDescent="0.3">
      <c r="D898" s="46">
        <v>92502</v>
      </c>
      <c r="E898" s="46">
        <v>10</v>
      </c>
    </row>
    <row r="899" spans="4:5" x14ac:dyDescent="0.3">
      <c r="D899" s="46">
        <v>92503</v>
      </c>
      <c r="E899" s="46">
        <v>10</v>
      </c>
    </row>
    <row r="900" spans="4:5" x14ac:dyDescent="0.3">
      <c r="D900" s="46">
        <v>92504</v>
      </c>
      <c r="E900" s="46">
        <v>10</v>
      </c>
    </row>
    <row r="901" spans="4:5" x14ac:dyDescent="0.3">
      <c r="D901" s="46">
        <v>92505</v>
      </c>
      <c r="E901" s="46">
        <v>10</v>
      </c>
    </row>
    <row r="902" spans="4:5" x14ac:dyDescent="0.3">
      <c r="D902" s="46">
        <v>92506</v>
      </c>
      <c r="E902" s="46">
        <v>10</v>
      </c>
    </row>
    <row r="903" spans="4:5" x14ac:dyDescent="0.3">
      <c r="D903" s="46">
        <v>92507</v>
      </c>
      <c r="E903" s="46">
        <v>10</v>
      </c>
    </row>
    <row r="904" spans="4:5" x14ac:dyDescent="0.3">
      <c r="D904" s="46">
        <v>92508</v>
      </c>
      <c r="E904" s="46">
        <v>10</v>
      </c>
    </row>
    <row r="905" spans="4:5" x14ac:dyDescent="0.3">
      <c r="D905" s="46">
        <v>92509</v>
      </c>
      <c r="E905" s="46">
        <v>10</v>
      </c>
    </row>
    <row r="906" spans="4:5" x14ac:dyDescent="0.3">
      <c r="D906" s="46">
        <v>92513</v>
      </c>
      <c r="E906" s="46">
        <v>10</v>
      </c>
    </row>
    <row r="907" spans="4:5" x14ac:dyDescent="0.3">
      <c r="D907" s="46">
        <v>92514</v>
      </c>
      <c r="E907" s="46">
        <v>10</v>
      </c>
    </row>
    <row r="908" spans="4:5" x14ac:dyDescent="0.3">
      <c r="D908" s="46">
        <v>92515</v>
      </c>
      <c r="E908" s="46">
        <v>10</v>
      </c>
    </row>
    <row r="909" spans="4:5" x14ac:dyDescent="0.3">
      <c r="D909" s="46">
        <v>92516</v>
      </c>
      <c r="E909" s="46">
        <v>10</v>
      </c>
    </row>
    <row r="910" spans="4:5" x14ac:dyDescent="0.3">
      <c r="D910" s="46">
        <v>92517</v>
      </c>
      <c r="E910" s="46">
        <v>10</v>
      </c>
    </row>
    <row r="911" spans="4:5" x14ac:dyDescent="0.3">
      <c r="D911" s="46">
        <v>92518</v>
      </c>
      <c r="E911" s="46">
        <v>10</v>
      </c>
    </row>
    <row r="912" spans="4:5" x14ac:dyDescent="0.3">
      <c r="D912" s="46">
        <v>92519</v>
      </c>
      <c r="E912" s="46">
        <v>10</v>
      </c>
    </row>
    <row r="913" spans="4:5" x14ac:dyDescent="0.3">
      <c r="D913" s="46">
        <v>92521</v>
      </c>
      <c r="E913" s="46">
        <v>10</v>
      </c>
    </row>
    <row r="914" spans="4:5" x14ac:dyDescent="0.3">
      <c r="D914" s="46">
        <v>92522</v>
      </c>
      <c r="E914" s="46">
        <v>10</v>
      </c>
    </row>
    <row r="915" spans="4:5" x14ac:dyDescent="0.3">
      <c r="D915" s="46">
        <v>92530</v>
      </c>
      <c r="E915" s="46">
        <v>10</v>
      </c>
    </row>
    <row r="916" spans="4:5" x14ac:dyDescent="0.3">
      <c r="D916" s="46">
        <v>92531</v>
      </c>
      <c r="E916" s="46">
        <v>10</v>
      </c>
    </row>
    <row r="917" spans="4:5" x14ac:dyDescent="0.3">
      <c r="D917" s="46">
        <v>92532</v>
      </c>
      <c r="E917" s="46">
        <v>10</v>
      </c>
    </row>
    <row r="918" spans="4:5" x14ac:dyDescent="0.3">
      <c r="D918" s="46">
        <v>92536</v>
      </c>
      <c r="E918" s="46">
        <v>15</v>
      </c>
    </row>
    <row r="919" spans="4:5" x14ac:dyDescent="0.3">
      <c r="D919" s="46">
        <v>92539</v>
      </c>
      <c r="E919" s="46">
        <v>16</v>
      </c>
    </row>
    <row r="920" spans="4:5" x14ac:dyDescent="0.3">
      <c r="D920" s="46">
        <v>92543</v>
      </c>
      <c r="E920" s="46">
        <v>10</v>
      </c>
    </row>
    <row r="921" spans="4:5" x14ac:dyDescent="0.3">
      <c r="D921" s="46">
        <v>92544</v>
      </c>
      <c r="E921" s="46">
        <v>10</v>
      </c>
    </row>
    <row r="922" spans="4:5" x14ac:dyDescent="0.3">
      <c r="D922" s="46">
        <v>92545</v>
      </c>
      <c r="E922" s="46">
        <v>10</v>
      </c>
    </row>
    <row r="923" spans="4:5" x14ac:dyDescent="0.3">
      <c r="D923" s="46">
        <v>92546</v>
      </c>
      <c r="E923" s="46">
        <v>10</v>
      </c>
    </row>
    <row r="924" spans="4:5" x14ac:dyDescent="0.3">
      <c r="D924" s="46">
        <v>92548</v>
      </c>
      <c r="E924" s="46">
        <v>10</v>
      </c>
    </row>
    <row r="925" spans="4:5" x14ac:dyDescent="0.3">
      <c r="D925" s="46">
        <v>92549</v>
      </c>
      <c r="E925" s="46">
        <v>16</v>
      </c>
    </row>
    <row r="926" spans="4:5" x14ac:dyDescent="0.3">
      <c r="D926" s="46">
        <v>92551</v>
      </c>
      <c r="E926" s="46">
        <v>10</v>
      </c>
    </row>
    <row r="927" spans="4:5" x14ac:dyDescent="0.3">
      <c r="D927" s="46">
        <v>92552</v>
      </c>
      <c r="E927" s="46">
        <v>10</v>
      </c>
    </row>
    <row r="928" spans="4:5" x14ac:dyDescent="0.3">
      <c r="D928" s="46">
        <v>92553</v>
      </c>
      <c r="E928" s="46">
        <v>10</v>
      </c>
    </row>
    <row r="929" spans="4:5" x14ac:dyDescent="0.3">
      <c r="D929" s="46">
        <v>92554</v>
      </c>
      <c r="E929" s="46">
        <v>10</v>
      </c>
    </row>
    <row r="930" spans="4:5" x14ac:dyDescent="0.3">
      <c r="D930" s="46">
        <v>92555</v>
      </c>
      <c r="E930" s="46">
        <v>10</v>
      </c>
    </row>
    <row r="931" spans="4:5" x14ac:dyDescent="0.3">
      <c r="D931" s="46">
        <v>92556</v>
      </c>
      <c r="E931" s="46">
        <v>10</v>
      </c>
    </row>
    <row r="932" spans="4:5" x14ac:dyDescent="0.3">
      <c r="D932" s="46">
        <v>92557</v>
      </c>
      <c r="E932" s="46">
        <v>10</v>
      </c>
    </row>
    <row r="933" spans="4:5" x14ac:dyDescent="0.3">
      <c r="D933" s="46">
        <v>92561</v>
      </c>
      <c r="E933" s="46">
        <v>16</v>
      </c>
    </row>
    <row r="934" spans="4:5" x14ac:dyDescent="0.3">
      <c r="D934" s="46">
        <v>92562</v>
      </c>
      <c r="E934" s="46">
        <v>10</v>
      </c>
    </row>
    <row r="935" spans="4:5" x14ac:dyDescent="0.3">
      <c r="D935" s="46">
        <v>92563</v>
      </c>
      <c r="E935" s="46">
        <v>10</v>
      </c>
    </row>
    <row r="936" spans="4:5" x14ac:dyDescent="0.3">
      <c r="D936" s="46">
        <v>92564</v>
      </c>
      <c r="E936" s="46">
        <v>10</v>
      </c>
    </row>
    <row r="937" spans="4:5" x14ac:dyDescent="0.3">
      <c r="D937" s="46">
        <v>92567</v>
      </c>
      <c r="E937" s="46">
        <v>10</v>
      </c>
    </row>
    <row r="938" spans="4:5" x14ac:dyDescent="0.3">
      <c r="D938" s="46">
        <v>92570</v>
      </c>
      <c r="E938" s="46">
        <v>10</v>
      </c>
    </row>
    <row r="939" spans="4:5" x14ac:dyDescent="0.3">
      <c r="D939" s="46">
        <v>92571</v>
      </c>
      <c r="E939" s="46">
        <v>10</v>
      </c>
    </row>
    <row r="940" spans="4:5" x14ac:dyDescent="0.3">
      <c r="D940" s="46">
        <v>92572</v>
      </c>
      <c r="E940" s="46">
        <v>10</v>
      </c>
    </row>
    <row r="941" spans="4:5" x14ac:dyDescent="0.3">
      <c r="D941" s="46">
        <v>92581</v>
      </c>
      <c r="E941" s="46">
        <v>10</v>
      </c>
    </row>
    <row r="942" spans="4:5" x14ac:dyDescent="0.3">
      <c r="D942" s="46">
        <v>92582</v>
      </c>
      <c r="E942" s="46">
        <v>10</v>
      </c>
    </row>
    <row r="943" spans="4:5" x14ac:dyDescent="0.3">
      <c r="D943" s="46">
        <v>92583</v>
      </c>
      <c r="E943" s="46">
        <v>10</v>
      </c>
    </row>
    <row r="944" spans="4:5" x14ac:dyDescent="0.3">
      <c r="D944" s="46">
        <v>92584</v>
      </c>
      <c r="E944" s="46">
        <v>10</v>
      </c>
    </row>
    <row r="945" spans="4:5" x14ac:dyDescent="0.3">
      <c r="D945" s="46">
        <v>92585</v>
      </c>
      <c r="E945" s="46">
        <v>10</v>
      </c>
    </row>
    <row r="946" spans="4:5" x14ac:dyDescent="0.3">
      <c r="D946" s="46">
        <v>92586</v>
      </c>
      <c r="E946" s="46">
        <v>10</v>
      </c>
    </row>
    <row r="947" spans="4:5" x14ac:dyDescent="0.3">
      <c r="D947" s="46">
        <v>92587</v>
      </c>
      <c r="E947" s="46">
        <v>10</v>
      </c>
    </row>
    <row r="948" spans="4:5" x14ac:dyDescent="0.3">
      <c r="D948" s="46">
        <v>92589</v>
      </c>
      <c r="E948" s="46">
        <v>10</v>
      </c>
    </row>
    <row r="949" spans="4:5" x14ac:dyDescent="0.3">
      <c r="D949" s="46">
        <v>92590</v>
      </c>
      <c r="E949" s="46">
        <v>10</v>
      </c>
    </row>
    <row r="950" spans="4:5" x14ac:dyDescent="0.3">
      <c r="D950" s="46">
        <v>92591</v>
      </c>
      <c r="E950" s="46">
        <v>10</v>
      </c>
    </row>
    <row r="951" spans="4:5" x14ac:dyDescent="0.3">
      <c r="D951" s="46">
        <v>92592</v>
      </c>
      <c r="E951" s="46">
        <v>10</v>
      </c>
    </row>
    <row r="952" spans="4:5" x14ac:dyDescent="0.3">
      <c r="D952" s="46">
        <v>92593</v>
      </c>
      <c r="E952" s="46">
        <v>10</v>
      </c>
    </row>
    <row r="953" spans="4:5" x14ac:dyDescent="0.3">
      <c r="D953" s="46">
        <v>92595</v>
      </c>
      <c r="E953" s="46">
        <v>10</v>
      </c>
    </row>
    <row r="954" spans="4:5" x14ac:dyDescent="0.3">
      <c r="D954" s="46">
        <v>92596</v>
      </c>
      <c r="E954" s="46">
        <v>10</v>
      </c>
    </row>
    <row r="955" spans="4:5" x14ac:dyDescent="0.3">
      <c r="D955" s="46">
        <v>92599</v>
      </c>
      <c r="E955" s="46">
        <v>10</v>
      </c>
    </row>
    <row r="956" spans="4:5" x14ac:dyDescent="0.3">
      <c r="D956" s="46">
        <v>92602</v>
      </c>
      <c r="E956" s="46">
        <v>8</v>
      </c>
    </row>
    <row r="957" spans="4:5" x14ac:dyDescent="0.3">
      <c r="D957" s="46">
        <v>92603</v>
      </c>
      <c r="E957" s="46">
        <v>8</v>
      </c>
    </row>
    <row r="958" spans="4:5" x14ac:dyDescent="0.3">
      <c r="D958" s="46">
        <v>92604</v>
      </c>
      <c r="E958" s="46">
        <v>8</v>
      </c>
    </row>
    <row r="959" spans="4:5" x14ac:dyDescent="0.3">
      <c r="D959" s="46">
        <v>92605</v>
      </c>
      <c r="E959" s="46">
        <v>6</v>
      </c>
    </row>
    <row r="960" spans="4:5" x14ac:dyDescent="0.3">
      <c r="D960" s="46">
        <v>92606</v>
      </c>
      <c r="E960" s="46">
        <v>8</v>
      </c>
    </row>
    <row r="961" spans="4:5" x14ac:dyDescent="0.3">
      <c r="D961" s="46">
        <v>92607</v>
      </c>
      <c r="E961" s="46">
        <v>6</v>
      </c>
    </row>
    <row r="962" spans="4:5" x14ac:dyDescent="0.3">
      <c r="D962" s="46">
        <v>92610</v>
      </c>
      <c r="E962" s="46">
        <v>8</v>
      </c>
    </row>
    <row r="963" spans="4:5" x14ac:dyDescent="0.3">
      <c r="D963" s="46">
        <v>92612</v>
      </c>
      <c r="E963" s="46">
        <v>8</v>
      </c>
    </row>
    <row r="964" spans="4:5" x14ac:dyDescent="0.3">
      <c r="D964" s="46">
        <v>92614</v>
      </c>
      <c r="E964" s="46">
        <v>8</v>
      </c>
    </row>
    <row r="965" spans="4:5" x14ac:dyDescent="0.3">
      <c r="D965" s="46">
        <v>92615</v>
      </c>
      <c r="E965" s="46">
        <v>6</v>
      </c>
    </row>
    <row r="966" spans="4:5" x14ac:dyDescent="0.3">
      <c r="D966" s="46">
        <v>92616</v>
      </c>
      <c r="E966" s="46">
        <v>6</v>
      </c>
    </row>
    <row r="967" spans="4:5" x14ac:dyDescent="0.3">
      <c r="D967" s="46">
        <v>92618</v>
      </c>
      <c r="E967" s="46">
        <v>8</v>
      </c>
    </row>
    <row r="968" spans="4:5" x14ac:dyDescent="0.3">
      <c r="D968" s="46">
        <v>92619</v>
      </c>
      <c r="E968" s="46">
        <v>8</v>
      </c>
    </row>
    <row r="969" spans="4:5" x14ac:dyDescent="0.3">
      <c r="D969" s="46">
        <v>92620</v>
      </c>
      <c r="E969" s="46">
        <v>8</v>
      </c>
    </row>
    <row r="970" spans="4:5" x14ac:dyDescent="0.3">
      <c r="D970" s="46">
        <v>92623</v>
      </c>
      <c r="E970" s="46">
        <v>8</v>
      </c>
    </row>
    <row r="971" spans="4:5" x14ac:dyDescent="0.3">
      <c r="D971" s="46">
        <v>92624</v>
      </c>
      <c r="E971" s="46">
        <v>6</v>
      </c>
    </row>
    <row r="972" spans="4:5" x14ac:dyDescent="0.3">
      <c r="D972" s="46">
        <v>92625</v>
      </c>
      <c r="E972" s="46">
        <v>6</v>
      </c>
    </row>
    <row r="973" spans="4:5" x14ac:dyDescent="0.3">
      <c r="D973" s="46">
        <v>92626</v>
      </c>
      <c r="E973" s="46">
        <v>6</v>
      </c>
    </row>
    <row r="974" spans="4:5" x14ac:dyDescent="0.3">
      <c r="D974" s="46">
        <v>92627</v>
      </c>
      <c r="E974" s="46">
        <v>6</v>
      </c>
    </row>
    <row r="975" spans="4:5" x14ac:dyDescent="0.3">
      <c r="D975" s="46">
        <v>92628</v>
      </c>
      <c r="E975" s="46">
        <v>6</v>
      </c>
    </row>
    <row r="976" spans="4:5" x14ac:dyDescent="0.3">
      <c r="D976" s="46">
        <v>92629</v>
      </c>
      <c r="E976" s="46">
        <v>6</v>
      </c>
    </row>
    <row r="977" spans="4:5" x14ac:dyDescent="0.3">
      <c r="D977" s="46">
        <v>92630</v>
      </c>
      <c r="E977" s="46">
        <v>8</v>
      </c>
    </row>
    <row r="978" spans="4:5" x14ac:dyDescent="0.3">
      <c r="D978" s="46">
        <v>92646</v>
      </c>
      <c r="E978" s="46">
        <v>6</v>
      </c>
    </row>
    <row r="979" spans="4:5" x14ac:dyDescent="0.3">
      <c r="D979" s="46">
        <v>92647</v>
      </c>
      <c r="E979" s="46">
        <v>6</v>
      </c>
    </row>
    <row r="980" spans="4:5" x14ac:dyDescent="0.3">
      <c r="D980" s="46">
        <v>92648</v>
      </c>
      <c r="E980" s="46">
        <v>6</v>
      </c>
    </row>
    <row r="981" spans="4:5" x14ac:dyDescent="0.3">
      <c r="D981" s="46">
        <v>92649</v>
      </c>
      <c r="E981" s="46">
        <v>6</v>
      </c>
    </row>
    <row r="982" spans="4:5" x14ac:dyDescent="0.3">
      <c r="D982" s="46">
        <v>92650</v>
      </c>
      <c r="E982" s="46">
        <v>8</v>
      </c>
    </row>
    <row r="983" spans="4:5" x14ac:dyDescent="0.3">
      <c r="D983" s="46">
        <v>92651</v>
      </c>
      <c r="E983" s="46">
        <v>6</v>
      </c>
    </row>
    <row r="984" spans="4:5" x14ac:dyDescent="0.3">
      <c r="D984" s="46">
        <v>92652</v>
      </c>
      <c r="E984" s="46">
        <v>6</v>
      </c>
    </row>
    <row r="985" spans="4:5" x14ac:dyDescent="0.3">
      <c r="D985" s="46">
        <v>92653</v>
      </c>
      <c r="E985" s="46">
        <v>6</v>
      </c>
    </row>
    <row r="986" spans="4:5" x14ac:dyDescent="0.3">
      <c r="D986" s="46">
        <v>92654</v>
      </c>
      <c r="E986" s="46">
        <v>8</v>
      </c>
    </row>
    <row r="987" spans="4:5" x14ac:dyDescent="0.3">
      <c r="D987" s="46">
        <v>92655</v>
      </c>
      <c r="E987" s="46">
        <v>6</v>
      </c>
    </row>
    <row r="988" spans="4:5" x14ac:dyDescent="0.3">
      <c r="D988" s="46">
        <v>92656</v>
      </c>
      <c r="E988" s="46">
        <v>6</v>
      </c>
    </row>
    <row r="989" spans="4:5" x14ac:dyDescent="0.3">
      <c r="D989" s="46">
        <v>92657</v>
      </c>
      <c r="E989" s="46">
        <v>6</v>
      </c>
    </row>
    <row r="990" spans="4:5" x14ac:dyDescent="0.3">
      <c r="D990" s="46">
        <v>92658</v>
      </c>
      <c r="E990" s="46">
        <v>6</v>
      </c>
    </row>
    <row r="991" spans="4:5" x14ac:dyDescent="0.3">
      <c r="D991" s="46">
        <v>92659</v>
      </c>
      <c r="E991" s="46">
        <v>6</v>
      </c>
    </row>
    <row r="992" spans="4:5" x14ac:dyDescent="0.3">
      <c r="D992" s="46">
        <v>92660</v>
      </c>
      <c r="E992" s="46">
        <v>6</v>
      </c>
    </row>
    <row r="993" spans="4:5" x14ac:dyDescent="0.3">
      <c r="D993" s="46">
        <v>92661</v>
      </c>
      <c r="E993" s="46">
        <v>6</v>
      </c>
    </row>
    <row r="994" spans="4:5" x14ac:dyDescent="0.3">
      <c r="D994" s="46">
        <v>92662</v>
      </c>
      <c r="E994" s="46">
        <v>6</v>
      </c>
    </row>
    <row r="995" spans="4:5" x14ac:dyDescent="0.3">
      <c r="D995" s="46">
        <v>92663</v>
      </c>
      <c r="E995" s="46">
        <v>6</v>
      </c>
    </row>
    <row r="996" spans="4:5" x14ac:dyDescent="0.3">
      <c r="D996" s="46">
        <v>92672</v>
      </c>
      <c r="E996" s="46">
        <v>6</v>
      </c>
    </row>
    <row r="997" spans="4:5" x14ac:dyDescent="0.3">
      <c r="D997" s="46">
        <v>92673</v>
      </c>
      <c r="E997" s="46">
        <v>6</v>
      </c>
    </row>
    <row r="998" spans="4:5" x14ac:dyDescent="0.3">
      <c r="D998" s="46">
        <v>92674</v>
      </c>
      <c r="E998" s="46">
        <v>6</v>
      </c>
    </row>
    <row r="999" spans="4:5" x14ac:dyDescent="0.3">
      <c r="D999" s="46">
        <v>92675</v>
      </c>
      <c r="E999" s="46">
        <v>6</v>
      </c>
    </row>
    <row r="1000" spans="4:5" x14ac:dyDescent="0.3">
      <c r="D1000" s="46">
        <v>92676</v>
      </c>
      <c r="E1000" s="46">
        <v>8</v>
      </c>
    </row>
    <row r="1001" spans="4:5" x14ac:dyDescent="0.3">
      <c r="D1001" s="46">
        <v>92677</v>
      </c>
      <c r="E1001" s="46">
        <v>6</v>
      </c>
    </row>
    <row r="1002" spans="4:5" x14ac:dyDescent="0.3">
      <c r="D1002" s="46">
        <v>92678</v>
      </c>
      <c r="E1002" s="46">
        <v>8</v>
      </c>
    </row>
    <row r="1003" spans="4:5" x14ac:dyDescent="0.3">
      <c r="D1003" s="46">
        <v>92679</v>
      </c>
      <c r="E1003" s="46">
        <v>8</v>
      </c>
    </row>
    <row r="1004" spans="4:5" x14ac:dyDescent="0.3">
      <c r="D1004" s="46">
        <v>92683</v>
      </c>
      <c r="E1004" s="46">
        <v>6</v>
      </c>
    </row>
    <row r="1005" spans="4:5" x14ac:dyDescent="0.3">
      <c r="D1005" s="46">
        <v>92684</v>
      </c>
      <c r="E1005" s="46">
        <v>6</v>
      </c>
    </row>
    <row r="1006" spans="4:5" x14ac:dyDescent="0.3">
      <c r="D1006" s="46">
        <v>92685</v>
      </c>
      <c r="E1006" s="46">
        <v>6</v>
      </c>
    </row>
    <row r="1007" spans="4:5" x14ac:dyDescent="0.3">
      <c r="D1007" s="46">
        <v>92688</v>
      </c>
      <c r="E1007" s="46">
        <v>8</v>
      </c>
    </row>
    <row r="1008" spans="4:5" x14ac:dyDescent="0.3">
      <c r="D1008" s="46">
        <v>92690</v>
      </c>
      <c r="E1008" s="46">
        <v>6</v>
      </c>
    </row>
    <row r="1009" spans="4:5" x14ac:dyDescent="0.3">
      <c r="D1009" s="46">
        <v>92691</v>
      </c>
      <c r="E1009" s="46">
        <v>8</v>
      </c>
    </row>
    <row r="1010" spans="4:5" x14ac:dyDescent="0.3">
      <c r="D1010" s="46">
        <v>92692</v>
      </c>
      <c r="E1010" s="46">
        <v>8</v>
      </c>
    </row>
    <row r="1011" spans="4:5" x14ac:dyDescent="0.3">
      <c r="D1011" s="46">
        <v>92693</v>
      </c>
      <c r="E1011" s="46">
        <v>6</v>
      </c>
    </row>
    <row r="1012" spans="4:5" x14ac:dyDescent="0.3">
      <c r="D1012" s="46">
        <v>92694</v>
      </c>
      <c r="E1012" s="46">
        <v>8</v>
      </c>
    </row>
    <row r="1013" spans="4:5" x14ac:dyDescent="0.3">
      <c r="D1013" s="46">
        <v>92697</v>
      </c>
      <c r="E1013" s="46">
        <v>6</v>
      </c>
    </row>
    <row r="1014" spans="4:5" x14ac:dyDescent="0.3">
      <c r="D1014" s="46">
        <v>92698</v>
      </c>
      <c r="E1014" s="46">
        <v>8</v>
      </c>
    </row>
    <row r="1015" spans="4:5" x14ac:dyDescent="0.3">
      <c r="D1015" s="46">
        <v>92701</v>
      </c>
      <c r="E1015" s="46">
        <v>8</v>
      </c>
    </row>
    <row r="1016" spans="4:5" x14ac:dyDescent="0.3">
      <c r="D1016" s="46">
        <v>92702</v>
      </c>
      <c r="E1016" s="46">
        <v>8</v>
      </c>
    </row>
    <row r="1017" spans="4:5" x14ac:dyDescent="0.3">
      <c r="D1017" s="46">
        <v>92703</v>
      </c>
      <c r="E1017" s="46">
        <v>8</v>
      </c>
    </row>
    <row r="1018" spans="4:5" x14ac:dyDescent="0.3">
      <c r="D1018" s="46">
        <v>92704</v>
      </c>
      <c r="E1018" s="46">
        <v>8</v>
      </c>
    </row>
    <row r="1019" spans="4:5" x14ac:dyDescent="0.3">
      <c r="D1019" s="46">
        <v>92705</v>
      </c>
      <c r="E1019" s="46">
        <v>8</v>
      </c>
    </row>
    <row r="1020" spans="4:5" x14ac:dyDescent="0.3">
      <c r="D1020" s="46">
        <v>92706</v>
      </c>
      <c r="E1020" s="46">
        <v>8</v>
      </c>
    </row>
    <row r="1021" spans="4:5" x14ac:dyDescent="0.3">
      <c r="D1021" s="46">
        <v>92707</v>
      </c>
      <c r="E1021" s="46">
        <v>8</v>
      </c>
    </row>
    <row r="1022" spans="4:5" x14ac:dyDescent="0.3">
      <c r="D1022" s="46">
        <v>92708</v>
      </c>
      <c r="E1022" s="46">
        <v>6</v>
      </c>
    </row>
    <row r="1023" spans="4:5" x14ac:dyDescent="0.3">
      <c r="D1023" s="46">
        <v>92709</v>
      </c>
      <c r="E1023" s="46">
        <v>8</v>
      </c>
    </row>
    <row r="1024" spans="4:5" x14ac:dyDescent="0.3">
      <c r="D1024" s="46">
        <v>92710</v>
      </c>
      <c r="E1024" s="46">
        <v>8</v>
      </c>
    </row>
    <row r="1025" spans="4:5" x14ac:dyDescent="0.3">
      <c r="D1025" s="46">
        <v>92711</v>
      </c>
      <c r="E1025" s="46">
        <v>8</v>
      </c>
    </row>
    <row r="1026" spans="4:5" x14ac:dyDescent="0.3">
      <c r="D1026" s="46">
        <v>92712</v>
      </c>
      <c r="E1026" s="46">
        <v>8</v>
      </c>
    </row>
    <row r="1027" spans="4:5" x14ac:dyDescent="0.3">
      <c r="D1027" s="46">
        <v>92728</v>
      </c>
      <c r="E1027" s="46">
        <v>6</v>
      </c>
    </row>
    <row r="1028" spans="4:5" x14ac:dyDescent="0.3">
      <c r="D1028" s="46">
        <v>92735</v>
      </c>
      <c r="E1028" s="46">
        <v>8</v>
      </c>
    </row>
    <row r="1029" spans="4:5" x14ac:dyDescent="0.3">
      <c r="D1029" s="46">
        <v>92780</v>
      </c>
      <c r="E1029" s="46">
        <v>8</v>
      </c>
    </row>
    <row r="1030" spans="4:5" x14ac:dyDescent="0.3">
      <c r="D1030" s="46">
        <v>92781</v>
      </c>
      <c r="E1030" s="46">
        <v>8</v>
      </c>
    </row>
    <row r="1031" spans="4:5" x14ac:dyDescent="0.3">
      <c r="D1031" s="46">
        <v>92782</v>
      </c>
      <c r="E1031" s="46">
        <v>8</v>
      </c>
    </row>
    <row r="1032" spans="4:5" x14ac:dyDescent="0.3">
      <c r="D1032" s="46">
        <v>92799</v>
      </c>
      <c r="E1032" s="46">
        <v>6</v>
      </c>
    </row>
    <row r="1033" spans="4:5" x14ac:dyDescent="0.3">
      <c r="D1033" s="46">
        <v>92801</v>
      </c>
      <c r="E1033" s="46">
        <v>8</v>
      </c>
    </row>
    <row r="1034" spans="4:5" x14ac:dyDescent="0.3">
      <c r="D1034" s="46">
        <v>92802</v>
      </c>
      <c r="E1034" s="46">
        <v>8</v>
      </c>
    </row>
    <row r="1035" spans="4:5" x14ac:dyDescent="0.3">
      <c r="D1035" s="46">
        <v>92803</v>
      </c>
      <c r="E1035" s="46">
        <v>8</v>
      </c>
    </row>
    <row r="1036" spans="4:5" x14ac:dyDescent="0.3">
      <c r="D1036" s="46">
        <v>92804</v>
      </c>
      <c r="E1036" s="46">
        <v>8</v>
      </c>
    </row>
    <row r="1037" spans="4:5" x14ac:dyDescent="0.3">
      <c r="D1037" s="46">
        <v>92805</v>
      </c>
      <c r="E1037" s="46">
        <v>8</v>
      </c>
    </row>
    <row r="1038" spans="4:5" x14ac:dyDescent="0.3">
      <c r="D1038" s="46">
        <v>92806</v>
      </c>
      <c r="E1038" s="46">
        <v>8</v>
      </c>
    </row>
    <row r="1039" spans="4:5" x14ac:dyDescent="0.3">
      <c r="D1039" s="46">
        <v>92807</v>
      </c>
      <c r="E1039" s="46">
        <v>8</v>
      </c>
    </row>
    <row r="1040" spans="4:5" x14ac:dyDescent="0.3">
      <c r="D1040" s="46">
        <v>92808</v>
      </c>
      <c r="E1040" s="46">
        <v>8</v>
      </c>
    </row>
    <row r="1041" spans="4:5" x14ac:dyDescent="0.3">
      <c r="D1041" s="46">
        <v>92811</v>
      </c>
      <c r="E1041" s="46">
        <v>8</v>
      </c>
    </row>
    <row r="1042" spans="4:5" x14ac:dyDescent="0.3">
      <c r="D1042" s="46">
        <v>92812</v>
      </c>
      <c r="E1042" s="46">
        <v>8</v>
      </c>
    </row>
    <row r="1043" spans="4:5" x14ac:dyDescent="0.3">
      <c r="D1043" s="46">
        <v>92814</v>
      </c>
      <c r="E1043" s="46">
        <v>8</v>
      </c>
    </row>
    <row r="1044" spans="4:5" x14ac:dyDescent="0.3">
      <c r="D1044" s="46">
        <v>92815</v>
      </c>
      <c r="E1044" s="46">
        <v>8</v>
      </c>
    </row>
    <row r="1045" spans="4:5" x14ac:dyDescent="0.3">
      <c r="D1045" s="46">
        <v>92816</v>
      </c>
      <c r="E1045" s="46">
        <v>8</v>
      </c>
    </row>
    <row r="1046" spans="4:5" x14ac:dyDescent="0.3">
      <c r="D1046" s="46">
        <v>92817</v>
      </c>
      <c r="E1046" s="46">
        <v>8</v>
      </c>
    </row>
    <row r="1047" spans="4:5" x14ac:dyDescent="0.3">
      <c r="D1047" s="46">
        <v>92821</v>
      </c>
      <c r="E1047" s="46">
        <v>8</v>
      </c>
    </row>
    <row r="1048" spans="4:5" x14ac:dyDescent="0.3">
      <c r="D1048" s="46">
        <v>92822</v>
      </c>
      <c r="E1048" s="46">
        <v>8</v>
      </c>
    </row>
    <row r="1049" spans="4:5" x14ac:dyDescent="0.3">
      <c r="D1049" s="46">
        <v>92823</v>
      </c>
      <c r="E1049" s="46">
        <v>8</v>
      </c>
    </row>
    <row r="1050" spans="4:5" x14ac:dyDescent="0.3">
      <c r="D1050" s="46">
        <v>92825</v>
      </c>
      <c r="E1050" s="46">
        <v>8</v>
      </c>
    </row>
    <row r="1051" spans="4:5" x14ac:dyDescent="0.3">
      <c r="D1051" s="46">
        <v>92831</v>
      </c>
      <c r="E1051" s="46">
        <v>8</v>
      </c>
    </row>
    <row r="1052" spans="4:5" x14ac:dyDescent="0.3">
      <c r="D1052" s="46">
        <v>92832</v>
      </c>
      <c r="E1052" s="46">
        <v>8</v>
      </c>
    </row>
    <row r="1053" spans="4:5" x14ac:dyDescent="0.3">
      <c r="D1053" s="46">
        <v>92833</v>
      </c>
      <c r="E1053" s="46">
        <v>8</v>
      </c>
    </row>
    <row r="1054" spans="4:5" x14ac:dyDescent="0.3">
      <c r="D1054" s="46">
        <v>92834</v>
      </c>
      <c r="E1054" s="46">
        <v>8</v>
      </c>
    </row>
    <row r="1055" spans="4:5" x14ac:dyDescent="0.3">
      <c r="D1055" s="46">
        <v>92835</v>
      </c>
      <c r="E1055" s="46">
        <v>8</v>
      </c>
    </row>
    <row r="1056" spans="4:5" x14ac:dyDescent="0.3">
      <c r="D1056" s="46">
        <v>92836</v>
      </c>
      <c r="E1056" s="46">
        <v>8</v>
      </c>
    </row>
    <row r="1057" spans="4:5" x14ac:dyDescent="0.3">
      <c r="D1057" s="46">
        <v>92837</v>
      </c>
      <c r="E1057" s="46">
        <v>8</v>
      </c>
    </row>
    <row r="1058" spans="4:5" x14ac:dyDescent="0.3">
      <c r="D1058" s="46">
        <v>92838</v>
      </c>
      <c r="E1058" s="46">
        <v>8</v>
      </c>
    </row>
    <row r="1059" spans="4:5" x14ac:dyDescent="0.3">
      <c r="D1059" s="46">
        <v>92840</v>
      </c>
      <c r="E1059" s="46">
        <v>8</v>
      </c>
    </row>
    <row r="1060" spans="4:5" x14ac:dyDescent="0.3">
      <c r="D1060" s="46">
        <v>92841</v>
      </c>
      <c r="E1060" s="46">
        <v>8</v>
      </c>
    </row>
    <row r="1061" spans="4:5" x14ac:dyDescent="0.3">
      <c r="D1061" s="46">
        <v>92842</v>
      </c>
      <c r="E1061" s="46">
        <v>8</v>
      </c>
    </row>
    <row r="1062" spans="4:5" x14ac:dyDescent="0.3">
      <c r="D1062" s="46">
        <v>92843</v>
      </c>
      <c r="E1062" s="46">
        <v>8</v>
      </c>
    </row>
    <row r="1063" spans="4:5" x14ac:dyDescent="0.3">
      <c r="D1063" s="46">
        <v>92844</v>
      </c>
      <c r="E1063" s="46">
        <v>6</v>
      </c>
    </row>
    <row r="1064" spans="4:5" x14ac:dyDescent="0.3">
      <c r="D1064" s="46">
        <v>92845</v>
      </c>
      <c r="E1064" s="46">
        <v>8</v>
      </c>
    </row>
    <row r="1065" spans="4:5" x14ac:dyDescent="0.3">
      <c r="D1065" s="46">
        <v>92846</v>
      </c>
      <c r="E1065" s="46">
        <v>8</v>
      </c>
    </row>
    <row r="1066" spans="4:5" x14ac:dyDescent="0.3">
      <c r="D1066" s="46">
        <v>92850</v>
      </c>
      <c r="E1066" s="46">
        <v>8</v>
      </c>
    </row>
    <row r="1067" spans="4:5" x14ac:dyDescent="0.3">
      <c r="D1067" s="46">
        <v>92856</v>
      </c>
      <c r="E1067" s="46">
        <v>8</v>
      </c>
    </row>
    <row r="1068" spans="4:5" x14ac:dyDescent="0.3">
      <c r="D1068" s="46">
        <v>92857</v>
      </c>
      <c r="E1068" s="46">
        <v>8</v>
      </c>
    </row>
    <row r="1069" spans="4:5" x14ac:dyDescent="0.3">
      <c r="D1069" s="46">
        <v>92859</v>
      </c>
      <c r="E1069" s="46">
        <v>8</v>
      </c>
    </row>
    <row r="1070" spans="4:5" x14ac:dyDescent="0.3">
      <c r="D1070" s="46">
        <v>92860</v>
      </c>
      <c r="E1070" s="46">
        <v>10</v>
      </c>
    </row>
    <row r="1071" spans="4:5" x14ac:dyDescent="0.3">
      <c r="D1071" s="46">
        <v>92861</v>
      </c>
      <c r="E1071" s="46">
        <v>8</v>
      </c>
    </row>
    <row r="1072" spans="4:5" x14ac:dyDescent="0.3">
      <c r="D1072" s="46">
        <v>92862</v>
      </c>
      <c r="E1072" s="46">
        <v>8</v>
      </c>
    </row>
    <row r="1073" spans="4:5" x14ac:dyDescent="0.3">
      <c r="D1073" s="46">
        <v>92863</v>
      </c>
      <c r="E1073" s="46">
        <v>8</v>
      </c>
    </row>
    <row r="1074" spans="4:5" x14ac:dyDescent="0.3">
      <c r="D1074" s="46">
        <v>92864</v>
      </c>
      <c r="E1074" s="46">
        <v>8</v>
      </c>
    </row>
    <row r="1075" spans="4:5" x14ac:dyDescent="0.3">
      <c r="D1075" s="46">
        <v>92865</v>
      </c>
      <c r="E1075" s="46">
        <v>8</v>
      </c>
    </row>
    <row r="1076" spans="4:5" x14ac:dyDescent="0.3">
      <c r="D1076" s="46">
        <v>92866</v>
      </c>
      <c r="E1076" s="46">
        <v>8</v>
      </c>
    </row>
    <row r="1077" spans="4:5" x14ac:dyDescent="0.3">
      <c r="D1077" s="46">
        <v>92867</v>
      </c>
      <c r="E1077" s="46">
        <v>8</v>
      </c>
    </row>
    <row r="1078" spans="4:5" x14ac:dyDescent="0.3">
      <c r="D1078" s="46">
        <v>92868</v>
      </c>
      <c r="E1078" s="46">
        <v>8</v>
      </c>
    </row>
    <row r="1079" spans="4:5" x14ac:dyDescent="0.3">
      <c r="D1079" s="46">
        <v>92869</v>
      </c>
      <c r="E1079" s="46">
        <v>8</v>
      </c>
    </row>
    <row r="1080" spans="4:5" x14ac:dyDescent="0.3">
      <c r="D1080" s="46">
        <v>92870</v>
      </c>
      <c r="E1080" s="46">
        <v>8</v>
      </c>
    </row>
    <row r="1081" spans="4:5" x14ac:dyDescent="0.3">
      <c r="D1081" s="46">
        <v>92871</v>
      </c>
      <c r="E1081" s="46">
        <v>8</v>
      </c>
    </row>
    <row r="1082" spans="4:5" x14ac:dyDescent="0.3">
      <c r="D1082" s="46">
        <v>92877</v>
      </c>
      <c r="E1082" s="46">
        <v>10</v>
      </c>
    </row>
    <row r="1083" spans="4:5" x14ac:dyDescent="0.3">
      <c r="D1083" s="46">
        <v>92878</v>
      </c>
      <c r="E1083" s="46">
        <v>10</v>
      </c>
    </row>
    <row r="1084" spans="4:5" x14ac:dyDescent="0.3">
      <c r="D1084" s="46">
        <v>92879</v>
      </c>
      <c r="E1084" s="46">
        <v>10</v>
      </c>
    </row>
    <row r="1085" spans="4:5" x14ac:dyDescent="0.3">
      <c r="D1085" s="46">
        <v>92880</v>
      </c>
      <c r="E1085" s="46">
        <v>10</v>
      </c>
    </row>
    <row r="1086" spans="4:5" x14ac:dyDescent="0.3">
      <c r="D1086" s="46">
        <v>92881</v>
      </c>
      <c r="E1086" s="46">
        <v>10</v>
      </c>
    </row>
    <row r="1087" spans="4:5" x14ac:dyDescent="0.3">
      <c r="D1087" s="46">
        <v>92882</v>
      </c>
      <c r="E1087" s="46">
        <v>10</v>
      </c>
    </row>
    <row r="1088" spans="4:5" x14ac:dyDescent="0.3">
      <c r="D1088" s="46">
        <v>92883</v>
      </c>
      <c r="E1088" s="46">
        <v>10</v>
      </c>
    </row>
    <row r="1089" spans="4:5" x14ac:dyDescent="0.3">
      <c r="D1089" s="46">
        <v>92885</v>
      </c>
      <c r="E1089" s="46">
        <v>8</v>
      </c>
    </row>
    <row r="1090" spans="4:5" x14ac:dyDescent="0.3">
      <c r="D1090" s="46">
        <v>92886</v>
      </c>
      <c r="E1090" s="46">
        <v>8</v>
      </c>
    </row>
    <row r="1091" spans="4:5" x14ac:dyDescent="0.3">
      <c r="D1091" s="46">
        <v>92887</v>
      </c>
      <c r="E1091" s="46">
        <v>8</v>
      </c>
    </row>
    <row r="1092" spans="4:5" x14ac:dyDescent="0.3">
      <c r="D1092" s="46">
        <v>92899</v>
      </c>
      <c r="E1092" s="46">
        <v>8</v>
      </c>
    </row>
    <row r="1093" spans="4:5" x14ac:dyDescent="0.3">
      <c r="D1093" s="46">
        <v>93001</v>
      </c>
      <c r="E1093" s="46">
        <v>6</v>
      </c>
    </row>
    <row r="1094" spans="4:5" x14ac:dyDescent="0.3">
      <c r="D1094" s="46">
        <v>93002</v>
      </c>
      <c r="E1094" s="46">
        <v>6</v>
      </c>
    </row>
    <row r="1095" spans="4:5" x14ac:dyDescent="0.3">
      <c r="D1095" s="46">
        <v>93003</v>
      </c>
      <c r="E1095" s="46">
        <v>6</v>
      </c>
    </row>
    <row r="1096" spans="4:5" x14ac:dyDescent="0.3">
      <c r="D1096" s="46">
        <v>93004</v>
      </c>
      <c r="E1096" s="46">
        <v>6</v>
      </c>
    </row>
    <row r="1097" spans="4:5" x14ac:dyDescent="0.3">
      <c r="D1097" s="46">
        <v>93005</v>
      </c>
      <c r="E1097" s="46">
        <v>6</v>
      </c>
    </row>
    <row r="1098" spans="4:5" x14ac:dyDescent="0.3">
      <c r="D1098" s="46">
        <v>93006</v>
      </c>
      <c r="E1098" s="46">
        <v>6</v>
      </c>
    </row>
    <row r="1099" spans="4:5" x14ac:dyDescent="0.3">
      <c r="D1099" s="46">
        <v>93007</v>
      </c>
      <c r="E1099" s="46">
        <v>6</v>
      </c>
    </row>
    <row r="1100" spans="4:5" x14ac:dyDescent="0.3">
      <c r="D1100" s="46">
        <v>93009</v>
      </c>
      <c r="E1100" s="46">
        <v>6</v>
      </c>
    </row>
    <row r="1101" spans="4:5" x14ac:dyDescent="0.3">
      <c r="D1101" s="46">
        <v>93010</v>
      </c>
      <c r="E1101" s="46">
        <v>6</v>
      </c>
    </row>
    <row r="1102" spans="4:5" x14ac:dyDescent="0.3">
      <c r="D1102" s="46">
        <v>93011</v>
      </c>
      <c r="E1102" s="46">
        <v>6</v>
      </c>
    </row>
    <row r="1103" spans="4:5" x14ac:dyDescent="0.3">
      <c r="D1103" s="46">
        <v>93012</v>
      </c>
      <c r="E1103" s="46">
        <v>6</v>
      </c>
    </row>
    <row r="1104" spans="4:5" x14ac:dyDescent="0.3">
      <c r="D1104" s="46">
        <v>93013</v>
      </c>
      <c r="E1104" s="46">
        <v>6</v>
      </c>
    </row>
    <row r="1105" spans="4:5" x14ac:dyDescent="0.3">
      <c r="D1105" s="46">
        <v>93014</v>
      </c>
      <c r="E1105" s="46">
        <v>6</v>
      </c>
    </row>
    <row r="1106" spans="4:5" x14ac:dyDescent="0.3">
      <c r="D1106" s="46">
        <v>93015</v>
      </c>
      <c r="E1106" s="46">
        <v>9</v>
      </c>
    </row>
    <row r="1107" spans="4:5" x14ac:dyDescent="0.3">
      <c r="D1107" s="46">
        <v>93016</v>
      </c>
      <c r="E1107" s="46">
        <v>9</v>
      </c>
    </row>
    <row r="1108" spans="4:5" x14ac:dyDescent="0.3">
      <c r="D1108" s="46">
        <v>93020</v>
      </c>
      <c r="E1108" s="46">
        <v>9</v>
      </c>
    </row>
    <row r="1109" spans="4:5" x14ac:dyDescent="0.3">
      <c r="D1109" s="46">
        <v>93021</v>
      </c>
      <c r="E1109" s="46">
        <v>9</v>
      </c>
    </row>
    <row r="1110" spans="4:5" x14ac:dyDescent="0.3">
      <c r="D1110" s="46">
        <v>93022</v>
      </c>
      <c r="E1110" s="46">
        <v>9</v>
      </c>
    </row>
    <row r="1111" spans="4:5" x14ac:dyDescent="0.3">
      <c r="D1111" s="46">
        <v>93023</v>
      </c>
      <c r="E1111" s="46">
        <v>9</v>
      </c>
    </row>
    <row r="1112" spans="4:5" x14ac:dyDescent="0.3">
      <c r="D1112" s="46">
        <v>93024</v>
      </c>
      <c r="E1112" s="46">
        <v>9</v>
      </c>
    </row>
    <row r="1113" spans="4:5" x14ac:dyDescent="0.3">
      <c r="D1113" s="46">
        <v>93030</v>
      </c>
      <c r="E1113" s="46">
        <v>6</v>
      </c>
    </row>
    <row r="1114" spans="4:5" x14ac:dyDescent="0.3">
      <c r="D1114" s="46">
        <v>93031</v>
      </c>
      <c r="E1114" s="46">
        <v>6</v>
      </c>
    </row>
    <row r="1115" spans="4:5" x14ac:dyDescent="0.3">
      <c r="D1115" s="46">
        <v>93032</v>
      </c>
      <c r="E1115" s="46">
        <v>6</v>
      </c>
    </row>
    <row r="1116" spans="4:5" x14ac:dyDescent="0.3">
      <c r="D1116" s="46">
        <v>93033</v>
      </c>
      <c r="E1116" s="46">
        <v>6</v>
      </c>
    </row>
    <row r="1117" spans="4:5" x14ac:dyDescent="0.3">
      <c r="D1117" s="46">
        <v>93034</v>
      </c>
      <c r="E1117" s="46">
        <v>6</v>
      </c>
    </row>
    <row r="1118" spans="4:5" x14ac:dyDescent="0.3">
      <c r="D1118" s="46">
        <v>93035</v>
      </c>
      <c r="E1118" s="46">
        <v>6</v>
      </c>
    </row>
    <row r="1119" spans="4:5" x14ac:dyDescent="0.3">
      <c r="D1119" s="46">
        <v>93040</v>
      </c>
      <c r="E1119" s="46">
        <v>9</v>
      </c>
    </row>
    <row r="1120" spans="4:5" x14ac:dyDescent="0.3">
      <c r="D1120" s="46">
        <v>93041</v>
      </c>
      <c r="E1120" s="46">
        <v>6</v>
      </c>
    </row>
    <row r="1121" spans="4:5" x14ac:dyDescent="0.3">
      <c r="D1121" s="46">
        <v>93042</v>
      </c>
      <c r="E1121" s="46">
        <v>6</v>
      </c>
    </row>
    <row r="1122" spans="4:5" x14ac:dyDescent="0.3">
      <c r="D1122" s="46">
        <v>93043</v>
      </c>
      <c r="E1122" s="46">
        <v>6</v>
      </c>
    </row>
    <row r="1123" spans="4:5" x14ac:dyDescent="0.3">
      <c r="D1123" s="46">
        <v>93044</v>
      </c>
      <c r="E1123" s="46">
        <v>6</v>
      </c>
    </row>
    <row r="1124" spans="4:5" x14ac:dyDescent="0.3">
      <c r="D1124" s="46">
        <v>93060</v>
      </c>
      <c r="E1124" s="46">
        <v>9</v>
      </c>
    </row>
    <row r="1125" spans="4:5" x14ac:dyDescent="0.3">
      <c r="D1125" s="46">
        <v>93061</v>
      </c>
      <c r="E1125" s="46">
        <v>9</v>
      </c>
    </row>
    <row r="1126" spans="4:5" x14ac:dyDescent="0.3">
      <c r="D1126" s="46">
        <v>93062</v>
      </c>
      <c r="E1126" s="46">
        <v>9</v>
      </c>
    </row>
    <row r="1127" spans="4:5" x14ac:dyDescent="0.3">
      <c r="D1127" s="46">
        <v>93063</v>
      </c>
      <c r="E1127" s="46">
        <v>9</v>
      </c>
    </row>
    <row r="1128" spans="4:5" x14ac:dyDescent="0.3">
      <c r="D1128" s="46">
        <v>93064</v>
      </c>
      <c r="E1128" s="46">
        <v>9</v>
      </c>
    </row>
    <row r="1129" spans="4:5" x14ac:dyDescent="0.3">
      <c r="D1129" s="46">
        <v>93065</v>
      </c>
      <c r="E1129" s="46">
        <v>9</v>
      </c>
    </row>
    <row r="1130" spans="4:5" x14ac:dyDescent="0.3">
      <c r="D1130" s="46">
        <v>93066</v>
      </c>
      <c r="E1130" s="46">
        <v>9</v>
      </c>
    </row>
    <row r="1131" spans="4:5" x14ac:dyDescent="0.3">
      <c r="D1131" s="46">
        <v>93067</v>
      </c>
      <c r="E1131" s="46">
        <v>6</v>
      </c>
    </row>
    <row r="1132" spans="4:5" x14ac:dyDescent="0.3">
      <c r="D1132" s="46">
        <v>93093</v>
      </c>
      <c r="E1132" s="46">
        <v>9</v>
      </c>
    </row>
    <row r="1133" spans="4:5" x14ac:dyDescent="0.3">
      <c r="D1133" s="46">
        <v>93094</v>
      </c>
      <c r="E1133" s="46">
        <v>9</v>
      </c>
    </row>
    <row r="1134" spans="4:5" x14ac:dyDescent="0.3">
      <c r="D1134" s="46">
        <v>93099</v>
      </c>
      <c r="E1134" s="46">
        <v>9</v>
      </c>
    </row>
    <row r="1135" spans="4:5" x14ac:dyDescent="0.3">
      <c r="D1135" s="46">
        <v>93101</v>
      </c>
      <c r="E1135" s="46">
        <v>6</v>
      </c>
    </row>
    <row r="1136" spans="4:5" x14ac:dyDescent="0.3">
      <c r="D1136" s="46">
        <v>93102</v>
      </c>
      <c r="E1136" s="46">
        <v>6</v>
      </c>
    </row>
    <row r="1137" spans="4:5" x14ac:dyDescent="0.3">
      <c r="D1137" s="46">
        <v>93103</v>
      </c>
      <c r="E1137" s="46">
        <v>6</v>
      </c>
    </row>
    <row r="1138" spans="4:5" x14ac:dyDescent="0.3">
      <c r="D1138" s="46">
        <v>93105</v>
      </c>
      <c r="E1138" s="46">
        <v>6</v>
      </c>
    </row>
    <row r="1139" spans="4:5" x14ac:dyDescent="0.3">
      <c r="D1139" s="46">
        <v>93106</v>
      </c>
      <c r="E1139" s="46">
        <v>6</v>
      </c>
    </row>
    <row r="1140" spans="4:5" x14ac:dyDescent="0.3">
      <c r="D1140" s="46">
        <v>93107</v>
      </c>
      <c r="E1140" s="46">
        <v>6</v>
      </c>
    </row>
    <row r="1141" spans="4:5" x14ac:dyDescent="0.3">
      <c r="D1141" s="46">
        <v>93108</v>
      </c>
      <c r="E1141" s="46">
        <v>6</v>
      </c>
    </row>
    <row r="1142" spans="4:5" x14ac:dyDescent="0.3">
      <c r="D1142" s="46">
        <v>93109</v>
      </c>
      <c r="E1142" s="46">
        <v>6</v>
      </c>
    </row>
    <row r="1143" spans="4:5" x14ac:dyDescent="0.3">
      <c r="D1143" s="46">
        <v>93110</v>
      </c>
      <c r="E1143" s="46">
        <v>6</v>
      </c>
    </row>
    <row r="1144" spans="4:5" x14ac:dyDescent="0.3">
      <c r="D1144" s="46">
        <v>93111</v>
      </c>
      <c r="E1144" s="46">
        <v>6</v>
      </c>
    </row>
    <row r="1145" spans="4:5" x14ac:dyDescent="0.3">
      <c r="D1145" s="46">
        <v>93116</v>
      </c>
      <c r="E1145" s="46">
        <v>6</v>
      </c>
    </row>
    <row r="1146" spans="4:5" x14ac:dyDescent="0.3">
      <c r="D1146" s="46">
        <v>93117</v>
      </c>
      <c r="E1146" s="46">
        <v>6</v>
      </c>
    </row>
    <row r="1147" spans="4:5" x14ac:dyDescent="0.3">
      <c r="D1147" s="46">
        <v>93118</v>
      </c>
      <c r="E1147" s="46">
        <v>6</v>
      </c>
    </row>
    <row r="1148" spans="4:5" x14ac:dyDescent="0.3">
      <c r="D1148" s="46">
        <v>93120</v>
      </c>
      <c r="E1148" s="46">
        <v>6</v>
      </c>
    </row>
    <row r="1149" spans="4:5" x14ac:dyDescent="0.3">
      <c r="D1149" s="46">
        <v>93121</v>
      </c>
      <c r="E1149" s="46">
        <v>6</v>
      </c>
    </row>
    <row r="1150" spans="4:5" x14ac:dyDescent="0.3">
      <c r="D1150" s="46">
        <v>93130</v>
      </c>
      <c r="E1150" s="46">
        <v>5</v>
      </c>
    </row>
    <row r="1151" spans="4:5" x14ac:dyDescent="0.3">
      <c r="D1151" s="46">
        <v>93140</v>
      </c>
      <c r="E1151" s="46">
        <v>6</v>
      </c>
    </row>
    <row r="1152" spans="4:5" x14ac:dyDescent="0.3">
      <c r="D1152" s="46">
        <v>93150</v>
      </c>
      <c r="E1152" s="46">
        <v>6</v>
      </c>
    </row>
    <row r="1153" spans="4:5" x14ac:dyDescent="0.3">
      <c r="D1153" s="46">
        <v>93160</v>
      </c>
      <c r="E1153" s="46">
        <v>6</v>
      </c>
    </row>
    <row r="1154" spans="4:5" x14ac:dyDescent="0.3">
      <c r="D1154" s="46">
        <v>93190</v>
      </c>
      <c r="E1154" s="46">
        <v>6</v>
      </c>
    </row>
    <row r="1155" spans="4:5" x14ac:dyDescent="0.3">
      <c r="D1155" s="46">
        <v>93199</v>
      </c>
      <c r="E1155" s="46">
        <v>6</v>
      </c>
    </row>
    <row r="1156" spans="4:5" x14ac:dyDescent="0.3">
      <c r="D1156" s="46">
        <v>93201</v>
      </c>
      <c r="E1156" s="46">
        <v>13</v>
      </c>
    </row>
    <row r="1157" spans="4:5" x14ac:dyDescent="0.3">
      <c r="D1157" s="46">
        <v>93202</v>
      </c>
      <c r="E1157" s="46">
        <v>13</v>
      </c>
    </row>
    <row r="1158" spans="4:5" x14ac:dyDescent="0.3">
      <c r="D1158" s="46">
        <v>93203</v>
      </c>
      <c r="E1158" s="46">
        <v>13</v>
      </c>
    </row>
    <row r="1159" spans="4:5" x14ac:dyDescent="0.3">
      <c r="D1159" s="46">
        <v>93204</v>
      </c>
      <c r="E1159" s="46">
        <v>13</v>
      </c>
    </row>
    <row r="1160" spans="4:5" x14ac:dyDescent="0.3">
      <c r="D1160" s="46">
        <v>93205</v>
      </c>
      <c r="E1160" s="46">
        <v>16</v>
      </c>
    </row>
    <row r="1161" spans="4:5" x14ac:dyDescent="0.3">
      <c r="D1161" s="46">
        <v>93206</v>
      </c>
      <c r="E1161" s="46">
        <v>13</v>
      </c>
    </row>
    <row r="1162" spans="4:5" x14ac:dyDescent="0.3">
      <c r="D1162" s="46">
        <v>93207</v>
      </c>
      <c r="E1162" s="46">
        <v>13</v>
      </c>
    </row>
    <row r="1163" spans="4:5" x14ac:dyDescent="0.3">
      <c r="D1163" s="46">
        <v>93208</v>
      </c>
      <c r="E1163" s="46">
        <v>16</v>
      </c>
    </row>
    <row r="1164" spans="4:5" x14ac:dyDescent="0.3">
      <c r="D1164" s="46">
        <v>93210</v>
      </c>
      <c r="E1164" s="46">
        <v>13</v>
      </c>
    </row>
    <row r="1165" spans="4:5" x14ac:dyDescent="0.3">
      <c r="D1165" s="46">
        <v>93212</v>
      </c>
      <c r="E1165" s="46">
        <v>13</v>
      </c>
    </row>
    <row r="1166" spans="4:5" x14ac:dyDescent="0.3">
      <c r="D1166" s="46">
        <v>93215</v>
      </c>
      <c r="E1166" s="46">
        <v>13</v>
      </c>
    </row>
    <row r="1167" spans="4:5" x14ac:dyDescent="0.3">
      <c r="D1167" s="46">
        <v>93216</v>
      </c>
      <c r="E1167" s="46">
        <v>13</v>
      </c>
    </row>
    <row r="1168" spans="4:5" x14ac:dyDescent="0.3">
      <c r="D1168" s="46">
        <v>93218</v>
      </c>
      <c r="E1168" s="46">
        <v>13</v>
      </c>
    </row>
    <row r="1169" spans="4:5" x14ac:dyDescent="0.3">
      <c r="D1169" s="46">
        <v>93219</v>
      </c>
      <c r="E1169" s="46">
        <v>13</v>
      </c>
    </row>
    <row r="1170" spans="4:5" x14ac:dyDescent="0.3">
      <c r="D1170" s="46">
        <v>93220</v>
      </c>
      <c r="E1170" s="46">
        <v>13</v>
      </c>
    </row>
    <row r="1171" spans="4:5" x14ac:dyDescent="0.3">
      <c r="D1171" s="46">
        <v>93221</v>
      </c>
      <c r="E1171" s="46">
        <v>13</v>
      </c>
    </row>
    <row r="1172" spans="4:5" x14ac:dyDescent="0.3">
      <c r="D1172" s="46">
        <v>93222</v>
      </c>
      <c r="E1172" s="46">
        <v>16</v>
      </c>
    </row>
    <row r="1173" spans="4:5" x14ac:dyDescent="0.3">
      <c r="D1173" s="46">
        <v>93223</v>
      </c>
      <c r="E1173" s="46">
        <v>13</v>
      </c>
    </row>
    <row r="1174" spans="4:5" x14ac:dyDescent="0.3">
      <c r="D1174" s="46">
        <v>93224</v>
      </c>
      <c r="E1174" s="46">
        <v>13</v>
      </c>
    </row>
    <row r="1175" spans="4:5" x14ac:dyDescent="0.3">
      <c r="D1175" s="46">
        <v>93225</v>
      </c>
      <c r="E1175" s="46">
        <v>16</v>
      </c>
    </row>
    <row r="1176" spans="4:5" x14ac:dyDescent="0.3">
      <c r="D1176" s="46">
        <v>93226</v>
      </c>
      <c r="E1176" s="46">
        <v>16</v>
      </c>
    </row>
    <row r="1177" spans="4:5" x14ac:dyDescent="0.3">
      <c r="D1177" s="46">
        <v>93227</v>
      </c>
      <c r="E1177" s="46">
        <v>13</v>
      </c>
    </row>
    <row r="1178" spans="4:5" x14ac:dyDescent="0.3">
      <c r="D1178" s="46">
        <v>93230</v>
      </c>
      <c r="E1178" s="46">
        <v>13</v>
      </c>
    </row>
    <row r="1179" spans="4:5" x14ac:dyDescent="0.3">
      <c r="D1179" s="46">
        <v>93231</v>
      </c>
      <c r="E1179" s="46">
        <v>13</v>
      </c>
    </row>
    <row r="1180" spans="4:5" x14ac:dyDescent="0.3">
      <c r="D1180" s="46">
        <v>93232</v>
      </c>
      <c r="E1180" s="46">
        <v>13</v>
      </c>
    </row>
    <row r="1181" spans="4:5" x14ac:dyDescent="0.3">
      <c r="D1181" s="46">
        <v>93234</v>
      </c>
      <c r="E1181" s="46">
        <v>13</v>
      </c>
    </row>
    <row r="1182" spans="4:5" x14ac:dyDescent="0.3">
      <c r="D1182" s="46">
        <v>93235</v>
      </c>
      <c r="E1182" s="46">
        <v>13</v>
      </c>
    </row>
    <row r="1183" spans="4:5" x14ac:dyDescent="0.3">
      <c r="D1183" s="46">
        <v>93237</v>
      </c>
      <c r="E1183" s="46">
        <v>13</v>
      </c>
    </row>
    <row r="1184" spans="4:5" x14ac:dyDescent="0.3">
      <c r="D1184" s="46">
        <v>93238</v>
      </c>
      <c r="E1184" s="46">
        <v>16</v>
      </c>
    </row>
    <row r="1185" spans="4:5" x14ac:dyDescent="0.3">
      <c r="D1185" s="46">
        <v>93239</v>
      </c>
      <c r="E1185" s="46">
        <v>13</v>
      </c>
    </row>
    <row r="1186" spans="4:5" x14ac:dyDescent="0.3">
      <c r="D1186" s="46">
        <v>93240</v>
      </c>
      <c r="E1186" s="46">
        <v>16</v>
      </c>
    </row>
    <row r="1187" spans="4:5" x14ac:dyDescent="0.3">
      <c r="D1187" s="46">
        <v>93241</v>
      </c>
      <c r="E1187" s="46">
        <v>13</v>
      </c>
    </row>
    <row r="1188" spans="4:5" x14ac:dyDescent="0.3">
      <c r="D1188" s="46">
        <v>93242</v>
      </c>
      <c r="E1188" s="46">
        <v>13</v>
      </c>
    </row>
    <row r="1189" spans="4:5" x14ac:dyDescent="0.3">
      <c r="D1189" s="46">
        <v>93243</v>
      </c>
      <c r="E1189" s="46">
        <v>16</v>
      </c>
    </row>
    <row r="1190" spans="4:5" x14ac:dyDescent="0.3">
      <c r="D1190" s="46">
        <v>93244</v>
      </c>
      <c r="E1190" s="46">
        <v>13</v>
      </c>
    </row>
    <row r="1191" spans="4:5" x14ac:dyDescent="0.3">
      <c r="D1191" s="46">
        <v>93245</v>
      </c>
      <c r="E1191" s="46">
        <v>13</v>
      </c>
    </row>
    <row r="1192" spans="4:5" x14ac:dyDescent="0.3">
      <c r="D1192" s="46">
        <v>93246</v>
      </c>
      <c r="E1192" s="46">
        <v>13</v>
      </c>
    </row>
    <row r="1193" spans="4:5" x14ac:dyDescent="0.3">
      <c r="D1193" s="46">
        <v>93247</v>
      </c>
      <c r="E1193" s="46">
        <v>13</v>
      </c>
    </row>
    <row r="1194" spans="4:5" x14ac:dyDescent="0.3">
      <c r="D1194" s="46">
        <v>93249</v>
      </c>
      <c r="E1194" s="46">
        <v>13</v>
      </c>
    </row>
    <row r="1195" spans="4:5" x14ac:dyDescent="0.3">
      <c r="D1195" s="46">
        <v>93250</v>
      </c>
      <c r="E1195" s="46">
        <v>13</v>
      </c>
    </row>
    <row r="1196" spans="4:5" x14ac:dyDescent="0.3">
      <c r="D1196" s="46">
        <v>93251</v>
      </c>
      <c r="E1196" s="46">
        <v>13</v>
      </c>
    </row>
    <row r="1197" spans="4:5" x14ac:dyDescent="0.3">
      <c r="D1197" s="46">
        <v>93252</v>
      </c>
      <c r="E1197" s="46">
        <v>13</v>
      </c>
    </row>
    <row r="1198" spans="4:5" x14ac:dyDescent="0.3">
      <c r="D1198" s="46">
        <v>93254</v>
      </c>
      <c r="E1198" s="46">
        <v>4</v>
      </c>
    </row>
    <row r="1199" spans="4:5" x14ac:dyDescent="0.3">
      <c r="D1199" s="46">
        <v>93255</v>
      </c>
      <c r="E1199" s="46">
        <v>16</v>
      </c>
    </row>
    <row r="1200" spans="4:5" x14ac:dyDescent="0.3">
      <c r="D1200" s="46">
        <v>93256</v>
      </c>
      <c r="E1200" s="46">
        <v>13</v>
      </c>
    </row>
    <row r="1201" spans="4:5" x14ac:dyDescent="0.3">
      <c r="D1201" s="46">
        <v>93257</v>
      </c>
      <c r="E1201" s="46">
        <v>13</v>
      </c>
    </row>
    <row r="1202" spans="4:5" x14ac:dyDescent="0.3">
      <c r="D1202" s="46">
        <v>93258</v>
      </c>
      <c r="E1202" s="46">
        <v>13</v>
      </c>
    </row>
    <row r="1203" spans="4:5" x14ac:dyDescent="0.3">
      <c r="D1203" s="46">
        <v>93260</v>
      </c>
      <c r="E1203" s="46">
        <v>13</v>
      </c>
    </row>
    <row r="1204" spans="4:5" x14ac:dyDescent="0.3">
      <c r="D1204" s="46">
        <v>93261</v>
      </c>
      <c r="E1204" s="46">
        <v>13</v>
      </c>
    </row>
    <row r="1205" spans="4:5" x14ac:dyDescent="0.3">
      <c r="D1205" s="46">
        <v>93262</v>
      </c>
      <c r="E1205" s="46">
        <v>16</v>
      </c>
    </row>
    <row r="1206" spans="4:5" x14ac:dyDescent="0.3">
      <c r="D1206" s="46">
        <v>93263</v>
      </c>
      <c r="E1206" s="46">
        <v>13</v>
      </c>
    </row>
    <row r="1207" spans="4:5" x14ac:dyDescent="0.3">
      <c r="D1207" s="46">
        <v>93265</v>
      </c>
      <c r="E1207" s="46">
        <v>16</v>
      </c>
    </row>
    <row r="1208" spans="4:5" x14ac:dyDescent="0.3">
      <c r="D1208" s="46">
        <v>93266</v>
      </c>
      <c r="E1208" s="46">
        <v>13</v>
      </c>
    </row>
    <row r="1209" spans="4:5" x14ac:dyDescent="0.3">
      <c r="D1209" s="46">
        <v>93267</v>
      </c>
      <c r="E1209" s="46">
        <v>13</v>
      </c>
    </row>
    <row r="1210" spans="4:5" x14ac:dyDescent="0.3">
      <c r="D1210" s="46">
        <v>93268</v>
      </c>
      <c r="E1210" s="46">
        <v>13</v>
      </c>
    </row>
    <row r="1211" spans="4:5" x14ac:dyDescent="0.3">
      <c r="D1211" s="46">
        <v>93270</v>
      </c>
      <c r="E1211" s="46">
        <v>13</v>
      </c>
    </row>
    <row r="1212" spans="4:5" x14ac:dyDescent="0.3">
      <c r="D1212" s="46">
        <v>93271</v>
      </c>
      <c r="E1212" s="46">
        <v>13</v>
      </c>
    </row>
    <row r="1213" spans="4:5" x14ac:dyDescent="0.3">
      <c r="D1213" s="46">
        <v>93272</v>
      </c>
      <c r="E1213" s="46">
        <v>13</v>
      </c>
    </row>
    <row r="1214" spans="4:5" x14ac:dyDescent="0.3">
      <c r="D1214" s="46">
        <v>93274</v>
      </c>
      <c r="E1214" s="46">
        <v>13</v>
      </c>
    </row>
    <row r="1215" spans="4:5" x14ac:dyDescent="0.3">
      <c r="D1215" s="46">
        <v>93275</v>
      </c>
      <c r="E1215" s="46">
        <v>13</v>
      </c>
    </row>
    <row r="1216" spans="4:5" x14ac:dyDescent="0.3">
      <c r="D1216" s="46">
        <v>93276</v>
      </c>
      <c r="E1216" s="46">
        <v>13</v>
      </c>
    </row>
    <row r="1217" spans="4:5" x14ac:dyDescent="0.3">
      <c r="D1217" s="46">
        <v>93277</v>
      </c>
      <c r="E1217" s="46">
        <v>13</v>
      </c>
    </row>
    <row r="1218" spans="4:5" x14ac:dyDescent="0.3">
      <c r="D1218" s="46">
        <v>93278</v>
      </c>
      <c r="E1218" s="46">
        <v>13</v>
      </c>
    </row>
    <row r="1219" spans="4:5" x14ac:dyDescent="0.3">
      <c r="D1219" s="46">
        <v>93279</v>
      </c>
      <c r="E1219" s="46">
        <v>13</v>
      </c>
    </row>
    <row r="1220" spans="4:5" x14ac:dyDescent="0.3">
      <c r="D1220" s="46">
        <v>93280</v>
      </c>
      <c r="E1220" s="46">
        <v>13</v>
      </c>
    </row>
    <row r="1221" spans="4:5" x14ac:dyDescent="0.3">
      <c r="D1221" s="46">
        <v>93282</v>
      </c>
      <c r="E1221" s="46">
        <v>13</v>
      </c>
    </row>
    <row r="1222" spans="4:5" x14ac:dyDescent="0.3">
      <c r="D1222" s="46">
        <v>93283</v>
      </c>
      <c r="E1222" s="46">
        <v>16</v>
      </c>
    </row>
    <row r="1223" spans="4:5" x14ac:dyDescent="0.3">
      <c r="D1223" s="46">
        <v>93285</v>
      </c>
      <c r="E1223" s="46">
        <v>16</v>
      </c>
    </row>
    <row r="1224" spans="4:5" x14ac:dyDescent="0.3">
      <c r="D1224" s="46">
        <v>93286</v>
      </c>
      <c r="E1224" s="46">
        <v>13</v>
      </c>
    </row>
    <row r="1225" spans="4:5" x14ac:dyDescent="0.3">
      <c r="D1225" s="46">
        <v>93287</v>
      </c>
      <c r="E1225" s="46">
        <v>13</v>
      </c>
    </row>
    <row r="1226" spans="4:5" x14ac:dyDescent="0.3">
      <c r="D1226" s="46">
        <v>93291</v>
      </c>
      <c r="E1226" s="46">
        <v>13</v>
      </c>
    </row>
    <row r="1227" spans="4:5" x14ac:dyDescent="0.3">
      <c r="D1227" s="46">
        <v>93292</v>
      </c>
      <c r="E1227" s="46">
        <v>13</v>
      </c>
    </row>
    <row r="1228" spans="4:5" x14ac:dyDescent="0.3">
      <c r="D1228" s="46">
        <v>93301</v>
      </c>
      <c r="E1228" s="46">
        <v>13</v>
      </c>
    </row>
    <row r="1229" spans="4:5" x14ac:dyDescent="0.3">
      <c r="D1229" s="46">
        <v>93302</v>
      </c>
      <c r="E1229" s="46">
        <v>13</v>
      </c>
    </row>
    <row r="1230" spans="4:5" x14ac:dyDescent="0.3">
      <c r="D1230" s="46">
        <v>93303</v>
      </c>
      <c r="E1230" s="46">
        <v>13</v>
      </c>
    </row>
    <row r="1231" spans="4:5" x14ac:dyDescent="0.3">
      <c r="D1231" s="46">
        <v>93304</v>
      </c>
      <c r="E1231" s="46">
        <v>13</v>
      </c>
    </row>
    <row r="1232" spans="4:5" x14ac:dyDescent="0.3">
      <c r="D1232" s="46">
        <v>93305</v>
      </c>
      <c r="E1232" s="46">
        <v>13</v>
      </c>
    </row>
    <row r="1233" spans="4:5" x14ac:dyDescent="0.3">
      <c r="D1233" s="46">
        <v>93306</v>
      </c>
      <c r="E1233" s="46">
        <v>13</v>
      </c>
    </row>
    <row r="1234" spans="4:5" x14ac:dyDescent="0.3">
      <c r="D1234" s="46">
        <v>93307</v>
      </c>
      <c r="E1234" s="46">
        <v>13</v>
      </c>
    </row>
    <row r="1235" spans="4:5" x14ac:dyDescent="0.3">
      <c r="D1235" s="46">
        <v>93308</v>
      </c>
      <c r="E1235" s="46">
        <v>13</v>
      </c>
    </row>
    <row r="1236" spans="4:5" x14ac:dyDescent="0.3">
      <c r="D1236" s="46">
        <v>93309</v>
      </c>
      <c r="E1236" s="46">
        <v>13</v>
      </c>
    </row>
    <row r="1237" spans="4:5" x14ac:dyDescent="0.3">
      <c r="D1237" s="46">
        <v>93311</v>
      </c>
      <c r="E1237" s="46">
        <v>13</v>
      </c>
    </row>
    <row r="1238" spans="4:5" x14ac:dyDescent="0.3">
      <c r="D1238" s="46">
        <v>93312</v>
      </c>
      <c r="E1238" s="46">
        <v>13</v>
      </c>
    </row>
    <row r="1239" spans="4:5" x14ac:dyDescent="0.3">
      <c r="D1239" s="46">
        <v>93313</v>
      </c>
      <c r="E1239" s="46">
        <v>13</v>
      </c>
    </row>
    <row r="1240" spans="4:5" x14ac:dyDescent="0.3">
      <c r="D1240" s="46">
        <v>93314</v>
      </c>
      <c r="E1240" s="46">
        <v>13</v>
      </c>
    </row>
    <row r="1241" spans="4:5" x14ac:dyDescent="0.3">
      <c r="D1241" s="46">
        <v>93380</v>
      </c>
      <c r="E1241" s="46">
        <v>13</v>
      </c>
    </row>
    <row r="1242" spans="4:5" x14ac:dyDescent="0.3">
      <c r="D1242" s="46">
        <v>93381</v>
      </c>
      <c r="E1242" s="46">
        <v>13</v>
      </c>
    </row>
    <row r="1243" spans="4:5" x14ac:dyDescent="0.3">
      <c r="D1243" s="46">
        <v>93382</v>
      </c>
      <c r="E1243" s="46">
        <v>13</v>
      </c>
    </row>
    <row r="1244" spans="4:5" x14ac:dyDescent="0.3">
      <c r="D1244" s="46">
        <v>93383</v>
      </c>
      <c r="E1244" s="46">
        <v>13</v>
      </c>
    </row>
    <row r="1245" spans="4:5" x14ac:dyDescent="0.3">
      <c r="D1245" s="46">
        <v>93384</v>
      </c>
      <c r="E1245" s="46">
        <v>13</v>
      </c>
    </row>
    <row r="1246" spans="4:5" x14ac:dyDescent="0.3">
      <c r="D1246" s="46">
        <v>93385</v>
      </c>
      <c r="E1246" s="46">
        <v>13</v>
      </c>
    </row>
    <row r="1247" spans="4:5" x14ac:dyDescent="0.3">
      <c r="D1247" s="46">
        <v>93386</v>
      </c>
      <c r="E1247" s="46">
        <v>13</v>
      </c>
    </row>
    <row r="1248" spans="4:5" x14ac:dyDescent="0.3">
      <c r="D1248" s="46">
        <v>93387</v>
      </c>
      <c r="E1248" s="46">
        <v>13</v>
      </c>
    </row>
    <row r="1249" spans="4:5" x14ac:dyDescent="0.3">
      <c r="D1249" s="46">
        <v>93388</v>
      </c>
      <c r="E1249" s="46">
        <v>13</v>
      </c>
    </row>
    <row r="1250" spans="4:5" x14ac:dyDescent="0.3">
      <c r="D1250" s="46">
        <v>93389</v>
      </c>
      <c r="E1250" s="46">
        <v>13</v>
      </c>
    </row>
    <row r="1251" spans="4:5" x14ac:dyDescent="0.3">
      <c r="D1251" s="46">
        <v>93390</v>
      </c>
      <c r="E1251" s="46">
        <v>13</v>
      </c>
    </row>
    <row r="1252" spans="4:5" x14ac:dyDescent="0.3">
      <c r="D1252" s="46">
        <v>93401</v>
      </c>
      <c r="E1252" s="46">
        <v>5</v>
      </c>
    </row>
    <row r="1253" spans="4:5" x14ac:dyDescent="0.3">
      <c r="D1253" s="46">
        <v>93402</v>
      </c>
      <c r="E1253" s="46">
        <v>5</v>
      </c>
    </row>
    <row r="1254" spans="4:5" x14ac:dyDescent="0.3">
      <c r="D1254" s="46">
        <v>93403</v>
      </c>
      <c r="E1254" s="46">
        <v>5</v>
      </c>
    </row>
    <row r="1255" spans="4:5" x14ac:dyDescent="0.3">
      <c r="D1255" s="46">
        <v>93405</v>
      </c>
      <c r="E1255" s="46">
        <v>5</v>
      </c>
    </row>
    <row r="1256" spans="4:5" x14ac:dyDescent="0.3">
      <c r="D1256" s="46">
        <v>93406</v>
      </c>
      <c r="E1256" s="46">
        <v>5</v>
      </c>
    </row>
    <row r="1257" spans="4:5" x14ac:dyDescent="0.3">
      <c r="D1257" s="46">
        <v>93407</v>
      </c>
      <c r="E1257" s="46">
        <v>5</v>
      </c>
    </row>
    <row r="1258" spans="4:5" x14ac:dyDescent="0.3">
      <c r="D1258" s="46">
        <v>93408</v>
      </c>
      <c r="E1258" s="46">
        <v>5</v>
      </c>
    </row>
    <row r="1259" spans="4:5" x14ac:dyDescent="0.3">
      <c r="D1259" s="46">
        <v>93409</v>
      </c>
      <c r="E1259" s="46">
        <v>5</v>
      </c>
    </row>
    <row r="1260" spans="4:5" x14ac:dyDescent="0.3">
      <c r="D1260" s="46">
        <v>93410</v>
      </c>
      <c r="E1260" s="46">
        <v>5</v>
      </c>
    </row>
    <row r="1261" spans="4:5" x14ac:dyDescent="0.3">
      <c r="D1261" s="46">
        <v>93412</v>
      </c>
      <c r="E1261" s="46">
        <v>5</v>
      </c>
    </row>
    <row r="1262" spans="4:5" x14ac:dyDescent="0.3">
      <c r="D1262" s="46">
        <v>93420</v>
      </c>
      <c r="E1262" s="46">
        <v>5</v>
      </c>
    </row>
    <row r="1263" spans="4:5" x14ac:dyDescent="0.3">
      <c r="D1263" s="46">
        <v>93421</v>
      </c>
      <c r="E1263" s="46">
        <v>5</v>
      </c>
    </row>
    <row r="1264" spans="4:5" x14ac:dyDescent="0.3">
      <c r="D1264" s="46">
        <v>93422</v>
      </c>
      <c r="E1264" s="46">
        <v>4</v>
      </c>
    </row>
    <row r="1265" spans="4:5" x14ac:dyDescent="0.3">
      <c r="D1265" s="46">
        <v>93423</v>
      </c>
      <c r="E1265" s="46">
        <v>4</v>
      </c>
    </row>
    <row r="1266" spans="4:5" x14ac:dyDescent="0.3">
      <c r="D1266" s="46">
        <v>93424</v>
      </c>
      <c r="E1266" s="46">
        <v>5</v>
      </c>
    </row>
    <row r="1267" spans="4:5" x14ac:dyDescent="0.3">
      <c r="D1267" s="46">
        <v>93426</v>
      </c>
      <c r="E1267" s="46">
        <v>4</v>
      </c>
    </row>
    <row r="1268" spans="4:5" x14ac:dyDescent="0.3">
      <c r="D1268" s="46">
        <v>93427</v>
      </c>
      <c r="E1268" s="46">
        <v>5</v>
      </c>
    </row>
    <row r="1269" spans="4:5" x14ac:dyDescent="0.3">
      <c r="D1269" s="46">
        <v>93428</v>
      </c>
      <c r="E1269" s="46">
        <v>5</v>
      </c>
    </row>
    <row r="1270" spans="4:5" x14ac:dyDescent="0.3">
      <c r="D1270" s="46">
        <v>93429</v>
      </c>
      <c r="E1270" s="46">
        <v>5</v>
      </c>
    </row>
    <row r="1271" spans="4:5" x14ac:dyDescent="0.3">
      <c r="D1271" s="46">
        <v>93430</v>
      </c>
      <c r="E1271" s="46">
        <v>5</v>
      </c>
    </row>
    <row r="1272" spans="4:5" x14ac:dyDescent="0.3">
      <c r="D1272" s="46">
        <v>93432</v>
      </c>
      <c r="E1272" s="46">
        <v>4</v>
      </c>
    </row>
    <row r="1273" spans="4:5" x14ac:dyDescent="0.3">
      <c r="D1273" s="46">
        <v>93433</v>
      </c>
      <c r="E1273" s="46">
        <v>5</v>
      </c>
    </row>
    <row r="1274" spans="4:5" x14ac:dyDescent="0.3">
      <c r="D1274" s="46">
        <v>93434</v>
      </c>
      <c r="E1274" s="46">
        <v>5</v>
      </c>
    </row>
    <row r="1275" spans="4:5" x14ac:dyDescent="0.3">
      <c r="D1275" s="46">
        <v>93435</v>
      </c>
      <c r="E1275" s="46">
        <v>5</v>
      </c>
    </row>
    <row r="1276" spans="4:5" x14ac:dyDescent="0.3">
      <c r="D1276" s="46">
        <v>93436</v>
      </c>
      <c r="E1276" s="46">
        <v>5</v>
      </c>
    </row>
    <row r="1277" spans="4:5" x14ac:dyDescent="0.3">
      <c r="D1277" s="46">
        <v>93437</v>
      </c>
      <c r="E1277" s="46">
        <v>5</v>
      </c>
    </row>
    <row r="1278" spans="4:5" x14ac:dyDescent="0.3">
      <c r="D1278" s="46">
        <v>93438</v>
      </c>
      <c r="E1278" s="46">
        <v>5</v>
      </c>
    </row>
    <row r="1279" spans="4:5" x14ac:dyDescent="0.3">
      <c r="D1279" s="46">
        <v>93440</v>
      </c>
      <c r="E1279" s="46">
        <v>5</v>
      </c>
    </row>
    <row r="1280" spans="4:5" x14ac:dyDescent="0.3">
      <c r="D1280" s="46">
        <v>93441</v>
      </c>
      <c r="E1280" s="46">
        <v>5</v>
      </c>
    </row>
    <row r="1281" spans="4:5" x14ac:dyDescent="0.3">
      <c r="D1281" s="46">
        <v>93442</v>
      </c>
      <c r="E1281" s="46">
        <v>5</v>
      </c>
    </row>
    <row r="1282" spans="4:5" x14ac:dyDescent="0.3">
      <c r="D1282" s="46">
        <v>93443</v>
      </c>
      <c r="E1282" s="46">
        <v>5</v>
      </c>
    </row>
    <row r="1283" spans="4:5" x14ac:dyDescent="0.3">
      <c r="D1283" s="46">
        <v>93444</v>
      </c>
      <c r="E1283" s="46">
        <v>5</v>
      </c>
    </row>
    <row r="1284" spans="4:5" x14ac:dyDescent="0.3">
      <c r="D1284" s="46">
        <v>93445</v>
      </c>
      <c r="E1284" s="46">
        <v>5</v>
      </c>
    </row>
    <row r="1285" spans="4:5" x14ac:dyDescent="0.3">
      <c r="D1285" s="46">
        <v>93446</v>
      </c>
      <c r="E1285" s="46">
        <v>4</v>
      </c>
    </row>
    <row r="1286" spans="4:5" x14ac:dyDescent="0.3">
      <c r="D1286" s="46">
        <v>93447</v>
      </c>
      <c r="E1286" s="46">
        <v>4</v>
      </c>
    </row>
    <row r="1287" spans="4:5" x14ac:dyDescent="0.3">
      <c r="D1287" s="46">
        <v>93448</v>
      </c>
      <c r="E1287" s="46">
        <v>5</v>
      </c>
    </row>
    <row r="1288" spans="4:5" x14ac:dyDescent="0.3">
      <c r="D1288" s="46">
        <v>93449</v>
      </c>
      <c r="E1288" s="46">
        <v>5</v>
      </c>
    </row>
    <row r="1289" spans="4:5" x14ac:dyDescent="0.3">
      <c r="D1289" s="46">
        <v>93450</v>
      </c>
      <c r="E1289" s="46">
        <v>4</v>
      </c>
    </row>
    <row r="1290" spans="4:5" x14ac:dyDescent="0.3">
      <c r="D1290" s="46">
        <v>93451</v>
      </c>
      <c r="E1290" s="46">
        <v>4</v>
      </c>
    </row>
    <row r="1291" spans="4:5" x14ac:dyDescent="0.3">
      <c r="D1291" s="46">
        <v>93452</v>
      </c>
      <c r="E1291" s="46">
        <v>5</v>
      </c>
    </row>
    <row r="1292" spans="4:5" x14ac:dyDescent="0.3">
      <c r="D1292" s="46">
        <v>93453</v>
      </c>
      <c r="E1292" s="46">
        <v>4</v>
      </c>
    </row>
    <row r="1293" spans="4:5" x14ac:dyDescent="0.3">
      <c r="D1293" s="46">
        <v>93454</v>
      </c>
      <c r="E1293" s="46">
        <v>5</v>
      </c>
    </row>
    <row r="1294" spans="4:5" x14ac:dyDescent="0.3">
      <c r="D1294" s="46">
        <v>93455</v>
      </c>
      <c r="E1294" s="46">
        <v>5</v>
      </c>
    </row>
    <row r="1295" spans="4:5" x14ac:dyDescent="0.3">
      <c r="D1295" s="46">
        <v>93456</v>
      </c>
      <c r="E1295" s="46">
        <v>5</v>
      </c>
    </row>
    <row r="1296" spans="4:5" x14ac:dyDescent="0.3">
      <c r="D1296" s="46">
        <v>93457</v>
      </c>
      <c r="E1296" s="46">
        <v>5</v>
      </c>
    </row>
    <row r="1297" spans="4:5" x14ac:dyDescent="0.3">
      <c r="D1297" s="46">
        <v>93458</v>
      </c>
      <c r="E1297" s="46">
        <v>5</v>
      </c>
    </row>
    <row r="1298" spans="4:5" x14ac:dyDescent="0.3">
      <c r="D1298" s="46">
        <v>93460</v>
      </c>
      <c r="E1298" s="46">
        <v>5</v>
      </c>
    </row>
    <row r="1299" spans="4:5" x14ac:dyDescent="0.3">
      <c r="D1299" s="46">
        <v>93461</v>
      </c>
      <c r="E1299" s="46">
        <v>4</v>
      </c>
    </row>
    <row r="1300" spans="4:5" x14ac:dyDescent="0.3">
      <c r="D1300" s="46">
        <v>93463</v>
      </c>
      <c r="E1300" s="46">
        <v>5</v>
      </c>
    </row>
    <row r="1301" spans="4:5" x14ac:dyDescent="0.3">
      <c r="D1301" s="46">
        <v>93464</v>
      </c>
      <c r="E1301" s="46">
        <v>5</v>
      </c>
    </row>
    <row r="1302" spans="4:5" x14ac:dyDescent="0.3">
      <c r="D1302" s="46">
        <v>93465</v>
      </c>
      <c r="E1302" s="46">
        <v>4</v>
      </c>
    </row>
    <row r="1303" spans="4:5" x14ac:dyDescent="0.3">
      <c r="D1303" s="46">
        <v>93483</v>
      </c>
      <c r="E1303" s="46">
        <v>5</v>
      </c>
    </row>
    <row r="1304" spans="4:5" x14ac:dyDescent="0.3">
      <c r="D1304" s="46">
        <v>93501</v>
      </c>
      <c r="E1304" s="46">
        <v>14</v>
      </c>
    </row>
    <row r="1305" spans="4:5" x14ac:dyDescent="0.3">
      <c r="D1305" s="46">
        <v>93502</v>
      </c>
      <c r="E1305" s="46">
        <v>14</v>
      </c>
    </row>
    <row r="1306" spans="4:5" x14ac:dyDescent="0.3">
      <c r="D1306" s="46">
        <v>93504</v>
      </c>
      <c r="E1306" s="46">
        <v>14</v>
      </c>
    </row>
    <row r="1307" spans="4:5" x14ac:dyDescent="0.3">
      <c r="D1307" s="46">
        <v>93505</v>
      </c>
      <c r="E1307" s="46">
        <v>14</v>
      </c>
    </row>
    <row r="1308" spans="4:5" x14ac:dyDescent="0.3">
      <c r="D1308" s="46">
        <v>93510</v>
      </c>
      <c r="E1308" s="46">
        <v>14</v>
      </c>
    </row>
    <row r="1309" spans="4:5" x14ac:dyDescent="0.3">
      <c r="D1309" s="46">
        <v>93512</v>
      </c>
      <c r="E1309" s="46">
        <v>16</v>
      </c>
    </row>
    <row r="1310" spans="4:5" x14ac:dyDescent="0.3">
      <c r="D1310" s="46">
        <v>93513</v>
      </c>
      <c r="E1310" s="46">
        <v>16</v>
      </c>
    </row>
    <row r="1311" spans="4:5" x14ac:dyDescent="0.3">
      <c r="D1311" s="46">
        <v>93514</v>
      </c>
      <c r="E1311" s="46">
        <v>16</v>
      </c>
    </row>
    <row r="1312" spans="4:5" x14ac:dyDescent="0.3">
      <c r="D1312" s="46">
        <v>93515</v>
      </c>
      <c r="E1312" s="46">
        <v>16</v>
      </c>
    </row>
    <row r="1313" spans="4:5" x14ac:dyDescent="0.3">
      <c r="D1313" s="46">
        <v>93516</v>
      </c>
      <c r="E1313" s="46">
        <v>14</v>
      </c>
    </row>
    <row r="1314" spans="4:5" x14ac:dyDescent="0.3">
      <c r="D1314" s="46">
        <v>93517</v>
      </c>
      <c r="E1314" s="46">
        <v>16</v>
      </c>
    </row>
    <row r="1315" spans="4:5" x14ac:dyDescent="0.3">
      <c r="D1315" s="46">
        <v>93518</v>
      </c>
      <c r="E1315" s="46">
        <v>16</v>
      </c>
    </row>
    <row r="1316" spans="4:5" x14ac:dyDescent="0.3">
      <c r="D1316" s="46">
        <v>93519</v>
      </c>
      <c r="E1316" s="46">
        <v>14</v>
      </c>
    </row>
    <row r="1317" spans="4:5" x14ac:dyDescent="0.3">
      <c r="D1317" s="46">
        <v>93522</v>
      </c>
      <c r="E1317" s="46">
        <v>16</v>
      </c>
    </row>
    <row r="1318" spans="4:5" x14ac:dyDescent="0.3">
      <c r="D1318" s="46">
        <v>93523</v>
      </c>
      <c r="E1318" s="46">
        <v>14</v>
      </c>
    </row>
    <row r="1319" spans="4:5" x14ac:dyDescent="0.3">
      <c r="D1319" s="46">
        <v>93524</v>
      </c>
      <c r="E1319" s="46">
        <v>14</v>
      </c>
    </row>
    <row r="1320" spans="4:5" x14ac:dyDescent="0.3">
      <c r="D1320" s="46">
        <v>93526</v>
      </c>
      <c r="E1320" s="46">
        <v>16</v>
      </c>
    </row>
    <row r="1321" spans="4:5" x14ac:dyDescent="0.3">
      <c r="D1321" s="46">
        <v>93527</v>
      </c>
      <c r="E1321" s="46">
        <v>16</v>
      </c>
    </row>
    <row r="1322" spans="4:5" x14ac:dyDescent="0.3">
      <c r="D1322" s="46">
        <v>93528</v>
      </c>
      <c r="E1322" s="46">
        <v>14</v>
      </c>
    </row>
    <row r="1323" spans="4:5" x14ac:dyDescent="0.3">
      <c r="D1323" s="46">
        <v>93529</v>
      </c>
      <c r="E1323" s="46">
        <v>16</v>
      </c>
    </row>
    <row r="1324" spans="4:5" x14ac:dyDescent="0.3">
      <c r="D1324" s="46">
        <v>93530</v>
      </c>
      <c r="E1324" s="46">
        <v>16</v>
      </c>
    </row>
    <row r="1325" spans="4:5" x14ac:dyDescent="0.3">
      <c r="D1325" s="46">
        <v>93531</v>
      </c>
      <c r="E1325" s="46">
        <v>16</v>
      </c>
    </row>
    <row r="1326" spans="4:5" x14ac:dyDescent="0.3">
      <c r="D1326" s="46">
        <v>93532</v>
      </c>
      <c r="E1326" s="46">
        <v>14</v>
      </c>
    </row>
    <row r="1327" spans="4:5" x14ac:dyDescent="0.3">
      <c r="D1327" s="46">
        <v>93534</v>
      </c>
      <c r="E1327" s="46">
        <v>14</v>
      </c>
    </row>
    <row r="1328" spans="4:5" x14ac:dyDescent="0.3">
      <c r="D1328" s="46">
        <v>93535</v>
      </c>
      <c r="E1328" s="46">
        <v>14</v>
      </c>
    </row>
    <row r="1329" spans="4:5" x14ac:dyDescent="0.3">
      <c r="D1329" s="46">
        <v>93536</v>
      </c>
      <c r="E1329" s="46">
        <v>14</v>
      </c>
    </row>
    <row r="1330" spans="4:5" x14ac:dyDescent="0.3">
      <c r="D1330" s="46">
        <v>93539</v>
      </c>
      <c r="E1330" s="46">
        <v>14</v>
      </c>
    </row>
    <row r="1331" spans="4:5" x14ac:dyDescent="0.3">
      <c r="D1331" s="46">
        <v>93541</v>
      </c>
      <c r="E1331" s="46">
        <v>16</v>
      </c>
    </row>
    <row r="1332" spans="4:5" x14ac:dyDescent="0.3">
      <c r="D1332" s="46">
        <v>93542</v>
      </c>
      <c r="E1332" s="46">
        <v>16</v>
      </c>
    </row>
    <row r="1333" spans="4:5" x14ac:dyDescent="0.3">
      <c r="D1333" s="46">
        <v>93543</v>
      </c>
      <c r="E1333" s="46">
        <v>14</v>
      </c>
    </row>
    <row r="1334" spans="4:5" x14ac:dyDescent="0.3">
      <c r="D1334" s="46">
        <v>93544</v>
      </c>
      <c r="E1334" s="46">
        <v>14</v>
      </c>
    </row>
    <row r="1335" spans="4:5" x14ac:dyDescent="0.3">
      <c r="D1335" s="46">
        <v>93545</v>
      </c>
      <c r="E1335" s="46">
        <v>16</v>
      </c>
    </row>
    <row r="1336" spans="4:5" x14ac:dyDescent="0.3">
      <c r="D1336" s="46">
        <v>93546</v>
      </c>
      <c r="E1336" s="46">
        <v>16</v>
      </c>
    </row>
    <row r="1337" spans="4:5" x14ac:dyDescent="0.3">
      <c r="D1337" s="46">
        <v>93549</v>
      </c>
      <c r="E1337" s="46">
        <v>16</v>
      </c>
    </row>
    <row r="1338" spans="4:5" x14ac:dyDescent="0.3">
      <c r="D1338" s="46">
        <v>93550</v>
      </c>
      <c r="E1338" s="46">
        <v>14</v>
      </c>
    </row>
    <row r="1339" spans="4:5" x14ac:dyDescent="0.3">
      <c r="D1339" s="46">
        <v>93551</v>
      </c>
      <c r="E1339" s="46">
        <v>14</v>
      </c>
    </row>
    <row r="1340" spans="4:5" x14ac:dyDescent="0.3">
      <c r="D1340" s="46">
        <v>93552</v>
      </c>
      <c r="E1340" s="46">
        <v>14</v>
      </c>
    </row>
    <row r="1341" spans="4:5" x14ac:dyDescent="0.3">
      <c r="D1341" s="46">
        <v>93553</v>
      </c>
      <c r="E1341" s="46">
        <v>14</v>
      </c>
    </row>
    <row r="1342" spans="4:5" x14ac:dyDescent="0.3">
      <c r="D1342" s="46">
        <v>93554</v>
      </c>
      <c r="E1342" s="46">
        <v>14</v>
      </c>
    </row>
    <row r="1343" spans="4:5" x14ac:dyDescent="0.3">
      <c r="D1343" s="46">
        <v>93555</v>
      </c>
      <c r="E1343" s="46">
        <v>14</v>
      </c>
    </row>
    <row r="1344" spans="4:5" x14ac:dyDescent="0.3">
      <c r="D1344" s="46">
        <v>93556</v>
      </c>
      <c r="E1344" s="46">
        <v>14</v>
      </c>
    </row>
    <row r="1345" spans="4:5" x14ac:dyDescent="0.3">
      <c r="D1345" s="46">
        <v>93558</v>
      </c>
      <c r="E1345" s="46">
        <v>14</v>
      </c>
    </row>
    <row r="1346" spans="4:5" x14ac:dyDescent="0.3">
      <c r="D1346" s="46">
        <v>93560</v>
      </c>
      <c r="E1346" s="46">
        <v>14</v>
      </c>
    </row>
    <row r="1347" spans="4:5" x14ac:dyDescent="0.3">
      <c r="D1347" s="46">
        <v>93561</v>
      </c>
      <c r="E1347" s="46">
        <v>16</v>
      </c>
    </row>
    <row r="1348" spans="4:5" x14ac:dyDescent="0.3">
      <c r="D1348" s="46">
        <v>93562</v>
      </c>
      <c r="E1348" s="46">
        <v>14</v>
      </c>
    </row>
    <row r="1349" spans="4:5" x14ac:dyDescent="0.3">
      <c r="D1349" s="46">
        <v>93563</v>
      </c>
      <c r="E1349" s="46">
        <v>16</v>
      </c>
    </row>
    <row r="1350" spans="4:5" x14ac:dyDescent="0.3">
      <c r="D1350" s="46">
        <v>93581</v>
      </c>
      <c r="E1350" s="46">
        <v>16</v>
      </c>
    </row>
    <row r="1351" spans="4:5" x14ac:dyDescent="0.3">
      <c r="D1351" s="46">
        <v>93584</v>
      </c>
      <c r="E1351" s="46">
        <v>14</v>
      </c>
    </row>
    <row r="1352" spans="4:5" x14ac:dyDescent="0.3">
      <c r="D1352" s="46">
        <v>93586</v>
      </c>
      <c r="E1352" s="46">
        <v>14</v>
      </c>
    </row>
    <row r="1353" spans="4:5" x14ac:dyDescent="0.3">
      <c r="D1353" s="46">
        <v>93590</v>
      </c>
      <c r="E1353" s="46">
        <v>14</v>
      </c>
    </row>
    <row r="1354" spans="4:5" x14ac:dyDescent="0.3">
      <c r="D1354" s="46">
        <v>93591</v>
      </c>
      <c r="E1354" s="46">
        <v>14</v>
      </c>
    </row>
    <row r="1355" spans="4:5" x14ac:dyDescent="0.3">
      <c r="D1355" s="46">
        <v>93592</v>
      </c>
      <c r="E1355" s="46">
        <v>14</v>
      </c>
    </row>
    <row r="1356" spans="4:5" x14ac:dyDescent="0.3">
      <c r="D1356" s="46">
        <v>93596</v>
      </c>
      <c r="E1356" s="46">
        <v>14</v>
      </c>
    </row>
    <row r="1357" spans="4:5" x14ac:dyDescent="0.3">
      <c r="D1357" s="46">
        <v>93599</v>
      </c>
      <c r="E1357" s="46">
        <v>14</v>
      </c>
    </row>
    <row r="1358" spans="4:5" x14ac:dyDescent="0.3">
      <c r="D1358" s="46">
        <v>93601</v>
      </c>
      <c r="E1358" s="46">
        <v>13</v>
      </c>
    </row>
    <row r="1359" spans="4:5" x14ac:dyDescent="0.3">
      <c r="D1359" s="46">
        <v>93602</v>
      </c>
      <c r="E1359" s="46">
        <v>16</v>
      </c>
    </row>
    <row r="1360" spans="4:5" x14ac:dyDescent="0.3">
      <c r="D1360" s="46">
        <v>93603</v>
      </c>
      <c r="E1360" s="46">
        <v>13</v>
      </c>
    </row>
    <row r="1361" spans="4:5" x14ac:dyDescent="0.3">
      <c r="D1361" s="46">
        <v>93604</v>
      </c>
      <c r="E1361" s="46">
        <v>16</v>
      </c>
    </row>
    <row r="1362" spans="4:5" x14ac:dyDescent="0.3">
      <c r="D1362" s="46">
        <v>93605</v>
      </c>
      <c r="E1362" s="46">
        <v>16</v>
      </c>
    </row>
    <row r="1363" spans="4:5" x14ac:dyDescent="0.3">
      <c r="D1363" s="46">
        <v>93606</v>
      </c>
      <c r="E1363" s="46">
        <v>13</v>
      </c>
    </row>
    <row r="1364" spans="4:5" x14ac:dyDescent="0.3">
      <c r="D1364" s="46">
        <v>93607</v>
      </c>
      <c r="E1364" s="46">
        <v>13</v>
      </c>
    </row>
    <row r="1365" spans="4:5" x14ac:dyDescent="0.3">
      <c r="D1365" s="46">
        <v>93608</v>
      </c>
      <c r="E1365" s="46">
        <v>13</v>
      </c>
    </row>
    <row r="1366" spans="4:5" x14ac:dyDescent="0.3">
      <c r="D1366" s="46">
        <v>93609</v>
      </c>
      <c r="E1366" s="46">
        <v>13</v>
      </c>
    </row>
    <row r="1367" spans="4:5" x14ac:dyDescent="0.3">
      <c r="D1367" s="46">
        <v>93610</v>
      </c>
      <c r="E1367" s="46">
        <v>13</v>
      </c>
    </row>
    <row r="1368" spans="4:5" x14ac:dyDescent="0.3">
      <c r="D1368" s="46">
        <v>93611</v>
      </c>
      <c r="E1368" s="46">
        <v>13</v>
      </c>
    </row>
    <row r="1369" spans="4:5" x14ac:dyDescent="0.3">
      <c r="D1369" s="46">
        <v>93612</v>
      </c>
      <c r="E1369" s="46">
        <v>13</v>
      </c>
    </row>
    <row r="1370" spans="4:5" x14ac:dyDescent="0.3">
      <c r="D1370" s="46">
        <v>93613</v>
      </c>
      <c r="E1370" s="46">
        <v>13</v>
      </c>
    </row>
    <row r="1371" spans="4:5" x14ac:dyDescent="0.3">
      <c r="D1371" s="46">
        <v>93614</v>
      </c>
      <c r="E1371" s="46">
        <v>13</v>
      </c>
    </row>
    <row r="1372" spans="4:5" x14ac:dyDescent="0.3">
      <c r="D1372" s="46">
        <v>93615</v>
      </c>
      <c r="E1372" s="46">
        <v>13</v>
      </c>
    </row>
    <row r="1373" spans="4:5" x14ac:dyDescent="0.3">
      <c r="D1373" s="46">
        <v>93616</v>
      </c>
      <c r="E1373" s="46">
        <v>13</v>
      </c>
    </row>
    <row r="1374" spans="4:5" x14ac:dyDescent="0.3">
      <c r="D1374" s="46">
        <v>93618</v>
      </c>
      <c r="E1374" s="46">
        <v>13</v>
      </c>
    </row>
    <row r="1375" spans="4:5" x14ac:dyDescent="0.3">
      <c r="D1375" s="46">
        <v>93619</v>
      </c>
      <c r="E1375" s="46">
        <v>13</v>
      </c>
    </row>
    <row r="1376" spans="4:5" x14ac:dyDescent="0.3">
      <c r="D1376" s="46">
        <v>93620</v>
      </c>
      <c r="E1376" s="46">
        <v>12</v>
      </c>
    </row>
    <row r="1377" spans="4:5" x14ac:dyDescent="0.3">
      <c r="D1377" s="46">
        <v>93621</v>
      </c>
      <c r="E1377" s="46">
        <v>13</v>
      </c>
    </row>
    <row r="1378" spans="4:5" x14ac:dyDescent="0.3">
      <c r="D1378" s="46">
        <v>93622</v>
      </c>
      <c r="E1378" s="46">
        <v>13</v>
      </c>
    </row>
    <row r="1379" spans="4:5" x14ac:dyDescent="0.3">
      <c r="D1379" s="46">
        <v>93623</v>
      </c>
      <c r="E1379" s="46">
        <v>16</v>
      </c>
    </row>
    <row r="1380" spans="4:5" x14ac:dyDescent="0.3">
      <c r="D1380" s="46">
        <v>93624</v>
      </c>
      <c r="E1380" s="46">
        <v>13</v>
      </c>
    </row>
    <row r="1381" spans="4:5" x14ac:dyDescent="0.3">
      <c r="D1381" s="46">
        <v>93625</v>
      </c>
      <c r="E1381" s="46">
        <v>13</v>
      </c>
    </row>
    <row r="1382" spans="4:5" x14ac:dyDescent="0.3">
      <c r="D1382" s="46">
        <v>93626</v>
      </c>
      <c r="E1382" s="46">
        <v>13</v>
      </c>
    </row>
    <row r="1383" spans="4:5" x14ac:dyDescent="0.3">
      <c r="D1383" s="46">
        <v>93627</v>
      </c>
      <c r="E1383" s="46">
        <v>13</v>
      </c>
    </row>
    <row r="1384" spans="4:5" x14ac:dyDescent="0.3">
      <c r="D1384" s="46">
        <v>93628</v>
      </c>
      <c r="E1384" s="46">
        <v>16</v>
      </c>
    </row>
    <row r="1385" spans="4:5" x14ac:dyDescent="0.3">
      <c r="D1385" s="46">
        <v>93630</v>
      </c>
      <c r="E1385" s="46">
        <v>13</v>
      </c>
    </row>
    <row r="1386" spans="4:5" x14ac:dyDescent="0.3">
      <c r="D1386" s="46">
        <v>93631</v>
      </c>
      <c r="E1386" s="46">
        <v>13</v>
      </c>
    </row>
    <row r="1387" spans="4:5" x14ac:dyDescent="0.3">
      <c r="D1387" s="46">
        <v>93633</v>
      </c>
      <c r="E1387" s="46">
        <v>16</v>
      </c>
    </row>
    <row r="1388" spans="4:5" x14ac:dyDescent="0.3">
      <c r="D1388" s="46">
        <v>93634</v>
      </c>
      <c r="E1388" s="46">
        <v>16</v>
      </c>
    </row>
    <row r="1389" spans="4:5" x14ac:dyDescent="0.3">
      <c r="D1389" s="46">
        <v>93635</v>
      </c>
      <c r="E1389" s="46">
        <v>12</v>
      </c>
    </row>
    <row r="1390" spans="4:5" x14ac:dyDescent="0.3">
      <c r="D1390" s="46">
        <v>93636</v>
      </c>
      <c r="E1390" s="46">
        <v>13</v>
      </c>
    </row>
    <row r="1391" spans="4:5" x14ac:dyDescent="0.3">
      <c r="D1391" s="46">
        <v>93637</v>
      </c>
      <c r="E1391" s="46">
        <v>13</v>
      </c>
    </row>
    <row r="1392" spans="4:5" x14ac:dyDescent="0.3">
      <c r="D1392" s="46">
        <v>93638</v>
      </c>
      <c r="E1392" s="46">
        <v>13</v>
      </c>
    </row>
    <row r="1393" spans="4:5" x14ac:dyDescent="0.3">
      <c r="D1393" s="46">
        <v>93639</v>
      </c>
      <c r="E1393" s="46">
        <v>13</v>
      </c>
    </row>
    <row r="1394" spans="4:5" x14ac:dyDescent="0.3">
      <c r="D1394" s="46">
        <v>93640</v>
      </c>
      <c r="E1394" s="46">
        <v>13</v>
      </c>
    </row>
    <row r="1395" spans="4:5" x14ac:dyDescent="0.3">
      <c r="D1395" s="46">
        <v>93641</v>
      </c>
      <c r="E1395" s="46">
        <v>13</v>
      </c>
    </row>
    <row r="1396" spans="4:5" x14ac:dyDescent="0.3">
      <c r="D1396" s="46">
        <v>93642</v>
      </c>
      <c r="E1396" s="46">
        <v>16</v>
      </c>
    </row>
    <row r="1397" spans="4:5" x14ac:dyDescent="0.3">
      <c r="D1397" s="46">
        <v>93643</v>
      </c>
      <c r="E1397" s="46">
        <v>16</v>
      </c>
    </row>
    <row r="1398" spans="4:5" x14ac:dyDescent="0.3">
      <c r="D1398" s="46">
        <v>93644</v>
      </c>
      <c r="E1398" s="46">
        <v>13</v>
      </c>
    </row>
    <row r="1399" spans="4:5" x14ac:dyDescent="0.3">
      <c r="D1399" s="46">
        <v>93645</v>
      </c>
      <c r="E1399" s="46">
        <v>13</v>
      </c>
    </row>
    <row r="1400" spans="4:5" x14ac:dyDescent="0.3">
      <c r="D1400" s="46">
        <v>93646</v>
      </c>
      <c r="E1400" s="46">
        <v>13</v>
      </c>
    </row>
    <row r="1401" spans="4:5" x14ac:dyDescent="0.3">
      <c r="D1401" s="46">
        <v>93647</v>
      </c>
      <c r="E1401" s="46">
        <v>13</v>
      </c>
    </row>
    <row r="1402" spans="4:5" x14ac:dyDescent="0.3">
      <c r="D1402" s="46">
        <v>93648</v>
      </c>
      <c r="E1402" s="46">
        <v>13</v>
      </c>
    </row>
    <row r="1403" spans="4:5" x14ac:dyDescent="0.3">
      <c r="D1403" s="46">
        <v>93649</v>
      </c>
      <c r="E1403" s="46">
        <v>13</v>
      </c>
    </row>
    <row r="1404" spans="4:5" x14ac:dyDescent="0.3">
      <c r="D1404" s="46">
        <v>93650</v>
      </c>
      <c r="E1404" s="46">
        <v>13</v>
      </c>
    </row>
    <row r="1405" spans="4:5" x14ac:dyDescent="0.3">
      <c r="D1405" s="46">
        <v>93651</v>
      </c>
      <c r="E1405" s="46">
        <v>13</v>
      </c>
    </row>
    <row r="1406" spans="4:5" x14ac:dyDescent="0.3">
      <c r="D1406" s="46">
        <v>93652</v>
      </c>
      <c r="E1406" s="46">
        <v>13</v>
      </c>
    </row>
    <row r="1407" spans="4:5" x14ac:dyDescent="0.3">
      <c r="D1407" s="46">
        <v>93653</v>
      </c>
      <c r="E1407" s="46">
        <v>13</v>
      </c>
    </row>
    <row r="1408" spans="4:5" x14ac:dyDescent="0.3">
      <c r="D1408" s="46">
        <v>93654</v>
      </c>
      <c r="E1408" s="46">
        <v>13</v>
      </c>
    </row>
    <row r="1409" spans="4:5" x14ac:dyDescent="0.3">
      <c r="D1409" s="46">
        <v>93656</v>
      </c>
      <c r="E1409" s="46">
        <v>13</v>
      </c>
    </row>
    <row r="1410" spans="4:5" x14ac:dyDescent="0.3">
      <c r="D1410" s="46">
        <v>93657</v>
      </c>
      <c r="E1410" s="46">
        <v>13</v>
      </c>
    </row>
    <row r="1411" spans="4:5" x14ac:dyDescent="0.3">
      <c r="D1411" s="46">
        <v>93660</v>
      </c>
      <c r="E1411" s="46">
        <v>13</v>
      </c>
    </row>
    <row r="1412" spans="4:5" x14ac:dyDescent="0.3">
      <c r="D1412" s="46">
        <v>93661</v>
      </c>
      <c r="E1412" s="46">
        <v>12</v>
      </c>
    </row>
    <row r="1413" spans="4:5" x14ac:dyDescent="0.3">
      <c r="D1413" s="46">
        <v>93662</v>
      </c>
      <c r="E1413" s="46">
        <v>13</v>
      </c>
    </row>
    <row r="1414" spans="4:5" x14ac:dyDescent="0.3">
      <c r="D1414" s="46">
        <v>93664</v>
      </c>
      <c r="E1414" s="46">
        <v>16</v>
      </c>
    </row>
    <row r="1415" spans="4:5" x14ac:dyDescent="0.3">
      <c r="D1415" s="46">
        <v>93665</v>
      </c>
      <c r="E1415" s="46">
        <v>12</v>
      </c>
    </row>
    <row r="1416" spans="4:5" x14ac:dyDescent="0.3">
      <c r="D1416" s="46">
        <v>93666</v>
      </c>
      <c r="E1416" s="46">
        <v>13</v>
      </c>
    </row>
    <row r="1417" spans="4:5" x14ac:dyDescent="0.3">
      <c r="D1417" s="46">
        <v>93667</v>
      </c>
      <c r="E1417" s="46">
        <v>13</v>
      </c>
    </row>
    <row r="1418" spans="4:5" x14ac:dyDescent="0.3">
      <c r="D1418" s="46">
        <v>93668</v>
      </c>
      <c r="E1418" s="46">
        <v>13</v>
      </c>
    </row>
    <row r="1419" spans="4:5" x14ac:dyDescent="0.3">
      <c r="D1419" s="46">
        <v>93669</v>
      </c>
      <c r="E1419" s="46">
        <v>16</v>
      </c>
    </row>
    <row r="1420" spans="4:5" x14ac:dyDescent="0.3">
      <c r="D1420" s="46">
        <v>93670</v>
      </c>
      <c r="E1420" s="46">
        <v>13</v>
      </c>
    </row>
    <row r="1421" spans="4:5" x14ac:dyDescent="0.3">
      <c r="D1421" s="46">
        <v>93673</v>
      </c>
      <c r="E1421" s="46">
        <v>13</v>
      </c>
    </row>
    <row r="1422" spans="4:5" x14ac:dyDescent="0.3">
      <c r="D1422" s="46">
        <v>93675</v>
      </c>
      <c r="E1422" s="46">
        <v>13</v>
      </c>
    </row>
    <row r="1423" spans="4:5" x14ac:dyDescent="0.3">
      <c r="D1423" s="46">
        <v>93701</v>
      </c>
      <c r="E1423" s="46">
        <v>13</v>
      </c>
    </row>
    <row r="1424" spans="4:5" x14ac:dyDescent="0.3">
      <c r="D1424" s="46">
        <v>93702</v>
      </c>
      <c r="E1424" s="46">
        <v>13</v>
      </c>
    </row>
    <row r="1425" spans="4:5" x14ac:dyDescent="0.3">
      <c r="D1425" s="46">
        <v>93703</v>
      </c>
      <c r="E1425" s="46">
        <v>13</v>
      </c>
    </row>
    <row r="1426" spans="4:5" x14ac:dyDescent="0.3">
      <c r="D1426" s="46">
        <v>93704</v>
      </c>
      <c r="E1426" s="46">
        <v>13</v>
      </c>
    </row>
    <row r="1427" spans="4:5" x14ac:dyDescent="0.3">
      <c r="D1427" s="46">
        <v>93705</v>
      </c>
      <c r="E1427" s="46">
        <v>13</v>
      </c>
    </row>
    <row r="1428" spans="4:5" x14ac:dyDescent="0.3">
      <c r="D1428" s="46">
        <v>93706</v>
      </c>
      <c r="E1428" s="46">
        <v>13</v>
      </c>
    </row>
    <row r="1429" spans="4:5" x14ac:dyDescent="0.3">
      <c r="D1429" s="46">
        <v>93707</v>
      </c>
      <c r="E1429" s="46">
        <v>13</v>
      </c>
    </row>
    <row r="1430" spans="4:5" x14ac:dyDescent="0.3">
      <c r="D1430" s="46">
        <v>93708</v>
      </c>
      <c r="E1430" s="46">
        <v>13</v>
      </c>
    </row>
    <row r="1431" spans="4:5" x14ac:dyDescent="0.3">
      <c r="D1431" s="46">
        <v>93709</v>
      </c>
      <c r="E1431" s="46">
        <v>13</v>
      </c>
    </row>
    <row r="1432" spans="4:5" x14ac:dyDescent="0.3">
      <c r="D1432" s="46">
        <v>93710</v>
      </c>
      <c r="E1432" s="46">
        <v>13</v>
      </c>
    </row>
    <row r="1433" spans="4:5" x14ac:dyDescent="0.3">
      <c r="D1433" s="46">
        <v>93711</v>
      </c>
      <c r="E1433" s="46">
        <v>13</v>
      </c>
    </row>
    <row r="1434" spans="4:5" x14ac:dyDescent="0.3">
      <c r="D1434" s="46">
        <v>93712</v>
      </c>
      <c r="E1434" s="46">
        <v>13</v>
      </c>
    </row>
    <row r="1435" spans="4:5" x14ac:dyDescent="0.3">
      <c r="D1435" s="46">
        <v>93714</v>
      </c>
      <c r="E1435" s="46">
        <v>13</v>
      </c>
    </row>
    <row r="1436" spans="4:5" x14ac:dyDescent="0.3">
      <c r="D1436" s="46">
        <v>93715</v>
      </c>
      <c r="E1436" s="46">
        <v>13</v>
      </c>
    </row>
    <row r="1437" spans="4:5" x14ac:dyDescent="0.3">
      <c r="D1437" s="46">
        <v>93716</v>
      </c>
      <c r="E1437" s="46">
        <v>13</v>
      </c>
    </row>
    <row r="1438" spans="4:5" x14ac:dyDescent="0.3">
      <c r="D1438" s="46">
        <v>93717</v>
      </c>
      <c r="E1438" s="46">
        <v>13</v>
      </c>
    </row>
    <row r="1439" spans="4:5" x14ac:dyDescent="0.3">
      <c r="D1439" s="46">
        <v>93718</v>
      </c>
      <c r="E1439" s="46">
        <v>13</v>
      </c>
    </row>
    <row r="1440" spans="4:5" x14ac:dyDescent="0.3">
      <c r="D1440" s="46">
        <v>93720</v>
      </c>
      <c r="E1440" s="46">
        <v>13</v>
      </c>
    </row>
    <row r="1441" spans="4:5" x14ac:dyDescent="0.3">
      <c r="D1441" s="46">
        <v>93721</v>
      </c>
      <c r="E1441" s="46">
        <v>13</v>
      </c>
    </row>
    <row r="1442" spans="4:5" x14ac:dyDescent="0.3">
      <c r="D1442" s="46">
        <v>93722</v>
      </c>
      <c r="E1442" s="46">
        <v>13</v>
      </c>
    </row>
    <row r="1443" spans="4:5" x14ac:dyDescent="0.3">
      <c r="D1443" s="46">
        <v>93723</v>
      </c>
      <c r="E1443" s="46">
        <v>13</v>
      </c>
    </row>
    <row r="1444" spans="4:5" x14ac:dyDescent="0.3">
      <c r="D1444" s="46">
        <v>93724</v>
      </c>
      <c r="E1444" s="46">
        <v>13</v>
      </c>
    </row>
    <row r="1445" spans="4:5" x14ac:dyDescent="0.3">
      <c r="D1445" s="46">
        <v>93725</v>
      </c>
      <c r="E1445" s="46">
        <v>13</v>
      </c>
    </row>
    <row r="1446" spans="4:5" x14ac:dyDescent="0.3">
      <c r="D1446" s="46">
        <v>93726</v>
      </c>
      <c r="E1446" s="46">
        <v>13</v>
      </c>
    </row>
    <row r="1447" spans="4:5" x14ac:dyDescent="0.3">
      <c r="D1447" s="46">
        <v>93727</v>
      </c>
      <c r="E1447" s="46">
        <v>13</v>
      </c>
    </row>
    <row r="1448" spans="4:5" x14ac:dyDescent="0.3">
      <c r="D1448" s="46">
        <v>93728</v>
      </c>
      <c r="E1448" s="46">
        <v>13</v>
      </c>
    </row>
    <row r="1449" spans="4:5" x14ac:dyDescent="0.3">
      <c r="D1449" s="46">
        <v>93729</v>
      </c>
      <c r="E1449" s="46">
        <v>13</v>
      </c>
    </row>
    <row r="1450" spans="4:5" x14ac:dyDescent="0.3">
      <c r="D1450" s="46">
        <v>93730</v>
      </c>
      <c r="E1450" s="46">
        <v>13</v>
      </c>
    </row>
    <row r="1451" spans="4:5" x14ac:dyDescent="0.3">
      <c r="D1451" s="46">
        <v>93737</v>
      </c>
      <c r="E1451" s="46">
        <v>13</v>
      </c>
    </row>
    <row r="1452" spans="4:5" x14ac:dyDescent="0.3">
      <c r="D1452" s="46">
        <v>93740</v>
      </c>
      <c r="E1452" s="46">
        <v>13</v>
      </c>
    </row>
    <row r="1453" spans="4:5" x14ac:dyDescent="0.3">
      <c r="D1453" s="46">
        <v>93741</v>
      </c>
      <c r="E1453" s="46">
        <v>13</v>
      </c>
    </row>
    <row r="1454" spans="4:5" x14ac:dyDescent="0.3">
      <c r="D1454" s="46">
        <v>93744</v>
      </c>
      <c r="E1454" s="46">
        <v>13</v>
      </c>
    </row>
    <row r="1455" spans="4:5" x14ac:dyDescent="0.3">
      <c r="D1455" s="46">
        <v>93745</v>
      </c>
      <c r="E1455" s="46">
        <v>13</v>
      </c>
    </row>
    <row r="1456" spans="4:5" x14ac:dyDescent="0.3">
      <c r="D1456" s="46">
        <v>93747</v>
      </c>
      <c r="E1456" s="46">
        <v>13</v>
      </c>
    </row>
    <row r="1457" spans="4:5" x14ac:dyDescent="0.3">
      <c r="D1457" s="46">
        <v>93750</v>
      </c>
      <c r="E1457" s="46">
        <v>13</v>
      </c>
    </row>
    <row r="1458" spans="4:5" x14ac:dyDescent="0.3">
      <c r="D1458" s="46">
        <v>93755</v>
      </c>
      <c r="E1458" s="46">
        <v>13</v>
      </c>
    </row>
    <row r="1459" spans="4:5" x14ac:dyDescent="0.3">
      <c r="D1459" s="46">
        <v>93759</v>
      </c>
      <c r="E1459" s="46">
        <v>13</v>
      </c>
    </row>
    <row r="1460" spans="4:5" x14ac:dyDescent="0.3">
      <c r="D1460" s="46">
        <v>93760</v>
      </c>
      <c r="E1460" s="46">
        <v>13</v>
      </c>
    </row>
    <row r="1461" spans="4:5" x14ac:dyDescent="0.3">
      <c r="D1461" s="46">
        <v>93761</v>
      </c>
      <c r="E1461" s="46">
        <v>13</v>
      </c>
    </row>
    <row r="1462" spans="4:5" x14ac:dyDescent="0.3">
      <c r="D1462" s="46">
        <v>93762</v>
      </c>
      <c r="E1462" s="46">
        <v>13</v>
      </c>
    </row>
    <row r="1463" spans="4:5" x14ac:dyDescent="0.3">
      <c r="D1463" s="46">
        <v>93764</v>
      </c>
      <c r="E1463" s="46">
        <v>13</v>
      </c>
    </row>
    <row r="1464" spans="4:5" x14ac:dyDescent="0.3">
      <c r="D1464" s="46">
        <v>93765</v>
      </c>
      <c r="E1464" s="46">
        <v>13</v>
      </c>
    </row>
    <row r="1465" spans="4:5" x14ac:dyDescent="0.3">
      <c r="D1465" s="46">
        <v>93771</v>
      </c>
      <c r="E1465" s="46">
        <v>13</v>
      </c>
    </row>
    <row r="1466" spans="4:5" x14ac:dyDescent="0.3">
      <c r="D1466" s="46">
        <v>93772</v>
      </c>
      <c r="E1466" s="46">
        <v>13</v>
      </c>
    </row>
    <row r="1467" spans="4:5" x14ac:dyDescent="0.3">
      <c r="D1467" s="46">
        <v>93773</v>
      </c>
      <c r="E1467" s="46">
        <v>13</v>
      </c>
    </row>
    <row r="1468" spans="4:5" x14ac:dyDescent="0.3">
      <c r="D1468" s="46">
        <v>93774</v>
      </c>
      <c r="E1468" s="46">
        <v>13</v>
      </c>
    </row>
    <row r="1469" spans="4:5" x14ac:dyDescent="0.3">
      <c r="D1469" s="46">
        <v>93775</v>
      </c>
      <c r="E1469" s="46">
        <v>13</v>
      </c>
    </row>
    <row r="1470" spans="4:5" x14ac:dyDescent="0.3">
      <c r="D1470" s="46">
        <v>93776</v>
      </c>
      <c r="E1470" s="46">
        <v>13</v>
      </c>
    </row>
    <row r="1471" spans="4:5" x14ac:dyDescent="0.3">
      <c r="D1471" s="46">
        <v>93777</v>
      </c>
      <c r="E1471" s="46">
        <v>13</v>
      </c>
    </row>
    <row r="1472" spans="4:5" x14ac:dyDescent="0.3">
      <c r="D1472" s="46">
        <v>93778</v>
      </c>
      <c r="E1472" s="46">
        <v>13</v>
      </c>
    </row>
    <row r="1473" spans="4:5" x14ac:dyDescent="0.3">
      <c r="D1473" s="46">
        <v>93779</v>
      </c>
      <c r="E1473" s="46">
        <v>13</v>
      </c>
    </row>
    <row r="1474" spans="4:5" x14ac:dyDescent="0.3">
      <c r="D1474" s="46">
        <v>93780</v>
      </c>
      <c r="E1474" s="46">
        <v>13</v>
      </c>
    </row>
    <row r="1475" spans="4:5" x14ac:dyDescent="0.3">
      <c r="D1475" s="46">
        <v>93782</v>
      </c>
      <c r="E1475" s="46">
        <v>13</v>
      </c>
    </row>
    <row r="1476" spans="4:5" x14ac:dyDescent="0.3">
      <c r="D1476" s="46">
        <v>93784</v>
      </c>
      <c r="E1476" s="46">
        <v>13</v>
      </c>
    </row>
    <row r="1477" spans="4:5" x14ac:dyDescent="0.3">
      <c r="D1477" s="46">
        <v>93786</v>
      </c>
      <c r="E1477" s="46">
        <v>13</v>
      </c>
    </row>
    <row r="1478" spans="4:5" x14ac:dyDescent="0.3">
      <c r="D1478" s="46">
        <v>93790</v>
      </c>
      <c r="E1478" s="46">
        <v>13</v>
      </c>
    </row>
    <row r="1479" spans="4:5" x14ac:dyDescent="0.3">
      <c r="D1479" s="46">
        <v>93791</v>
      </c>
      <c r="E1479" s="46">
        <v>13</v>
      </c>
    </row>
    <row r="1480" spans="4:5" x14ac:dyDescent="0.3">
      <c r="D1480" s="46">
        <v>93792</v>
      </c>
      <c r="E1480" s="46">
        <v>13</v>
      </c>
    </row>
    <row r="1481" spans="4:5" x14ac:dyDescent="0.3">
      <c r="D1481" s="46">
        <v>93793</v>
      </c>
      <c r="E1481" s="46">
        <v>13</v>
      </c>
    </row>
    <row r="1482" spans="4:5" x14ac:dyDescent="0.3">
      <c r="D1482" s="46">
        <v>93794</v>
      </c>
      <c r="E1482" s="46">
        <v>13</v>
      </c>
    </row>
    <row r="1483" spans="4:5" x14ac:dyDescent="0.3">
      <c r="D1483" s="46">
        <v>93844</v>
      </c>
      <c r="E1483" s="46">
        <v>13</v>
      </c>
    </row>
    <row r="1484" spans="4:5" x14ac:dyDescent="0.3">
      <c r="D1484" s="46">
        <v>93888</v>
      </c>
      <c r="E1484" s="46">
        <v>13</v>
      </c>
    </row>
    <row r="1485" spans="4:5" x14ac:dyDescent="0.3">
      <c r="D1485" s="46">
        <v>93901</v>
      </c>
      <c r="E1485" s="46">
        <v>3</v>
      </c>
    </row>
    <row r="1486" spans="4:5" x14ac:dyDescent="0.3">
      <c r="D1486" s="46">
        <v>93902</v>
      </c>
      <c r="E1486" s="46">
        <v>3</v>
      </c>
    </row>
    <row r="1487" spans="4:5" x14ac:dyDescent="0.3">
      <c r="D1487" s="46">
        <v>93905</v>
      </c>
      <c r="E1487" s="46">
        <v>3</v>
      </c>
    </row>
    <row r="1488" spans="4:5" x14ac:dyDescent="0.3">
      <c r="D1488" s="46">
        <v>93906</v>
      </c>
      <c r="E1488" s="46">
        <v>3</v>
      </c>
    </row>
    <row r="1489" spans="4:5" x14ac:dyDescent="0.3">
      <c r="D1489" s="46">
        <v>93907</v>
      </c>
      <c r="E1489" s="46">
        <v>3</v>
      </c>
    </row>
    <row r="1490" spans="4:5" x14ac:dyDescent="0.3">
      <c r="D1490" s="46">
        <v>93908</v>
      </c>
      <c r="E1490" s="46">
        <v>3</v>
      </c>
    </row>
    <row r="1491" spans="4:5" x14ac:dyDescent="0.3">
      <c r="D1491" s="46">
        <v>93912</v>
      </c>
      <c r="E1491" s="46">
        <v>3</v>
      </c>
    </row>
    <row r="1492" spans="4:5" x14ac:dyDescent="0.3">
      <c r="D1492" s="46">
        <v>93915</v>
      </c>
      <c r="E1492" s="46">
        <v>3</v>
      </c>
    </row>
    <row r="1493" spans="4:5" x14ac:dyDescent="0.3">
      <c r="D1493" s="46">
        <v>93920</v>
      </c>
      <c r="E1493" s="46">
        <v>3</v>
      </c>
    </row>
    <row r="1494" spans="4:5" x14ac:dyDescent="0.3">
      <c r="D1494" s="46">
        <v>93921</v>
      </c>
      <c r="E1494" s="46">
        <v>3</v>
      </c>
    </row>
    <row r="1495" spans="4:5" x14ac:dyDescent="0.3">
      <c r="D1495" s="46">
        <v>93922</v>
      </c>
      <c r="E1495" s="46">
        <v>3</v>
      </c>
    </row>
    <row r="1496" spans="4:5" x14ac:dyDescent="0.3">
      <c r="D1496" s="46">
        <v>93923</v>
      </c>
      <c r="E1496" s="46">
        <v>3</v>
      </c>
    </row>
    <row r="1497" spans="4:5" x14ac:dyDescent="0.3">
      <c r="D1497" s="46">
        <v>93924</v>
      </c>
      <c r="E1497" s="46">
        <v>3</v>
      </c>
    </row>
    <row r="1498" spans="4:5" x14ac:dyDescent="0.3">
      <c r="D1498" s="46">
        <v>93925</v>
      </c>
      <c r="E1498" s="46">
        <v>3</v>
      </c>
    </row>
    <row r="1499" spans="4:5" x14ac:dyDescent="0.3">
      <c r="D1499" s="46">
        <v>93926</v>
      </c>
      <c r="E1499" s="46">
        <v>3</v>
      </c>
    </row>
    <row r="1500" spans="4:5" x14ac:dyDescent="0.3">
      <c r="D1500" s="46">
        <v>93927</v>
      </c>
      <c r="E1500" s="46">
        <v>4</v>
      </c>
    </row>
    <row r="1501" spans="4:5" x14ac:dyDescent="0.3">
      <c r="D1501" s="46">
        <v>93928</v>
      </c>
      <c r="E1501" s="46">
        <v>4</v>
      </c>
    </row>
    <row r="1502" spans="4:5" x14ac:dyDescent="0.3">
      <c r="D1502" s="46">
        <v>93930</v>
      </c>
      <c r="E1502" s="46">
        <v>4</v>
      </c>
    </row>
    <row r="1503" spans="4:5" x14ac:dyDescent="0.3">
      <c r="D1503" s="46">
        <v>93932</v>
      </c>
      <c r="E1503" s="46">
        <v>4</v>
      </c>
    </row>
    <row r="1504" spans="4:5" x14ac:dyDescent="0.3">
      <c r="D1504" s="46">
        <v>93933</v>
      </c>
      <c r="E1504" s="46">
        <v>3</v>
      </c>
    </row>
    <row r="1505" spans="4:5" x14ac:dyDescent="0.3">
      <c r="D1505" s="46">
        <v>93940</v>
      </c>
      <c r="E1505" s="46">
        <v>3</v>
      </c>
    </row>
    <row r="1506" spans="4:5" x14ac:dyDescent="0.3">
      <c r="D1506" s="46">
        <v>93942</v>
      </c>
      <c r="E1506" s="46">
        <v>3</v>
      </c>
    </row>
    <row r="1507" spans="4:5" x14ac:dyDescent="0.3">
      <c r="D1507" s="46">
        <v>93943</v>
      </c>
      <c r="E1507" s="46">
        <v>3</v>
      </c>
    </row>
    <row r="1508" spans="4:5" x14ac:dyDescent="0.3">
      <c r="D1508" s="46">
        <v>93944</v>
      </c>
      <c r="E1508" s="46">
        <v>3</v>
      </c>
    </row>
    <row r="1509" spans="4:5" x14ac:dyDescent="0.3">
      <c r="D1509" s="46">
        <v>93950</v>
      </c>
      <c r="E1509" s="46">
        <v>3</v>
      </c>
    </row>
    <row r="1510" spans="4:5" x14ac:dyDescent="0.3">
      <c r="D1510" s="46">
        <v>93953</v>
      </c>
      <c r="E1510" s="46">
        <v>3</v>
      </c>
    </row>
    <row r="1511" spans="4:5" x14ac:dyDescent="0.3">
      <c r="D1511" s="46">
        <v>93954</v>
      </c>
      <c r="E1511" s="46">
        <v>4</v>
      </c>
    </row>
    <row r="1512" spans="4:5" x14ac:dyDescent="0.3">
      <c r="D1512" s="46">
        <v>93955</v>
      </c>
      <c r="E1512" s="46">
        <v>3</v>
      </c>
    </row>
    <row r="1513" spans="4:5" x14ac:dyDescent="0.3">
      <c r="D1513" s="46">
        <v>93960</v>
      </c>
      <c r="E1513" s="46">
        <v>3</v>
      </c>
    </row>
    <row r="1514" spans="4:5" x14ac:dyDescent="0.3">
      <c r="D1514" s="46">
        <v>93962</v>
      </c>
      <c r="E1514" s="46">
        <v>3</v>
      </c>
    </row>
    <row r="1515" spans="4:5" x14ac:dyDescent="0.3">
      <c r="D1515" s="46">
        <v>94002</v>
      </c>
      <c r="E1515" s="46">
        <v>3</v>
      </c>
    </row>
    <row r="1516" spans="4:5" x14ac:dyDescent="0.3">
      <c r="D1516" s="46">
        <v>94003</v>
      </c>
      <c r="E1516" s="46">
        <v>3</v>
      </c>
    </row>
    <row r="1517" spans="4:5" x14ac:dyDescent="0.3">
      <c r="D1517" s="46">
        <v>94005</v>
      </c>
      <c r="E1517" s="46">
        <v>3</v>
      </c>
    </row>
    <row r="1518" spans="4:5" x14ac:dyDescent="0.3">
      <c r="D1518" s="46">
        <v>94010</v>
      </c>
      <c r="E1518" s="46">
        <v>3</v>
      </c>
    </row>
    <row r="1519" spans="4:5" x14ac:dyDescent="0.3">
      <c r="D1519" s="46">
        <v>94011</v>
      </c>
      <c r="E1519" s="46">
        <v>3</v>
      </c>
    </row>
    <row r="1520" spans="4:5" x14ac:dyDescent="0.3">
      <c r="D1520" s="46">
        <v>94012</v>
      </c>
      <c r="E1520" s="46">
        <v>3</v>
      </c>
    </row>
    <row r="1521" spans="4:5" x14ac:dyDescent="0.3">
      <c r="D1521" s="46">
        <v>94014</v>
      </c>
      <c r="E1521" s="46">
        <v>3</v>
      </c>
    </row>
    <row r="1522" spans="4:5" x14ac:dyDescent="0.3">
      <c r="D1522" s="46">
        <v>94015</v>
      </c>
      <c r="E1522" s="46">
        <v>3</v>
      </c>
    </row>
    <row r="1523" spans="4:5" x14ac:dyDescent="0.3">
      <c r="D1523" s="46">
        <v>94016</v>
      </c>
      <c r="E1523" s="46">
        <v>3</v>
      </c>
    </row>
    <row r="1524" spans="4:5" x14ac:dyDescent="0.3">
      <c r="D1524" s="46">
        <v>94017</v>
      </c>
      <c r="E1524" s="46">
        <v>3</v>
      </c>
    </row>
    <row r="1525" spans="4:5" x14ac:dyDescent="0.3">
      <c r="D1525" s="46">
        <v>94018</v>
      </c>
      <c r="E1525" s="46">
        <v>3</v>
      </c>
    </row>
    <row r="1526" spans="4:5" x14ac:dyDescent="0.3">
      <c r="D1526" s="46">
        <v>94019</v>
      </c>
      <c r="E1526" s="46">
        <v>3</v>
      </c>
    </row>
    <row r="1527" spans="4:5" x14ac:dyDescent="0.3">
      <c r="D1527" s="46">
        <v>94020</v>
      </c>
      <c r="E1527" s="46">
        <v>3</v>
      </c>
    </row>
    <row r="1528" spans="4:5" x14ac:dyDescent="0.3">
      <c r="D1528" s="46">
        <v>94021</v>
      </c>
      <c r="E1528" s="46">
        <v>3</v>
      </c>
    </row>
    <row r="1529" spans="4:5" x14ac:dyDescent="0.3">
      <c r="D1529" s="46">
        <v>94022</v>
      </c>
      <c r="E1529" s="46">
        <v>4</v>
      </c>
    </row>
    <row r="1530" spans="4:5" x14ac:dyDescent="0.3">
      <c r="D1530" s="46">
        <v>94023</v>
      </c>
      <c r="E1530" s="46">
        <v>4</v>
      </c>
    </row>
    <row r="1531" spans="4:5" x14ac:dyDescent="0.3">
      <c r="D1531" s="46">
        <v>94024</v>
      </c>
      <c r="E1531" s="46">
        <v>4</v>
      </c>
    </row>
    <row r="1532" spans="4:5" x14ac:dyDescent="0.3">
      <c r="D1532" s="46">
        <v>94025</v>
      </c>
      <c r="E1532" s="46">
        <v>3</v>
      </c>
    </row>
    <row r="1533" spans="4:5" x14ac:dyDescent="0.3">
      <c r="D1533" s="46">
        <v>94026</v>
      </c>
      <c r="E1533" s="46">
        <v>3</v>
      </c>
    </row>
    <row r="1534" spans="4:5" x14ac:dyDescent="0.3">
      <c r="D1534" s="46">
        <v>94027</v>
      </c>
      <c r="E1534" s="46">
        <v>3</v>
      </c>
    </row>
    <row r="1535" spans="4:5" x14ac:dyDescent="0.3">
      <c r="D1535" s="46">
        <v>94028</v>
      </c>
      <c r="E1535" s="46">
        <v>3</v>
      </c>
    </row>
    <row r="1536" spans="4:5" x14ac:dyDescent="0.3">
      <c r="D1536" s="46">
        <v>94029</v>
      </c>
      <c r="E1536" s="46">
        <v>3</v>
      </c>
    </row>
    <row r="1537" spans="4:5" x14ac:dyDescent="0.3">
      <c r="D1537" s="46">
        <v>94030</v>
      </c>
      <c r="E1537" s="46">
        <v>3</v>
      </c>
    </row>
    <row r="1538" spans="4:5" x14ac:dyDescent="0.3">
      <c r="D1538" s="46">
        <v>94031</v>
      </c>
      <c r="E1538" s="46">
        <v>3</v>
      </c>
    </row>
    <row r="1539" spans="4:5" x14ac:dyDescent="0.3">
      <c r="D1539" s="46">
        <v>94035</v>
      </c>
      <c r="E1539" s="46">
        <v>4</v>
      </c>
    </row>
    <row r="1540" spans="4:5" x14ac:dyDescent="0.3">
      <c r="D1540" s="46">
        <v>94037</v>
      </c>
      <c r="E1540" s="46">
        <v>3</v>
      </c>
    </row>
    <row r="1541" spans="4:5" x14ac:dyDescent="0.3">
      <c r="D1541" s="46">
        <v>94038</v>
      </c>
      <c r="E1541" s="46">
        <v>3</v>
      </c>
    </row>
    <row r="1542" spans="4:5" x14ac:dyDescent="0.3">
      <c r="D1542" s="46">
        <v>94039</v>
      </c>
      <c r="E1542" s="46">
        <v>4</v>
      </c>
    </row>
    <row r="1543" spans="4:5" x14ac:dyDescent="0.3">
      <c r="D1543" s="46">
        <v>94040</v>
      </c>
      <c r="E1543" s="46">
        <v>4</v>
      </c>
    </row>
    <row r="1544" spans="4:5" x14ac:dyDescent="0.3">
      <c r="D1544" s="46">
        <v>94041</v>
      </c>
      <c r="E1544" s="46">
        <v>4</v>
      </c>
    </row>
    <row r="1545" spans="4:5" x14ac:dyDescent="0.3">
      <c r="D1545" s="46">
        <v>94042</v>
      </c>
      <c r="E1545" s="46">
        <v>4</v>
      </c>
    </row>
    <row r="1546" spans="4:5" x14ac:dyDescent="0.3">
      <c r="D1546" s="46">
        <v>94043</v>
      </c>
      <c r="E1546" s="46">
        <v>4</v>
      </c>
    </row>
    <row r="1547" spans="4:5" x14ac:dyDescent="0.3">
      <c r="D1547" s="46">
        <v>94044</v>
      </c>
      <c r="E1547" s="46">
        <v>3</v>
      </c>
    </row>
    <row r="1548" spans="4:5" x14ac:dyDescent="0.3">
      <c r="D1548" s="46">
        <v>94045</v>
      </c>
      <c r="E1548" s="46">
        <v>3</v>
      </c>
    </row>
    <row r="1549" spans="4:5" x14ac:dyDescent="0.3">
      <c r="D1549" s="46">
        <v>94059</v>
      </c>
      <c r="E1549" s="46">
        <v>3</v>
      </c>
    </row>
    <row r="1550" spans="4:5" x14ac:dyDescent="0.3">
      <c r="D1550" s="46">
        <v>94060</v>
      </c>
      <c r="E1550" s="46">
        <v>3</v>
      </c>
    </row>
    <row r="1551" spans="4:5" x14ac:dyDescent="0.3">
      <c r="D1551" s="46">
        <v>94061</v>
      </c>
      <c r="E1551" s="46">
        <v>3</v>
      </c>
    </row>
    <row r="1552" spans="4:5" x14ac:dyDescent="0.3">
      <c r="D1552" s="46">
        <v>94062</v>
      </c>
      <c r="E1552" s="46">
        <v>3</v>
      </c>
    </row>
    <row r="1553" spans="4:5" x14ac:dyDescent="0.3">
      <c r="D1553" s="46">
        <v>94063</v>
      </c>
      <c r="E1553" s="46">
        <v>3</v>
      </c>
    </row>
    <row r="1554" spans="4:5" x14ac:dyDescent="0.3">
      <c r="D1554" s="46">
        <v>94064</v>
      </c>
      <c r="E1554" s="46">
        <v>3</v>
      </c>
    </row>
    <row r="1555" spans="4:5" x14ac:dyDescent="0.3">
      <c r="D1555" s="46">
        <v>94065</v>
      </c>
      <c r="E1555" s="46">
        <v>3</v>
      </c>
    </row>
    <row r="1556" spans="4:5" x14ac:dyDescent="0.3">
      <c r="D1556" s="46">
        <v>94066</v>
      </c>
      <c r="E1556" s="46">
        <v>3</v>
      </c>
    </row>
    <row r="1557" spans="4:5" x14ac:dyDescent="0.3">
      <c r="D1557" s="46">
        <v>94067</v>
      </c>
      <c r="E1557" s="46">
        <v>3</v>
      </c>
    </row>
    <row r="1558" spans="4:5" x14ac:dyDescent="0.3">
      <c r="D1558" s="46">
        <v>94070</v>
      </c>
      <c r="E1558" s="46">
        <v>3</v>
      </c>
    </row>
    <row r="1559" spans="4:5" x14ac:dyDescent="0.3">
      <c r="D1559" s="46">
        <v>94071</v>
      </c>
      <c r="E1559" s="46">
        <v>3</v>
      </c>
    </row>
    <row r="1560" spans="4:5" x14ac:dyDescent="0.3">
      <c r="D1560" s="46">
        <v>94074</v>
      </c>
      <c r="E1560" s="46">
        <v>3</v>
      </c>
    </row>
    <row r="1561" spans="4:5" x14ac:dyDescent="0.3">
      <c r="D1561" s="46">
        <v>94080</v>
      </c>
      <c r="E1561" s="46">
        <v>3</v>
      </c>
    </row>
    <row r="1562" spans="4:5" x14ac:dyDescent="0.3">
      <c r="D1562" s="46">
        <v>94083</v>
      </c>
      <c r="E1562" s="46">
        <v>3</v>
      </c>
    </row>
    <row r="1563" spans="4:5" x14ac:dyDescent="0.3">
      <c r="D1563" s="46">
        <v>94085</v>
      </c>
      <c r="E1563" s="46">
        <v>4</v>
      </c>
    </row>
    <row r="1564" spans="4:5" x14ac:dyDescent="0.3">
      <c r="D1564" s="46">
        <v>94086</v>
      </c>
      <c r="E1564" s="46">
        <v>4</v>
      </c>
    </row>
    <row r="1565" spans="4:5" x14ac:dyDescent="0.3">
      <c r="D1565" s="46">
        <v>94087</v>
      </c>
      <c r="E1565" s="46">
        <v>4</v>
      </c>
    </row>
    <row r="1566" spans="4:5" x14ac:dyDescent="0.3">
      <c r="D1566" s="46">
        <v>94088</v>
      </c>
      <c r="E1566" s="46">
        <v>3</v>
      </c>
    </row>
    <row r="1567" spans="4:5" x14ac:dyDescent="0.3">
      <c r="D1567" s="46">
        <v>94089</v>
      </c>
      <c r="E1567" s="46">
        <v>4</v>
      </c>
    </row>
    <row r="1568" spans="4:5" x14ac:dyDescent="0.3">
      <c r="D1568" s="46">
        <v>94090</v>
      </c>
      <c r="E1568" s="46">
        <v>4</v>
      </c>
    </row>
    <row r="1569" spans="4:5" x14ac:dyDescent="0.3">
      <c r="D1569" s="46">
        <v>94096</v>
      </c>
      <c r="E1569" s="46">
        <v>3</v>
      </c>
    </row>
    <row r="1570" spans="4:5" x14ac:dyDescent="0.3">
      <c r="D1570" s="46">
        <v>94098</v>
      </c>
      <c r="E1570" s="46">
        <v>3</v>
      </c>
    </row>
    <row r="1571" spans="4:5" x14ac:dyDescent="0.3">
      <c r="D1571" s="46">
        <v>94099</v>
      </c>
      <c r="E1571" s="46">
        <v>3</v>
      </c>
    </row>
    <row r="1572" spans="4:5" x14ac:dyDescent="0.3">
      <c r="D1572" s="46">
        <v>94101</v>
      </c>
      <c r="E1572" s="46">
        <v>3</v>
      </c>
    </row>
    <row r="1573" spans="4:5" x14ac:dyDescent="0.3">
      <c r="D1573" s="46">
        <v>94102</v>
      </c>
      <c r="E1573" s="46">
        <v>3</v>
      </c>
    </row>
    <row r="1574" spans="4:5" x14ac:dyDescent="0.3">
      <c r="D1574" s="46">
        <v>94103</v>
      </c>
      <c r="E1574" s="46">
        <v>3</v>
      </c>
    </row>
    <row r="1575" spans="4:5" x14ac:dyDescent="0.3">
      <c r="D1575" s="46">
        <v>94104</v>
      </c>
      <c r="E1575" s="46">
        <v>3</v>
      </c>
    </row>
    <row r="1576" spans="4:5" x14ac:dyDescent="0.3">
      <c r="D1576" s="46">
        <v>94105</v>
      </c>
      <c r="E1576" s="46">
        <v>3</v>
      </c>
    </row>
    <row r="1577" spans="4:5" x14ac:dyDescent="0.3">
      <c r="D1577" s="46">
        <v>94106</v>
      </c>
      <c r="E1577" s="46">
        <v>3</v>
      </c>
    </row>
    <row r="1578" spans="4:5" x14ac:dyDescent="0.3">
      <c r="D1578" s="46">
        <v>94107</v>
      </c>
      <c r="E1578" s="46">
        <v>3</v>
      </c>
    </row>
    <row r="1579" spans="4:5" x14ac:dyDescent="0.3">
      <c r="D1579" s="46">
        <v>94108</v>
      </c>
      <c r="E1579" s="46">
        <v>3</v>
      </c>
    </row>
    <row r="1580" spans="4:5" x14ac:dyDescent="0.3">
      <c r="D1580" s="46">
        <v>94109</v>
      </c>
      <c r="E1580" s="46">
        <v>3</v>
      </c>
    </row>
    <row r="1581" spans="4:5" x14ac:dyDescent="0.3">
      <c r="D1581" s="46">
        <v>94110</v>
      </c>
      <c r="E1581" s="46">
        <v>3</v>
      </c>
    </row>
    <row r="1582" spans="4:5" x14ac:dyDescent="0.3">
      <c r="D1582" s="46">
        <v>94111</v>
      </c>
      <c r="E1582" s="46">
        <v>3</v>
      </c>
    </row>
    <row r="1583" spans="4:5" x14ac:dyDescent="0.3">
      <c r="D1583" s="46">
        <v>94112</v>
      </c>
      <c r="E1583" s="46">
        <v>3</v>
      </c>
    </row>
    <row r="1584" spans="4:5" x14ac:dyDescent="0.3">
      <c r="D1584" s="46">
        <v>94114</v>
      </c>
      <c r="E1584" s="46">
        <v>3</v>
      </c>
    </row>
    <row r="1585" spans="4:5" x14ac:dyDescent="0.3">
      <c r="D1585" s="46">
        <v>94115</v>
      </c>
      <c r="E1585" s="46">
        <v>3</v>
      </c>
    </row>
    <row r="1586" spans="4:5" x14ac:dyDescent="0.3">
      <c r="D1586" s="46">
        <v>94116</v>
      </c>
      <c r="E1586" s="46">
        <v>3</v>
      </c>
    </row>
    <row r="1587" spans="4:5" x14ac:dyDescent="0.3">
      <c r="D1587" s="46">
        <v>94117</v>
      </c>
      <c r="E1587" s="46">
        <v>3</v>
      </c>
    </row>
    <row r="1588" spans="4:5" x14ac:dyDescent="0.3">
      <c r="D1588" s="46">
        <v>94118</v>
      </c>
      <c r="E1588" s="46">
        <v>3</v>
      </c>
    </row>
    <row r="1589" spans="4:5" x14ac:dyDescent="0.3">
      <c r="D1589" s="46">
        <v>94119</v>
      </c>
      <c r="E1589" s="46">
        <v>3</v>
      </c>
    </row>
    <row r="1590" spans="4:5" x14ac:dyDescent="0.3">
      <c r="D1590" s="46">
        <v>94120</v>
      </c>
      <c r="E1590" s="46">
        <v>3</v>
      </c>
    </row>
    <row r="1591" spans="4:5" x14ac:dyDescent="0.3">
      <c r="D1591" s="46">
        <v>94121</v>
      </c>
      <c r="E1591" s="46">
        <v>3</v>
      </c>
    </row>
    <row r="1592" spans="4:5" x14ac:dyDescent="0.3">
      <c r="D1592" s="46">
        <v>94122</v>
      </c>
      <c r="E1592" s="46">
        <v>3</v>
      </c>
    </row>
    <row r="1593" spans="4:5" x14ac:dyDescent="0.3">
      <c r="D1593" s="46">
        <v>94123</v>
      </c>
      <c r="E1593" s="46">
        <v>3</v>
      </c>
    </row>
    <row r="1594" spans="4:5" x14ac:dyDescent="0.3">
      <c r="D1594" s="46">
        <v>94124</v>
      </c>
      <c r="E1594" s="46">
        <v>3</v>
      </c>
    </row>
    <row r="1595" spans="4:5" x14ac:dyDescent="0.3">
      <c r="D1595" s="46">
        <v>94125</v>
      </c>
      <c r="E1595" s="46">
        <v>3</v>
      </c>
    </row>
    <row r="1596" spans="4:5" x14ac:dyDescent="0.3">
      <c r="D1596" s="46">
        <v>94126</v>
      </c>
      <c r="E1596" s="46">
        <v>3</v>
      </c>
    </row>
    <row r="1597" spans="4:5" x14ac:dyDescent="0.3">
      <c r="D1597" s="46">
        <v>94127</v>
      </c>
      <c r="E1597" s="46">
        <v>3</v>
      </c>
    </row>
    <row r="1598" spans="4:5" x14ac:dyDescent="0.3">
      <c r="D1598" s="46">
        <v>94128</v>
      </c>
      <c r="E1598" s="46">
        <v>3</v>
      </c>
    </row>
    <row r="1599" spans="4:5" x14ac:dyDescent="0.3">
      <c r="D1599" s="46">
        <v>94129</v>
      </c>
      <c r="E1599" s="46">
        <v>3</v>
      </c>
    </row>
    <row r="1600" spans="4:5" x14ac:dyDescent="0.3">
      <c r="D1600" s="46">
        <v>94130</v>
      </c>
      <c r="E1600" s="46">
        <v>3</v>
      </c>
    </row>
    <row r="1601" spans="4:5" x14ac:dyDescent="0.3">
      <c r="D1601" s="46">
        <v>94131</v>
      </c>
      <c r="E1601" s="46">
        <v>3</v>
      </c>
    </row>
    <row r="1602" spans="4:5" x14ac:dyDescent="0.3">
      <c r="D1602" s="46">
        <v>94132</v>
      </c>
      <c r="E1602" s="46">
        <v>3</v>
      </c>
    </row>
    <row r="1603" spans="4:5" x14ac:dyDescent="0.3">
      <c r="D1603" s="46">
        <v>94133</v>
      </c>
      <c r="E1603" s="46">
        <v>3</v>
      </c>
    </row>
    <row r="1604" spans="4:5" x14ac:dyDescent="0.3">
      <c r="D1604" s="46">
        <v>94134</v>
      </c>
      <c r="E1604" s="46">
        <v>3</v>
      </c>
    </row>
    <row r="1605" spans="4:5" x14ac:dyDescent="0.3">
      <c r="D1605" s="46">
        <v>94135</v>
      </c>
      <c r="E1605" s="46">
        <v>3</v>
      </c>
    </row>
    <row r="1606" spans="4:5" x14ac:dyDescent="0.3">
      <c r="D1606" s="46">
        <v>94136</v>
      </c>
      <c r="E1606" s="46">
        <v>3</v>
      </c>
    </row>
    <row r="1607" spans="4:5" x14ac:dyDescent="0.3">
      <c r="D1607" s="46">
        <v>94137</v>
      </c>
      <c r="E1607" s="46">
        <v>3</v>
      </c>
    </row>
    <row r="1608" spans="4:5" x14ac:dyDescent="0.3">
      <c r="D1608" s="46">
        <v>94138</v>
      </c>
      <c r="E1608" s="46">
        <v>3</v>
      </c>
    </row>
    <row r="1609" spans="4:5" x14ac:dyDescent="0.3">
      <c r="D1609" s="46">
        <v>94139</v>
      </c>
      <c r="E1609" s="46">
        <v>3</v>
      </c>
    </row>
    <row r="1610" spans="4:5" x14ac:dyDescent="0.3">
      <c r="D1610" s="46">
        <v>94140</v>
      </c>
      <c r="E1610" s="46">
        <v>3</v>
      </c>
    </row>
    <row r="1611" spans="4:5" x14ac:dyDescent="0.3">
      <c r="D1611" s="46">
        <v>94141</v>
      </c>
      <c r="E1611" s="46">
        <v>3</v>
      </c>
    </row>
    <row r="1612" spans="4:5" x14ac:dyDescent="0.3">
      <c r="D1612" s="46">
        <v>94142</v>
      </c>
      <c r="E1612" s="46">
        <v>3</v>
      </c>
    </row>
    <row r="1613" spans="4:5" x14ac:dyDescent="0.3">
      <c r="D1613" s="46">
        <v>94143</v>
      </c>
      <c r="E1613" s="46">
        <v>3</v>
      </c>
    </row>
    <row r="1614" spans="4:5" x14ac:dyDescent="0.3">
      <c r="D1614" s="46">
        <v>94144</v>
      </c>
      <c r="E1614" s="46">
        <v>3</v>
      </c>
    </row>
    <row r="1615" spans="4:5" x14ac:dyDescent="0.3">
      <c r="D1615" s="46">
        <v>94145</v>
      </c>
      <c r="E1615" s="46">
        <v>3</v>
      </c>
    </row>
    <row r="1616" spans="4:5" x14ac:dyDescent="0.3">
      <c r="D1616" s="46">
        <v>94146</v>
      </c>
      <c r="E1616" s="46">
        <v>3</v>
      </c>
    </row>
    <row r="1617" spans="4:5" x14ac:dyDescent="0.3">
      <c r="D1617" s="46">
        <v>94147</v>
      </c>
      <c r="E1617" s="46">
        <v>3</v>
      </c>
    </row>
    <row r="1618" spans="4:5" x14ac:dyDescent="0.3">
      <c r="D1618" s="46">
        <v>94150</v>
      </c>
      <c r="E1618" s="46">
        <v>3</v>
      </c>
    </row>
    <row r="1619" spans="4:5" x14ac:dyDescent="0.3">
      <c r="D1619" s="46">
        <v>94151</v>
      </c>
      <c r="E1619" s="46">
        <v>3</v>
      </c>
    </row>
    <row r="1620" spans="4:5" x14ac:dyDescent="0.3">
      <c r="D1620" s="46">
        <v>94152</v>
      </c>
      <c r="E1620" s="46">
        <v>3</v>
      </c>
    </row>
    <row r="1621" spans="4:5" x14ac:dyDescent="0.3">
      <c r="D1621" s="46">
        <v>94153</v>
      </c>
      <c r="E1621" s="46">
        <v>3</v>
      </c>
    </row>
    <row r="1622" spans="4:5" x14ac:dyDescent="0.3">
      <c r="D1622" s="46">
        <v>94154</v>
      </c>
      <c r="E1622" s="46">
        <v>3</v>
      </c>
    </row>
    <row r="1623" spans="4:5" x14ac:dyDescent="0.3">
      <c r="D1623" s="46">
        <v>94155</v>
      </c>
      <c r="E1623" s="46">
        <v>3</v>
      </c>
    </row>
    <row r="1624" spans="4:5" x14ac:dyDescent="0.3">
      <c r="D1624" s="46">
        <v>94156</v>
      </c>
      <c r="E1624" s="46">
        <v>3</v>
      </c>
    </row>
    <row r="1625" spans="4:5" x14ac:dyDescent="0.3">
      <c r="D1625" s="46">
        <v>94157</v>
      </c>
      <c r="E1625" s="46">
        <v>3</v>
      </c>
    </row>
    <row r="1626" spans="4:5" x14ac:dyDescent="0.3">
      <c r="D1626" s="46">
        <v>94158</v>
      </c>
      <c r="E1626" s="46">
        <v>3</v>
      </c>
    </row>
    <row r="1627" spans="4:5" x14ac:dyDescent="0.3">
      <c r="D1627" s="46">
        <v>94159</v>
      </c>
      <c r="E1627" s="46">
        <v>3</v>
      </c>
    </row>
    <row r="1628" spans="4:5" x14ac:dyDescent="0.3">
      <c r="D1628" s="46">
        <v>94160</v>
      </c>
      <c r="E1628" s="46">
        <v>3</v>
      </c>
    </row>
    <row r="1629" spans="4:5" x14ac:dyDescent="0.3">
      <c r="D1629" s="46">
        <v>94161</v>
      </c>
      <c r="E1629" s="46">
        <v>3</v>
      </c>
    </row>
    <row r="1630" spans="4:5" x14ac:dyDescent="0.3">
      <c r="D1630" s="46">
        <v>94162</v>
      </c>
      <c r="E1630" s="46">
        <v>3</v>
      </c>
    </row>
    <row r="1631" spans="4:5" x14ac:dyDescent="0.3">
      <c r="D1631" s="46">
        <v>94163</v>
      </c>
      <c r="E1631" s="46">
        <v>3</v>
      </c>
    </row>
    <row r="1632" spans="4:5" x14ac:dyDescent="0.3">
      <c r="D1632" s="46">
        <v>94164</v>
      </c>
      <c r="E1632" s="46">
        <v>3</v>
      </c>
    </row>
    <row r="1633" spans="4:5" x14ac:dyDescent="0.3">
      <c r="D1633" s="46">
        <v>94165</v>
      </c>
      <c r="E1633" s="46">
        <v>3</v>
      </c>
    </row>
    <row r="1634" spans="4:5" x14ac:dyDescent="0.3">
      <c r="D1634" s="46">
        <v>94166</v>
      </c>
      <c r="E1634" s="46">
        <v>3</v>
      </c>
    </row>
    <row r="1635" spans="4:5" x14ac:dyDescent="0.3">
      <c r="D1635" s="46">
        <v>94167</v>
      </c>
      <c r="E1635" s="46">
        <v>3</v>
      </c>
    </row>
    <row r="1636" spans="4:5" x14ac:dyDescent="0.3">
      <c r="D1636" s="46">
        <v>94168</v>
      </c>
      <c r="E1636" s="46">
        <v>3</v>
      </c>
    </row>
    <row r="1637" spans="4:5" x14ac:dyDescent="0.3">
      <c r="D1637" s="46">
        <v>94169</v>
      </c>
      <c r="E1637" s="46">
        <v>3</v>
      </c>
    </row>
    <row r="1638" spans="4:5" x14ac:dyDescent="0.3">
      <c r="D1638" s="46">
        <v>94170</v>
      </c>
      <c r="E1638" s="46">
        <v>3</v>
      </c>
    </row>
    <row r="1639" spans="4:5" x14ac:dyDescent="0.3">
      <c r="D1639" s="46">
        <v>94171</v>
      </c>
      <c r="E1639" s="46">
        <v>3</v>
      </c>
    </row>
    <row r="1640" spans="4:5" x14ac:dyDescent="0.3">
      <c r="D1640" s="46">
        <v>94172</v>
      </c>
      <c r="E1640" s="46">
        <v>3</v>
      </c>
    </row>
    <row r="1641" spans="4:5" x14ac:dyDescent="0.3">
      <c r="D1641" s="46">
        <v>94175</v>
      </c>
      <c r="E1641" s="46">
        <v>3</v>
      </c>
    </row>
    <row r="1642" spans="4:5" x14ac:dyDescent="0.3">
      <c r="D1642" s="46">
        <v>94177</v>
      </c>
      <c r="E1642" s="46">
        <v>3</v>
      </c>
    </row>
    <row r="1643" spans="4:5" x14ac:dyDescent="0.3">
      <c r="D1643" s="46">
        <v>94188</v>
      </c>
      <c r="E1643" s="46">
        <v>3</v>
      </c>
    </row>
    <row r="1644" spans="4:5" x14ac:dyDescent="0.3">
      <c r="D1644" s="46">
        <v>94203</v>
      </c>
      <c r="E1644" s="46">
        <v>12</v>
      </c>
    </row>
    <row r="1645" spans="4:5" x14ac:dyDescent="0.3">
      <c r="D1645" s="46">
        <v>94204</v>
      </c>
      <c r="E1645" s="46">
        <v>12</v>
      </c>
    </row>
    <row r="1646" spans="4:5" x14ac:dyDescent="0.3">
      <c r="D1646" s="46">
        <v>94205</v>
      </c>
      <c r="E1646" s="46">
        <v>12</v>
      </c>
    </row>
    <row r="1647" spans="4:5" x14ac:dyDescent="0.3">
      <c r="D1647" s="46">
        <v>94206</v>
      </c>
      <c r="E1647" s="46">
        <v>12</v>
      </c>
    </row>
    <row r="1648" spans="4:5" x14ac:dyDescent="0.3">
      <c r="D1648" s="46">
        <v>94207</v>
      </c>
      <c r="E1648" s="46">
        <v>12</v>
      </c>
    </row>
    <row r="1649" spans="4:5" x14ac:dyDescent="0.3">
      <c r="D1649" s="46">
        <v>94208</v>
      </c>
      <c r="E1649" s="46">
        <v>12</v>
      </c>
    </row>
    <row r="1650" spans="4:5" x14ac:dyDescent="0.3">
      <c r="D1650" s="46">
        <v>94209</v>
      </c>
      <c r="E1650" s="46">
        <v>12</v>
      </c>
    </row>
    <row r="1651" spans="4:5" x14ac:dyDescent="0.3">
      <c r="D1651" s="46">
        <v>94211</v>
      </c>
      <c r="E1651" s="46">
        <v>12</v>
      </c>
    </row>
    <row r="1652" spans="4:5" x14ac:dyDescent="0.3">
      <c r="D1652" s="46">
        <v>94229</v>
      </c>
      <c r="E1652" s="46">
        <v>12</v>
      </c>
    </row>
    <row r="1653" spans="4:5" x14ac:dyDescent="0.3">
      <c r="D1653" s="46">
        <v>94230</v>
      </c>
      <c r="E1653" s="46">
        <v>12</v>
      </c>
    </row>
    <row r="1654" spans="4:5" x14ac:dyDescent="0.3">
      <c r="D1654" s="46">
        <v>94232</v>
      </c>
      <c r="E1654" s="46">
        <v>12</v>
      </c>
    </row>
    <row r="1655" spans="4:5" x14ac:dyDescent="0.3">
      <c r="D1655" s="46">
        <v>94234</v>
      </c>
      <c r="E1655" s="46">
        <v>12</v>
      </c>
    </row>
    <row r="1656" spans="4:5" x14ac:dyDescent="0.3">
      <c r="D1656" s="46">
        <v>94235</v>
      </c>
      <c r="E1656" s="46">
        <v>12</v>
      </c>
    </row>
    <row r="1657" spans="4:5" x14ac:dyDescent="0.3">
      <c r="D1657" s="46">
        <v>94236</v>
      </c>
      <c r="E1657" s="46">
        <v>12</v>
      </c>
    </row>
    <row r="1658" spans="4:5" x14ac:dyDescent="0.3">
      <c r="D1658" s="46">
        <v>94237</v>
      </c>
      <c r="E1658" s="46">
        <v>12</v>
      </c>
    </row>
    <row r="1659" spans="4:5" x14ac:dyDescent="0.3">
      <c r="D1659" s="46">
        <v>94239</v>
      </c>
      <c r="E1659" s="46">
        <v>12</v>
      </c>
    </row>
    <row r="1660" spans="4:5" x14ac:dyDescent="0.3">
      <c r="D1660" s="46">
        <v>94240</v>
      </c>
      <c r="E1660" s="46">
        <v>12</v>
      </c>
    </row>
    <row r="1661" spans="4:5" x14ac:dyDescent="0.3">
      <c r="D1661" s="46">
        <v>94243</v>
      </c>
      <c r="E1661" s="46">
        <v>12</v>
      </c>
    </row>
    <row r="1662" spans="4:5" x14ac:dyDescent="0.3">
      <c r="D1662" s="46">
        <v>94244</v>
      </c>
      <c r="E1662" s="46">
        <v>12</v>
      </c>
    </row>
    <row r="1663" spans="4:5" x14ac:dyDescent="0.3">
      <c r="D1663" s="46">
        <v>94245</v>
      </c>
      <c r="E1663" s="46">
        <v>12</v>
      </c>
    </row>
    <row r="1664" spans="4:5" x14ac:dyDescent="0.3">
      <c r="D1664" s="46">
        <v>94246</v>
      </c>
      <c r="E1664" s="46">
        <v>12</v>
      </c>
    </row>
    <row r="1665" spans="4:5" x14ac:dyDescent="0.3">
      <c r="D1665" s="46">
        <v>94247</v>
      </c>
      <c r="E1665" s="46">
        <v>12</v>
      </c>
    </row>
    <row r="1666" spans="4:5" x14ac:dyDescent="0.3">
      <c r="D1666" s="46">
        <v>94248</v>
      </c>
      <c r="E1666" s="46">
        <v>12</v>
      </c>
    </row>
    <row r="1667" spans="4:5" x14ac:dyDescent="0.3">
      <c r="D1667" s="46">
        <v>94249</v>
      </c>
      <c r="E1667" s="46">
        <v>12</v>
      </c>
    </row>
    <row r="1668" spans="4:5" x14ac:dyDescent="0.3">
      <c r="D1668" s="46">
        <v>94250</v>
      </c>
      <c r="E1668" s="46">
        <v>12</v>
      </c>
    </row>
    <row r="1669" spans="4:5" x14ac:dyDescent="0.3">
      <c r="D1669" s="46">
        <v>94252</v>
      </c>
      <c r="E1669" s="46">
        <v>12</v>
      </c>
    </row>
    <row r="1670" spans="4:5" x14ac:dyDescent="0.3">
      <c r="D1670" s="46">
        <v>94253</v>
      </c>
      <c r="E1670" s="46">
        <v>12</v>
      </c>
    </row>
    <row r="1671" spans="4:5" x14ac:dyDescent="0.3">
      <c r="D1671" s="46">
        <v>94254</v>
      </c>
      <c r="E1671" s="46">
        <v>12</v>
      </c>
    </row>
    <row r="1672" spans="4:5" x14ac:dyDescent="0.3">
      <c r="D1672" s="46">
        <v>94256</v>
      </c>
      <c r="E1672" s="46">
        <v>12</v>
      </c>
    </row>
    <row r="1673" spans="4:5" x14ac:dyDescent="0.3">
      <c r="D1673" s="46">
        <v>94257</v>
      </c>
      <c r="E1673" s="46">
        <v>12</v>
      </c>
    </row>
    <row r="1674" spans="4:5" x14ac:dyDescent="0.3">
      <c r="D1674" s="46">
        <v>94258</v>
      </c>
      <c r="E1674" s="46">
        <v>12</v>
      </c>
    </row>
    <row r="1675" spans="4:5" x14ac:dyDescent="0.3">
      <c r="D1675" s="46">
        <v>94259</v>
      </c>
      <c r="E1675" s="46">
        <v>12</v>
      </c>
    </row>
    <row r="1676" spans="4:5" x14ac:dyDescent="0.3">
      <c r="D1676" s="46">
        <v>94261</v>
      </c>
      <c r="E1676" s="46">
        <v>12</v>
      </c>
    </row>
    <row r="1677" spans="4:5" x14ac:dyDescent="0.3">
      <c r="D1677" s="46">
        <v>94262</v>
      </c>
      <c r="E1677" s="46">
        <v>12</v>
      </c>
    </row>
    <row r="1678" spans="4:5" x14ac:dyDescent="0.3">
      <c r="D1678" s="46">
        <v>94263</v>
      </c>
      <c r="E1678" s="46">
        <v>12</v>
      </c>
    </row>
    <row r="1679" spans="4:5" x14ac:dyDescent="0.3">
      <c r="D1679" s="46">
        <v>94267</v>
      </c>
      <c r="E1679" s="46">
        <v>12</v>
      </c>
    </row>
    <row r="1680" spans="4:5" x14ac:dyDescent="0.3">
      <c r="D1680" s="46">
        <v>94268</v>
      </c>
      <c r="E1680" s="46">
        <v>12</v>
      </c>
    </row>
    <row r="1681" spans="4:5" x14ac:dyDescent="0.3">
      <c r="D1681" s="46">
        <v>94269</v>
      </c>
      <c r="E1681" s="46">
        <v>12</v>
      </c>
    </row>
    <row r="1682" spans="4:5" x14ac:dyDescent="0.3">
      <c r="D1682" s="46">
        <v>94271</v>
      </c>
      <c r="E1682" s="46">
        <v>12</v>
      </c>
    </row>
    <row r="1683" spans="4:5" x14ac:dyDescent="0.3">
      <c r="D1683" s="46">
        <v>94273</v>
      </c>
      <c r="E1683" s="46">
        <v>12</v>
      </c>
    </row>
    <row r="1684" spans="4:5" x14ac:dyDescent="0.3">
      <c r="D1684" s="46">
        <v>94274</v>
      </c>
      <c r="E1684" s="46">
        <v>12</v>
      </c>
    </row>
    <row r="1685" spans="4:5" x14ac:dyDescent="0.3">
      <c r="D1685" s="46">
        <v>94277</v>
      </c>
      <c r="E1685" s="46">
        <v>12</v>
      </c>
    </row>
    <row r="1686" spans="4:5" x14ac:dyDescent="0.3">
      <c r="D1686" s="46">
        <v>94278</v>
      </c>
      <c r="E1686" s="46">
        <v>12</v>
      </c>
    </row>
    <row r="1687" spans="4:5" x14ac:dyDescent="0.3">
      <c r="D1687" s="46">
        <v>94279</v>
      </c>
      <c r="E1687" s="46">
        <v>12</v>
      </c>
    </row>
    <row r="1688" spans="4:5" x14ac:dyDescent="0.3">
      <c r="D1688" s="46">
        <v>94280</v>
      </c>
      <c r="E1688" s="46">
        <v>12</v>
      </c>
    </row>
    <row r="1689" spans="4:5" x14ac:dyDescent="0.3">
      <c r="D1689" s="46">
        <v>94282</v>
      </c>
      <c r="E1689" s="46">
        <v>12</v>
      </c>
    </row>
    <row r="1690" spans="4:5" x14ac:dyDescent="0.3">
      <c r="D1690" s="46">
        <v>94283</v>
      </c>
      <c r="E1690" s="46">
        <v>12</v>
      </c>
    </row>
    <row r="1691" spans="4:5" x14ac:dyDescent="0.3">
      <c r="D1691" s="46">
        <v>94284</v>
      </c>
      <c r="E1691" s="46">
        <v>12</v>
      </c>
    </row>
    <row r="1692" spans="4:5" x14ac:dyDescent="0.3">
      <c r="D1692" s="46">
        <v>94285</v>
      </c>
      <c r="E1692" s="46">
        <v>12</v>
      </c>
    </row>
    <row r="1693" spans="4:5" x14ac:dyDescent="0.3">
      <c r="D1693" s="46">
        <v>94286</v>
      </c>
      <c r="E1693" s="46">
        <v>12</v>
      </c>
    </row>
    <row r="1694" spans="4:5" x14ac:dyDescent="0.3">
      <c r="D1694" s="46">
        <v>94287</v>
      </c>
      <c r="E1694" s="46">
        <v>12</v>
      </c>
    </row>
    <row r="1695" spans="4:5" x14ac:dyDescent="0.3">
      <c r="D1695" s="46">
        <v>94288</v>
      </c>
      <c r="E1695" s="46">
        <v>12</v>
      </c>
    </row>
    <row r="1696" spans="4:5" x14ac:dyDescent="0.3">
      <c r="D1696" s="46">
        <v>94289</v>
      </c>
      <c r="E1696" s="46">
        <v>12</v>
      </c>
    </row>
    <row r="1697" spans="4:5" x14ac:dyDescent="0.3">
      <c r="D1697" s="46">
        <v>94290</v>
      </c>
      <c r="E1697" s="46">
        <v>12</v>
      </c>
    </row>
    <row r="1698" spans="4:5" x14ac:dyDescent="0.3">
      <c r="D1698" s="46">
        <v>94291</v>
      </c>
      <c r="E1698" s="46">
        <v>12</v>
      </c>
    </row>
    <row r="1699" spans="4:5" x14ac:dyDescent="0.3">
      <c r="D1699" s="46">
        <v>94293</v>
      </c>
      <c r="E1699" s="46">
        <v>12</v>
      </c>
    </row>
    <row r="1700" spans="4:5" x14ac:dyDescent="0.3">
      <c r="D1700" s="46">
        <v>94294</v>
      </c>
      <c r="E1700" s="46">
        <v>12</v>
      </c>
    </row>
    <row r="1701" spans="4:5" x14ac:dyDescent="0.3">
      <c r="D1701" s="46">
        <v>94295</v>
      </c>
      <c r="E1701" s="46">
        <v>12</v>
      </c>
    </row>
    <row r="1702" spans="4:5" x14ac:dyDescent="0.3">
      <c r="D1702" s="46">
        <v>94296</v>
      </c>
      <c r="E1702" s="46">
        <v>12</v>
      </c>
    </row>
    <row r="1703" spans="4:5" x14ac:dyDescent="0.3">
      <c r="D1703" s="46">
        <v>94297</v>
      </c>
      <c r="E1703" s="46">
        <v>12</v>
      </c>
    </row>
    <row r="1704" spans="4:5" x14ac:dyDescent="0.3">
      <c r="D1704" s="46">
        <v>94298</v>
      </c>
      <c r="E1704" s="46">
        <v>12</v>
      </c>
    </row>
    <row r="1705" spans="4:5" x14ac:dyDescent="0.3">
      <c r="D1705" s="46">
        <v>94299</v>
      </c>
      <c r="E1705" s="46">
        <v>12</v>
      </c>
    </row>
    <row r="1706" spans="4:5" x14ac:dyDescent="0.3">
      <c r="D1706" s="46">
        <v>94301</v>
      </c>
      <c r="E1706" s="46">
        <v>4</v>
      </c>
    </row>
    <row r="1707" spans="4:5" x14ac:dyDescent="0.3">
      <c r="D1707" s="46">
        <v>94302</v>
      </c>
      <c r="E1707" s="46">
        <v>4</v>
      </c>
    </row>
    <row r="1708" spans="4:5" x14ac:dyDescent="0.3">
      <c r="D1708" s="46">
        <v>94303</v>
      </c>
      <c r="E1708" s="46">
        <v>4</v>
      </c>
    </row>
    <row r="1709" spans="4:5" x14ac:dyDescent="0.3">
      <c r="D1709" s="46">
        <v>94304</v>
      </c>
      <c r="E1709" s="46">
        <v>4</v>
      </c>
    </row>
    <row r="1710" spans="4:5" x14ac:dyDescent="0.3">
      <c r="D1710" s="46">
        <v>94305</v>
      </c>
      <c r="E1710" s="46">
        <v>4</v>
      </c>
    </row>
    <row r="1711" spans="4:5" x14ac:dyDescent="0.3">
      <c r="D1711" s="46">
        <v>94306</v>
      </c>
      <c r="E1711" s="46">
        <v>4</v>
      </c>
    </row>
    <row r="1712" spans="4:5" x14ac:dyDescent="0.3">
      <c r="D1712" s="46">
        <v>94307</v>
      </c>
      <c r="E1712" s="46">
        <v>4</v>
      </c>
    </row>
    <row r="1713" spans="4:5" x14ac:dyDescent="0.3">
      <c r="D1713" s="46">
        <v>94308</v>
      </c>
      <c r="E1713" s="46">
        <v>4</v>
      </c>
    </row>
    <row r="1714" spans="4:5" x14ac:dyDescent="0.3">
      <c r="D1714" s="46">
        <v>94309</v>
      </c>
      <c r="E1714" s="46">
        <v>4</v>
      </c>
    </row>
    <row r="1715" spans="4:5" x14ac:dyDescent="0.3">
      <c r="D1715" s="46">
        <v>94310</v>
      </c>
      <c r="E1715" s="46">
        <v>4</v>
      </c>
    </row>
    <row r="1716" spans="4:5" x14ac:dyDescent="0.3">
      <c r="D1716" s="46">
        <v>94401</v>
      </c>
      <c r="E1716" s="46">
        <v>3</v>
      </c>
    </row>
    <row r="1717" spans="4:5" x14ac:dyDescent="0.3">
      <c r="D1717" s="46">
        <v>94402</v>
      </c>
      <c r="E1717" s="46">
        <v>3</v>
      </c>
    </row>
    <row r="1718" spans="4:5" x14ac:dyDescent="0.3">
      <c r="D1718" s="46">
        <v>94403</v>
      </c>
      <c r="E1718" s="46">
        <v>3</v>
      </c>
    </row>
    <row r="1719" spans="4:5" x14ac:dyDescent="0.3">
      <c r="D1719" s="46">
        <v>94404</v>
      </c>
      <c r="E1719" s="46">
        <v>3</v>
      </c>
    </row>
    <row r="1720" spans="4:5" x14ac:dyDescent="0.3">
      <c r="D1720" s="46">
        <v>94405</v>
      </c>
      <c r="E1720" s="46">
        <v>3</v>
      </c>
    </row>
    <row r="1721" spans="4:5" x14ac:dyDescent="0.3">
      <c r="D1721" s="46">
        <v>94406</v>
      </c>
      <c r="E1721" s="46">
        <v>3</v>
      </c>
    </row>
    <row r="1722" spans="4:5" x14ac:dyDescent="0.3">
      <c r="D1722" s="46">
        <v>94407</v>
      </c>
      <c r="E1722" s="46">
        <v>3</v>
      </c>
    </row>
    <row r="1723" spans="4:5" x14ac:dyDescent="0.3">
      <c r="D1723" s="46">
        <v>94408</v>
      </c>
      <c r="E1723" s="46">
        <v>3</v>
      </c>
    </row>
    <row r="1724" spans="4:5" x14ac:dyDescent="0.3">
      <c r="D1724" s="46">
        <v>94409</v>
      </c>
      <c r="E1724" s="46">
        <v>3</v>
      </c>
    </row>
    <row r="1725" spans="4:5" x14ac:dyDescent="0.3">
      <c r="D1725" s="46">
        <v>94497</v>
      </c>
      <c r="E1725" s="46">
        <v>3</v>
      </c>
    </row>
    <row r="1726" spans="4:5" x14ac:dyDescent="0.3">
      <c r="D1726" s="46">
        <v>94501</v>
      </c>
      <c r="E1726" s="46">
        <v>3</v>
      </c>
    </row>
    <row r="1727" spans="4:5" x14ac:dyDescent="0.3">
      <c r="D1727" s="46">
        <v>94502</v>
      </c>
      <c r="E1727" s="46">
        <v>3</v>
      </c>
    </row>
    <row r="1728" spans="4:5" x14ac:dyDescent="0.3">
      <c r="D1728" s="46">
        <v>94503</v>
      </c>
      <c r="E1728" s="46">
        <v>2</v>
      </c>
    </row>
    <row r="1729" spans="4:5" x14ac:dyDescent="0.3">
      <c r="D1729" s="46">
        <v>94505</v>
      </c>
      <c r="E1729" s="46">
        <v>12</v>
      </c>
    </row>
    <row r="1730" spans="4:5" x14ac:dyDescent="0.3">
      <c r="D1730" s="46">
        <v>94506</v>
      </c>
      <c r="E1730" s="46">
        <v>12</v>
      </c>
    </row>
    <row r="1731" spans="4:5" x14ac:dyDescent="0.3">
      <c r="D1731" s="46">
        <v>94507</v>
      </c>
      <c r="E1731" s="46">
        <v>12</v>
      </c>
    </row>
    <row r="1732" spans="4:5" x14ac:dyDescent="0.3">
      <c r="D1732" s="46">
        <v>94508</v>
      </c>
      <c r="E1732" s="46">
        <v>2</v>
      </c>
    </row>
    <row r="1733" spans="4:5" x14ac:dyDescent="0.3">
      <c r="D1733" s="46">
        <v>94509</v>
      </c>
      <c r="E1733" s="46">
        <v>12</v>
      </c>
    </row>
    <row r="1734" spans="4:5" x14ac:dyDescent="0.3">
      <c r="D1734" s="46">
        <v>94510</v>
      </c>
      <c r="E1734" s="46">
        <v>12</v>
      </c>
    </row>
    <row r="1735" spans="4:5" x14ac:dyDescent="0.3">
      <c r="D1735" s="46">
        <v>94511</v>
      </c>
      <c r="E1735" s="46">
        <v>12</v>
      </c>
    </row>
    <row r="1736" spans="4:5" x14ac:dyDescent="0.3">
      <c r="D1736" s="46">
        <v>94512</v>
      </c>
      <c r="E1736" s="46">
        <v>12</v>
      </c>
    </row>
    <row r="1737" spans="4:5" x14ac:dyDescent="0.3">
      <c r="D1737" s="46">
        <v>94513</v>
      </c>
      <c r="E1737" s="46">
        <v>12</v>
      </c>
    </row>
    <row r="1738" spans="4:5" x14ac:dyDescent="0.3">
      <c r="D1738" s="46">
        <v>94514</v>
      </c>
      <c r="E1738" s="46">
        <v>12</v>
      </c>
    </row>
    <row r="1739" spans="4:5" x14ac:dyDescent="0.3">
      <c r="D1739" s="46">
        <v>94515</v>
      </c>
      <c r="E1739" s="46">
        <v>2</v>
      </c>
    </row>
    <row r="1740" spans="4:5" x14ac:dyDescent="0.3">
      <c r="D1740" s="46">
        <v>94516</v>
      </c>
      <c r="E1740" s="46">
        <v>12</v>
      </c>
    </row>
    <row r="1741" spans="4:5" x14ac:dyDescent="0.3">
      <c r="D1741" s="46">
        <v>94517</v>
      </c>
      <c r="E1741" s="46">
        <v>12</v>
      </c>
    </row>
    <row r="1742" spans="4:5" x14ac:dyDescent="0.3">
      <c r="D1742" s="46">
        <v>94518</v>
      </c>
      <c r="E1742" s="46">
        <v>12</v>
      </c>
    </row>
    <row r="1743" spans="4:5" x14ac:dyDescent="0.3">
      <c r="D1743" s="46">
        <v>94519</v>
      </c>
      <c r="E1743" s="46">
        <v>12</v>
      </c>
    </row>
    <row r="1744" spans="4:5" x14ac:dyDescent="0.3">
      <c r="D1744" s="46">
        <v>94520</v>
      </c>
      <c r="E1744" s="46">
        <v>12</v>
      </c>
    </row>
    <row r="1745" spans="4:5" x14ac:dyDescent="0.3">
      <c r="D1745" s="46">
        <v>94521</v>
      </c>
      <c r="E1745" s="46">
        <v>12</v>
      </c>
    </row>
    <row r="1746" spans="4:5" x14ac:dyDescent="0.3">
      <c r="D1746" s="46">
        <v>94522</v>
      </c>
      <c r="E1746" s="46">
        <v>12</v>
      </c>
    </row>
    <row r="1747" spans="4:5" x14ac:dyDescent="0.3">
      <c r="D1747" s="46">
        <v>94523</v>
      </c>
      <c r="E1747" s="46">
        <v>12</v>
      </c>
    </row>
    <row r="1748" spans="4:5" x14ac:dyDescent="0.3">
      <c r="D1748" s="46">
        <v>94524</v>
      </c>
      <c r="E1748" s="46">
        <v>12</v>
      </c>
    </row>
    <row r="1749" spans="4:5" x14ac:dyDescent="0.3">
      <c r="D1749" s="46">
        <v>94525</v>
      </c>
      <c r="E1749" s="46">
        <v>12</v>
      </c>
    </row>
    <row r="1750" spans="4:5" x14ac:dyDescent="0.3">
      <c r="D1750" s="46">
        <v>94526</v>
      </c>
      <c r="E1750" s="46">
        <v>12</v>
      </c>
    </row>
    <row r="1751" spans="4:5" x14ac:dyDescent="0.3">
      <c r="D1751" s="46">
        <v>94527</v>
      </c>
      <c r="E1751" s="46">
        <v>12</v>
      </c>
    </row>
    <row r="1752" spans="4:5" x14ac:dyDescent="0.3">
      <c r="D1752" s="46">
        <v>94528</v>
      </c>
      <c r="E1752" s="46">
        <v>12</v>
      </c>
    </row>
    <row r="1753" spans="4:5" x14ac:dyDescent="0.3">
      <c r="D1753" s="46">
        <v>94529</v>
      </c>
      <c r="E1753" s="46">
        <v>12</v>
      </c>
    </row>
    <row r="1754" spans="4:5" x14ac:dyDescent="0.3">
      <c r="D1754" s="46">
        <v>94530</v>
      </c>
      <c r="E1754" s="46">
        <v>3</v>
      </c>
    </row>
    <row r="1755" spans="4:5" x14ac:dyDescent="0.3">
      <c r="D1755" s="46">
        <v>94531</v>
      </c>
      <c r="E1755" s="46">
        <v>12</v>
      </c>
    </row>
    <row r="1756" spans="4:5" x14ac:dyDescent="0.3">
      <c r="D1756" s="46">
        <v>94533</v>
      </c>
      <c r="E1756" s="46">
        <v>12</v>
      </c>
    </row>
    <row r="1757" spans="4:5" x14ac:dyDescent="0.3">
      <c r="D1757" s="46">
        <v>94534</v>
      </c>
      <c r="E1757" s="46">
        <v>12</v>
      </c>
    </row>
    <row r="1758" spans="4:5" x14ac:dyDescent="0.3">
      <c r="D1758" s="46">
        <v>94535</v>
      </c>
      <c r="E1758" s="46">
        <v>12</v>
      </c>
    </row>
    <row r="1759" spans="4:5" x14ac:dyDescent="0.3">
      <c r="D1759" s="46">
        <v>94536</v>
      </c>
      <c r="E1759" s="46">
        <v>3</v>
      </c>
    </row>
    <row r="1760" spans="4:5" x14ac:dyDescent="0.3">
      <c r="D1760" s="46">
        <v>94537</v>
      </c>
      <c r="E1760" s="46">
        <v>3</v>
      </c>
    </row>
    <row r="1761" spans="4:5" x14ac:dyDescent="0.3">
      <c r="D1761" s="46">
        <v>94538</v>
      </c>
      <c r="E1761" s="46">
        <v>3</v>
      </c>
    </row>
    <row r="1762" spans="4:5" x14ac:dyDescent="0.3">
      <c r="D1762" s="46">
        <v>94539</v>
      </c>
      <c r="E1762" s="46">
        <v>3</v>
      </c>
    </row>
    <row r="1763" spans="4:5" x14ac:dyDescent="0.3">
      <c r="D1763" s="46">
        <v>94540</v>
      </c>
      <c r="E1763" s="46">
        <v>3</v>
      </c>
    </row>
    <row r="1764" spans="4:5" x14ac:dyDescent="0.3">
      <c r="D1764" s="46">
        <v>94541</v>
      </c>
      <c r="E1764" s="46">
        <v>3</v>
      </c>
    </row>
    <row r="1765" spans="4:5" x14ac:dyDescent="0.3">
      <c r="D1765" s="46">
        <v>94542</v>
      </c>
      <c r="E1765" s="46">
        <v>3</v>
      </c>
    </row>
    <row r="1766" spans="4:5" x14ac:dyDescent="0.3">
      <c r="D1766" s="46">
        <v>94543</v>
      </c>
      <c r="E1766" s="46">
        <v>3</v>
      </c>
    </row>
    <row r="1767" spans="4:5" x14ac:dyDescent="0.3">
      <c r="D1767" s="46">
        <v>94544</v>
      </c>
      <c r="E1767" s="46">
        <v>3</v>
      </c>
    </row>
    <row r="1768" spans="4:5" x14ac:dyDescent="0.3">
      <c r="D1768" s="46">
        <v>94545</v>
      </c>
      <c r="E1768" s="46">
        <v>3</v>
      </c>
    </row>
    <row r="1769" spans="4:5" x14ac:dyDescent="0.3">
      <c r="D1769" s="46">
        <v>94546</v>
      </c>
      <c r="E1769" s="46">
        <v>3</v>
      </c>
    </row>
    <row r="1770" spans="4:5" x14ac:dyDescent="0.3">
      <c r="D1770" s="46">
        <v>94547</v>
      </c>
      <c r="E1770" s="46">
        <v>3</v>
      </c>
    </row>
    <row r="1771" spans="4:5" x14ac:dyDescent="0.3">
      <c r="D1771" s="46">
        <v>94548</v>
      </c>
      <c r="E1771" s="46">
        <v>12</v>
      </c>
    </row>
    <row r="1772" spans="4:5" x14ac:dyDescent="0.3">
      <c r="D1772" s="46">
        <v>94549</v>
      </c>
      <c r="E1772" s="46">
        <v>12</v>
      </c>
    </row>
    <row r="1773" spans="4:5" x14ac:dyDescent="0.3">
      <c r="D1773" s="46">
        <v>94550</v>
      </c>
      <c r="E1773" s="46">
        <v>12</v>
      </c>
    </row>
    <row r="1774" spans="4:5" x14ac:dyDescent="0.3">
      <c r="D1774" s="46">
        <v>94551</v>
      </c>
      <c r="E1774" s="46">
        <v>12</v>
      </c>
    </row>
    <row r="1775" spans="4:5" x14ac:dyDescent="0.3">
      <c r="D1775" s="46">
        <v>94552</v>
      </c>
      <c r="E1775" s="46">
        <v>3</v>
      </c>
    </row>
    <row r="1776" spans="4:5" x14ac:dyDescent="0.3">
      <c r="D1776" s="46">
        <v>94553</v>
      </c>
      <c r="E1776" s="46">
        <v>12</v>
      </c>
    </row>
    <row r="1777" spans="4:5" x14ac:dyDescent="0.3">
      <c r="D1777" s="46">
        <v>94555</v>
      </c>
      <c r="E1777" s="46">
        <v>3</v>
      </c>
    </row>
    <row r="1778" spans="4:5" x14ac:dyDescent="0.3">
      <c r="D1778" s="46">
        <v>94556</v>
      </c>
      <c r="E1778" s="46">
        <v>12</v>
      </c>
    </row>
    <row r="1779" spans="4:5" x14ac:dyDescent="0.3">
      <c r="D1779" s="46">
        <v>94557</v>
      </c>
      <c r="E1779" s="46">
        <v>3</v>
      </c>
    </row>
    <row r="1780" spans="4:5" x14ac:dyDescent="0.3">
      <c r="D1780" s="46">
        <v>94558</v>
      </c>
      <c r="E1780" s="46">
        <v>2</v>
      </c>
    </row>
    <row r="1781" spans="4:5" x14ac:dyDescent="0.3">
      <c r="D1781" s="46">
        <v>94559</v>
      </c>
      <c r="E1781" s="46">
        <v>2</v>
      </c>
    </row>
    <row r="1782" spans="4:5" x14ac:dyDescent="0.3">
      <c r="D1782" s="46">
        <v>94560</v>
      </c>
      <c r="E1782" s="46">
        <v>3</v>
      </c>
    </row>
    <row r="1783" spans="4:5" x14ac:dyDescent="0.3">
      <c r="D1783" s="46">
        <v>94561</v>
      </c>
      <c r="E1783" s="46">
        <v>12</v>
      </c>
    </row>
    <row r="1784" spans="4:5" x14ac:dyDescent="0.3">
      <c r="D1784" s="46">
        <v>94562</v>
      </c>
      <c r="E1784" s="46">
        <v>2</v>
      </c>
    </row>
    <row r="1785" spans="4:5" x14ac:dyDescent="0.3">
      <c r="D1785" s="46">
        <v>94563</v>
      </c>
      <c r="E1785" s="46">
        <v>12</v>
      </c>
    </row>
    <row r="1786" spans="4:5" x14ac:dyDescent="0.3">
      <c r="D1786" s="46">
        <v>94564</v>
      </c>
      <c r="E1786" s="46">
        <v>3</v>
      </c>
    </row>
    <row r="1787" spans="4:5" x14ac:dyDescent="0.3">
      <c r="D1787" s="46">
        <v>94565</v>
      </c>
      <c r="E1787" s="46">
        <v>12</v>
      </c>
    </row>
    <row r="1788" spans="4:5" x14ac:dyDescent="0.3">
      <c r="D1788" s="46">
        <v>94566</v>
      </c>
      <c r="E1788" s="46">
        <v>12</v>
      </c>
    </row>
    <row r="1789" spans="4:5" x14ac:dyDescent="0.3">
      <c r="D1789" s="46">
        <v>94567</v>
      </c>
      <c r="E1789" s="46">
        <v>2</v>
      </c>
    </row>
    <row r="1790" spans="4:5" x14ac:dyDescent="0.3">
      <c r="D1790" s="46">
        <v>94568</v>
      </c>
      <c r="E1790" s="46">
        <v>12</v>
      </c>
    </row>
    <row r="1791" spans="4:5" x14ac:dyDescent="0.3">
      <c r="D1791" s="46">
        <v>94569</v>
      </c>
      <c r="E1791" s="46">
        <v>12</v>
      </c>
    </row>
    <row r="1792" spans="4:5" x14ac:dyDescent="0.3">
      <c r="D1792" s="46">
        <v>94570</v>
      </c>
      <c r="E1792" s="46">
        <v>12</v>
      </c>
    </row>
    <row r="1793" spans="4:5" x14ac:dyDescent="0.3">
      <c r="D1793" s="46">
        <v>94571</v>
      </c>
      <c r="E1793" s="46">
        <v>12</v>
      </c>
    </row>
    <row r="1794" spans="4:5" x14ac:dyDescent="0.3">
      <c r="D1794" s="46">
        <v>94572</v>
      </c>
      <c r="E1794" s="46">
        <v>3</v>
      </c>
    </row>
    <row r="1795" spans="4:5" x14ac:dyDescent="0.3">
      <c r="D1795" s="46">
        <v>94573</v>
      </c>
      <c r="E1795" s="46">
        <v>2</v>
      </c>
    </row>
    <row r="1796" spans="4:5" x14ac:dyDescent="0.3">
      <c r="D1796" s="46">
        <v>94574</v>
      </c>
      <c r="E1796" s="46">
        <v>2</v>
      </c>
    </row>
    <row r="1797" spans="4:5" x14ac:dyDescent="0.3">
      <c r="D1797" s="46">
        <v>94575</v>
      </c>
      <c r="E1797" s="46">
        <v>12</v>
      </c>
    </row>
    <row r="1798" spans="4:5" x14ac:dyDescent="0.3">
      <c r="D1798" s="46">
        <v>94576</v>
      </c>
      <c r="E1798" s="46">
        <v>2</v>
      </c>
    </row>
    <row r="1799" spans="4:5" x14ac:dyDescent="0.3">
      <c r="D1799" s="46">
        <v>94577</v>
      </c>
      <c r="E1799" s="46">
        <v>3</v>
      </c>
    </row>
    <row r="1800" spans="4:5" x14ac:dyDescent="0.3">
      <c r="D1800" s="46">
        <v>94578</v>
      </c>
      <c r="E1800" s="46">
        <v>3</v>
      </c>
    </row>
    <row r="1801" spans="4:5" x14ac:dyDescent="0.3">
      <c r="D1801" s="46">
        <v>94579</v>
      </c>
      <c r="E1801" s="46">
        <v>3</v>
      </c>
    </row>
    <row r="1802" spans="4:5" x14ac:dyDescent="0.3">
      <c r="D1802" s="46">
        <v>94580</v>
      </c>
      <c r="E1802" s="46">
        <v>3</v>
      </c>
    </row>
    <row r="1803" spans="4:5" x14ac:dyDescent="0.3">
      <c r="D1803" s="46">
        <v>94581</v>
      </c>
      <c r="E1803" s="46">
        <v>2</v>
      </c>
    </row>
    <row r="1804" spans="4:5" x14ac:dyDescent="0.3">
      <c r="D1804" s="46">
        <v>94582</v>
      </c>
      <c r="E1804" s="46">
        <v>12</v>
      </c>
    </row>
    <row r="1805" spans="4:5" x14ac:dyDescent="0.3">
      <c r="D1805" s="46">
        <v>94583</v>
      </c>
      <c r="E1805" s="46">
        <v>12</v>
      </c>
    </row>
    <row r="1806" spans="4:5" x14ac:dyDescent="0.3">
      <c r="D1806" s="46">
        <v>94585</v>
      </c>
      <c r="E1806" s="46">
        <v>12</v>
      </c>
    </row>
    <row r="1807" spans="4:5" x14ac:dyDescent="0.3">
      <c r="D1807" s="46">
        <v>94586</v>
      </c>
      <c r="E1807" s="46">
        <v>12</v>
      </c>
    </row>
    <row r="1808" spans="4:5" x14ac:dyDescent="0.3">
      <c r="D1808" s="46">
        <v>94587</v>
      </c>
      <c r="E1808" s="46">
        <v>3</v>
      </c>
    </row>
    <row r="1809" spans="4:5" x14ac:dyDescent="0.3">
      <c r="D1809" s="46">
        <v>94588</v>
      </c>
      <c r="E1809" s="46">
        <v>12</v>
      </c>
    </row>
    <row r="1810" spans="4:5" x14ac:dyDescent="0.3">
      <c r="D1810" s="46">
        <v>94589</v>
      </c>
      <c r="E1810" s="46">
        <v>3</v>
      </c>
    </row>
    <row r="1811" spans="4:5" x14ac:dyDescent="0.3">
      <c r="D1811" s="46">
        <v>94590</v>
      </c>
      <c r="E1811" s="46">
        <v>3</v>
      </c>
    </row>
    <row r="1812" spans="4:5" x14ac:dyDescent="0.3">
      <c r="D1812" s="46">
        <v>94591</v>
      </c>
      <c r="E1812" s="46">
        <v>12</v>
      </c>
    </row>
    <row r="1813" spans="4:5" x14ac:dyDescent="0.3">
      <c r="D1813" s="46">
        <v>94592</v>
      </c>
      <c r="E1813" s="46">
        <v>3</v>
      </c>
    </row>
    <row r="1814" spans="4:5" x14ac:dyDescent="0.3">
      <c r="D1814" s="46">
        <v>94595</v>
      </c>
      <c r="E1814" s="46">
        <v>12</v>
      </c>
    </row>
    <row r="1815" spans="4:5" x14ac:dyDescent="0.3">
      <c r="D1815" s="46">
        <v>94596</v>
      </c>
      <c r="E1815" s="46">
        <v>12</v>
      </c>
    </row>
    <row r="1816" spans="4:5" x14ac:dyDescent="0.3">
      <c r="D1816" s="46">
        <v>94597</v>
      </c>
      <c r="E1816" s="46">
        <v>12</v>
      </c>
    </row>
    <row r="1817" spans="4:5" x14ac:dyDescent="0.3">
      <c r="D1817" s="46">
        <v>94598</v>
      </c>
      <c r="E1817" s="46">
        <v>12</v>
      </c>
    </row>
    <row r="1818" spans="4:5" x14ac:dyDescent="0.3">
      <c r="D1818" s="46">
        <v>94599</v>
      </c>
      <c r="E1818" s="46">
        <v>2</v>
      </c>
    </row>
    <row r="1819" spans="4:5" x14ac:dyDescent="0.3">
      <c r="D1819" s="46">
        <v>94601</v>
      </c>
      <c r="E1819" s="46">
        <v>3</v>
      </c>
    </row>
    <row r="1820" spans="4:5" x14ac:dyDescent="0.3">
      <c r="D1820" s="46">
        <v>94602</v>
      </c>
      <c r="E1820" s="46">
        <v>3</v>
      </c>
    </row>
    <row r="1821" spans="4:5" x14ac:dyDescent="0.3">
      <c r="D1821" s="46">
        <v>94603</v>
      </c>
      <c r="E1821" s="46">
        <v>3</v>
      </c>
    </row>
    <row r="1822" spans="4:5" x14ac:dyDescent="0.3">
      <c r="D1822" s="46">
        <v>94604</v>
      </c>
      <c r="E1822" s="46">
        <v>3</v>
      </c>
    </row>
    <row r="1823" spans="4:5" x14ac:dyDescent="0.3">
      <c r="D1823" s="46">
        <v>94605</v>
      </c>
      <c r="E1823" s="46">
        <v>3</v>
      </c>
    </row>
    <row r="1824" spans="4:5" x14ac:dyDescent="0.3">
      <c r="D1824" s="46">
        <v>94606</v>
      </c>
      <c r="E1824" s="46">
        <v>3</v>
      </c>
    </row>
    <row r="1825" spans="4:5" x14ac:dyDescent="0.3">
      <c r="D1825" s="46">
        <v>94607</v>
      </c>
      <c r="E1825" s="46">
        <v>3</v>
      </c>
    </row>
    <row r="1826" spans="4:5" x14ac:dyDescent="0.3">
      <c r="D1826" s="46">
        <v>94608</v>
      </c>
      <c r="E1826" s="46">
        <v>3</v>
      </c>
    </row>
    <row r="1827" spans="4:5" x14ac:dyDescent="0.3">
      <c r="D1827" s="46">
        <v>94609</v>
      </c>
      <c r="E1827" s="46">
        <v>3</v>
      </c>
    </row>
    <row r="1828" spans="4:5" x14ac:dyDescent="0.3">
      <c r="D1828" s="46">
        <v>94610</v>
      </c>
      <c r="E1828" s="46">
        <v>3</v>
      </c>
    </row>
    <row r="1829" spans="4:5" x14ac:dyDescent="0.3">
      <c r="D1829" s="46">
        <v>94611</v>
      </c>
      <c r="E1829" s="46">
        <v>3</v>
      </c>
    </row>
    <row r="1830" spans="4:5" x14ac:dyDescent="0.3">
      <c r="D1830" s="46">
        <v>94612</v>
      </c>
      <c r="E1830" s="46">
        <v>3</v>
      </c>
    </row>
    <row r="1831" spans="4:5" x14ac:dyDescent="0.3">
      <c r="D1831" s="46">
        <v>94613</v>
      </c>
      <c r="E1831" s="46">
        <v>3</v>
      </c>
    </row>
    <row r="1832" spans="4:5" x14ac:dyDescent="0.3">
      <c r="D1832" s="46">
        <v>94614</v>
      </c>
      <c r="E1832" s="46">
        <v>3</v>
      </c>
    </row>
    <row r="1833" spans="4:5" x14ac:dyDescent="0.3">
      <c r="D1833" s="46">
        <v>94615</v>
      </c>
      <c r="E1833" s="46">
        <v>3</v>
      </c>
    </row>
    <row r="1834" spans="4:5" x14ac:dyDescent="0.3">
      <c r="D1834" s="46">
        <v>94617</v>
      </c>
      <c r="E1834" s="46">
        <v>3</v>
      </c>
    </row>
    <row r="1835" spans="4:5" x14ac:dyDescent="0.3">
      <c r="D1835" s="46">
        <v>94618</v>
      </c>
      <c r="E1835" s="46">
        <v>3</v>
      </c>
    </row>
    <row r="1836" spans="4:5" x14ac:dyDescent="0.3">
      <c r="D1836" s="46">
        <v>94619</v>
      </c>
      <c r="E1836" s="46">
        <v>3</v>
      </c>
    </row>
    <row r="1837" spans="4:5" x14ac:dyDescent="0.3">
      <c r="D1837" s="46">
        <v>94620</v>
      </c>
      <c r="E1837" s="46">
        <v>3</v>
      </c>
    </row>
    <row r="1838" spans="4:5" x14ac:dyDescent="0.3">
      <c r="D1838" s="46">
        <v>94621</v>
      </c>
      <c r="E1838" s="46">
        <v>3</v>
      </c>
    </row>
    <row r="1839" spans="4:5" x14ac:dyDescent="0.3">
      <c r="D1839" s="46">
        <v>94623</v>
      </c>
      <c r="E1839" s="46">
        <v>3</v>
      </c>
    </row>
    <row r="1840" spans="4:5" x14ac:dyDescent="0.3">
      <c r="D1840" s="46">
        <v>94624</v>
      </c>
      <c r="E1840" s="46">
        <v>3</v>
      </c>
    </row>
    <row r="1841" spans="4:5" x14ac:dyDescent="0.3">
      <c r="D1841" s="46">
        <v>94625</v>
      </c>
      <c r="E1841" s="46">
        <v>3</v>
      </c>
    </row>
    <row r="1842" spans="4:5" x14ac:dyDescent="0.3">
      <c r="D1842" s="46">
        <v>94626</v>
      </c>
      <c r="E1842" s="46">
        <v>3</v>
      </c>
    </row>
    <row r="1843" spans="4:5" x14ac:dyDescent="0.3">
      <c r="D1843" s="46">
        <v>94627</v>
      </c>
      <c r="E1843" s="46">
        <v>3</v>
      </c>
    </row>
    <row r="1844" spans="4:5" x14ac:dyDescent="0.3">
      <c r="D1844" s="46">
        <v>94643</v>
      </c>
      <c r="E1844" s="46">
        <v>3</v>
      </c>
    </row>
    <row r="1845" spans="4:5" x14ac:dyDescent="0.3">
      <c r="D1845" s="46">
        <v>94649</v>
      </c>
      <c r="E1845" s="46">
        <v>3</v>
      </c>
    </row>
    <row r="1846" spans="4:5" x14ac:dyDescent="0.3">
      <c r="D1846" s="46">
        <v>94659</v>
      </c>
      <c r="E1846" s="46">
        <v>3</v>
      </c>
    </row>
    <row r="1847" spans="4:5" x14ac:dyDescent="0.3">
      <c r="D1847" s="46">
        <v>94660</v>
      </c>
      <c r="E1847" s="46">
        <v>3</v>
      </c>
    </row>
    <row r="1848" spans="4:5" x14ac:dyDescent="0.3">
      <c r="D1848" s="46">
        <v>94661</v>
      </c>
      <c r="E1848" s="46">
        <v>3</v>
      </c>
    </row>
    <row r="1849" spans="4:5" x14ac:dyDescent="0.3">
      <c r="D1849" s="46">
        <v>94662</v>
      </c>
      <c r="E1849" s="46">
        <v>3</v>
      </c>
    </row>
    <row r="1850" spans="4:5" x14ac:dyDescent="0.3">
      <c r="D1850" s="46">
        <v>94666</v>
      </c>
      <c r="E1850" s="46">
        <v>3</v>
      </c>
    </row>
    <row r="1851" spans="4:5" x14ac:dyDescent="0.3">
      <c r="D1851" s="46">
        <v>94701</v>
      </c>
      <c r="E1851" s="46">
        <v>3</v>
      </c>
    </row>
    <row r="1852" spans="4:5" x14ac:dyDescent="0.3">
      <c r="D1852" s="46">
        <v>94702</v>
      </c>
      <c r="E1852" s="46">
        <v>3</v>
      </c>
    </row>
    <row r="1853" spans="4:5" x14ac:dyDescent="0.3">
      <c r="D1853" s="46">
        <v>94703</v>
      </c>
      <c r="E1853" s="46">
        <v>3</v>
      </c>
    </row>
    <row r="1854" spans="4:5" x14ac:dyDescent="0.3">
      <c r="D1854" s="46">
        <v>94704</v>
      </c>
      <c r="E1854" s="46">
        <v>3</v>
      </c>
    </row>
    <row r="1855" spans="4:5" x14ac:dyDescent="0.3">
      <c r="D1855" s="46">
        <v>94705</v>
      </c>
      <c r="E1855" s="46">
        <v>3</v>
      </c>
    </row>
    <row r="1856" spans="4:5" x14ac:dyDescent="0.3">
      <c r="D1856" s="46">
        <v>94706</v>
      </c>
      <c r="E1856" s="46">
        <v>3</v>
      </c>
    </row>
    <row r="1857" spans="4:5" x14ac:dyDescent="0.3">
      <c r="D1857" s="46">
        <v>94707</v>
      </c>
      <c r="E1857" s="46">
        <v>3</v>
      </c>
    </row>
    <row r="1858" spans="4:5" x14ac:dyDescent="0.3">
      <c r="D1858" s="46">
        <v>94708</v>
      </c>
      <c r="E1858" s="46">
        <v>3</v>
      </c>
    </row>
    <row r="1859" spans="4:5" x14ac:dyDescent="0.3">
      <c r="D1859" s="46">
        <v>94709</v>
      </c>
      <c r="E1859" s="46">
        <v>3</v>
      </c>
    </row>
    <row r="1860" spans="4:5" x14ac:dyDescent="0.3">
      <c r="D1860" s="46">
        <v>94710</v>
      </c>
      <c r="E1860" s="46">
        <v>3</v>
      </c>
    </row>
    <row r="1861" spans="4:5" x14ac:dyDescent="0.3">
      <c r="D1861" s="46">
        <v>94712</v>
      </c>
      <c r="E1861" s="46">
        <v>3</v>
      </c>
    </row>
    <row r="1862" spans="4:5" x14ac:dyDescent="0.3">
      <c r="D1862" s="46">
        <v>94720</v>
      </c>
      <c r="E1862" s="46">
        <v>3</v>
      </c>
    </row>
    <row r="1863" spans="4:5" x14ac:dyDescent="0.3">
      <c r="D1863" s="46">
        <v>94801</v>
      </c>
      <c r="E1863" s="46">
        <v>3</v>
      </c>
    </row>
    <row r="1864" spans="4:5" x14ac:dyDescent="0.3">
      <c r="D1864" s="46">
        <v>94802</v>
      </c>
      <c r="E1864" s="46">
        <v>3</v>
      </c>
    </row>
    <row r="1865" spans="4:5" x14ac:dyDescent="0.3">
      <c r="D1865" s="46">
        <v>94803</v>
      </c>
      <c r="E1865" s="46">
        <v>3</v>
      </c>
    </row>
    <row r="1866" spans="4:5" x14ac:dyDescent="0.3">
      <c r="D1866" s="46">
        <v>94804</v>
      </c>
      <c r="E1866" s="46">
        <v>3</v>
      </c>
    </row>
    <row r="1867" spans="4:5" x14ac:dyDescent="0.3">
      <c r="D1867" s="46">
        <v>94805</v>
      </c>
      <c r="E1867" s="46">
        <v>3</v>
      </c>
    </row>
    <row r="1868" spans="4:5" x14ac:dyDescent="0.3">
      <c r="D1868" s="46">
        <v>94806</v>
      </c>
      <c r="E1868" s="46">
        <v>3</v>
      </c>
    </row>
    <row r="1869" spans="4:5" x14ac:dyDescent="0.3">
      <c r="D1869" s="46">
        <v>94807</v>
      </c>
      <c r="E1869" s="46">
        <v>3</v>
      </c>
    </row>
    <row r="1870" spans="4:5" x14ac:dyDescent="0.3">
      <c r="D1870" s="46">
        <v>94808</v>
      </c>
      <c r="E1870" s="46">
        <v>3</v>
      </c>
    </row>
    <row r="1871" spans="4:5" x14ac:dyDescent="0.3">
      <c r="D1871" s="46">
        <v>94820</v>
      </c>
      <c r="E1871" s="46">
        <v>3</v>
      </c>
    </row>
    <row r="1872" spans="4:5" x14ac:dyDescent="0.3">
      <c r="D1872" s="46">
        <v>94850</v>
      </c>
      <c r="E1872" s="46">
        <v>3</v>
      </c>
    </row>
    <row r="1873" spans="4:5" x14ac:dyDescent="0.3">
      <c r="D1873" s="46">
        <v>94901</v>
      </c>
      <c r="E1873" s="46">
        <v>2</v>
      </c>
    </row>
    <row r="1874" spans="4:5" x14ac:dyDescent="0.3">
      <c r="D1874" s="46">
        <v>94903</v>
      </c>
      <c r="E1874" s="46">
        <v>2</v>
      </c>
    </row>
    <row r="1875" spans="4:5" x14ac:dyDescent="0.3">
      <c r="D1875" s="46">
        <v>94904</v>
      </c>
      <c r="E1875" s="46">
        <v>2</v>
      </c>
    </row>
    <row r="1876" spans="4:5" x14ac:dyDescent="0.3">
      <c r="D1876" s="46">
        <v>94912</v>
      </c>
      <c r="E1876" s="46">
        <v>2</v>
      </c>
    </row>
    <row r="1877" spans="4:5" x14ac:dyDescent="0.3">
      <c r="D1877" s="46">
        <v>94913</v>
      </c>
      <c r="E1877" s="46">
        <v>2</v>
      </c>
    </row>
    <row r="1878" spans="4:5" x14ac:dyDescent="0.3">
      <c r="D1878" s="46">
        <v>94914</v>
      </c>
      <c r="E1878" s="46">
        <v>2</v>
      </c>
    </row>
    <row r="1879" spans="4:5" x14ac:dyDescent="0.3">
      <c r="D1879" s="46">
        <v>94915</v>
      </c>
      <c r="E1879" s="46">
        <v>2</v>
      </c>
    </row>
    <row r="1880" spans="4:5" x14ac:dyDescent="0.3">
      <c r="D1880" s="46">
        <v>94920</v>
      </c>
      <c r="E1880" s="46">
        <v>3</v>
      </c>
    </row>
    <row r="1881" spans="4:5" x14ac:dyDescent="0.3">
      <c r="D1881" s="46">
        <v>94922</v>
      </c>
      <c r="E1881" s="46">
        <v>1</v>
      </c>
    </row>
    <row r="1882" spans="4:5" x14ac:dyDescent="0.3">
      <c r="D1882" s="46">
        <v>94923</v>
      </c>
      <c r="E1882" s="46">
        <v>1</v>
      </c>
    </row>
    <row r="1883" spans="4:5" x14ac:dyDescent="0.3">
      <c r="D1883" s="46">
        <v>94924</v>
      </c>
      <c r="E1883" s="46">
        <v>3</v>
      </c>
    </row>
    <row r="1884" spans="4:5" x14ac:dyDescent="0.3">
      <c r="D1884" s="46">
        <v>94925</v>
      </c>
      <c r="E1884" s="46">
        <v>3</v>
      </c>
    </row>
    <row r="1885" spans="4:5" x14ac:dyDescent="0.3">
      <c r="D1885" s="46">
        <v>94926</v>
      </c>
      <c r="E1885" s="46">
        <v>2</v>
      </c>
    </row>
    <row r="1886" spans="4:5" x14ac:dyDescent="0.3">
      <c r="D1886" s="46">
        <v>94927</v>
      </c>
      <c r="E1886" s="46">
        <v>2</v>
      </c>
    </row>
    <row r="1887" spans="4:5" x14ac:dyDescent="0.3">
      <c r="D1887" s="46">
        <v>94928</v>
      </c>
      <c r="E1887" s="46">
        <v>2</v>
      </c>
    </row>
    <row r="1888" spans="4:5" x14ac:dyDescent="0.3">
      <c r="D1888" s="46">
        <v>94929</v>
      </c>
      <c r="E1888" s="46">
        <v>3</v>
      </c>
    </row>
    <row r="1889" spans="4:5" x14ac:dyDescent="0.3">
      <c r="D1889" s="46">
        <v>94930</v>
      </c>
      <c r="E1889" s="46">
        <v>2</v>
      </c>
    </row>
    <row r="1890" spans="4:5" x14ac:dyDescent="0.3">
      <c r="D1890" s="46">
        <v>94931</v>
      </c>
      <c r="E1890" s="46">
        <v>2</v>
      </c>
    </row>
    <row r="1891" spans="4:5" x14ac:dyDescent="0.3">
      <c r="D1891" s="46">
        <v>94933</v>
      </c>
      <c r="E1891" s="46">
        <v>3</v>
      </c>
    </row>
    <row r="1892" spans="4:5" x14ac:dyDescent="0.3">
      <c r="D1892" s="46">
        <v>94937</v>
      </c>
      <c r="E1892" s="46">
        <v>3</v>
      </c>
    </row>
    <row r="1893" spans="4:5" x14ac:dyDescent="0.3">
      <c r="D1893" s="46">
        <v>94938</v>
      </c>
      <c r="E1893" s="46">
        <v>3</v>
      </c>
    </row>
    <row r="1894" spans="4:5" x14ac:dyDescent="0.3">
      <c r="D1894" s="46">
        <v>94939</v>
      </c>
      <c r="E1894" s="46">
        <v>2</v>
      </c>
    </row>
    <row r="1895" spans="4:5" x14ac:dyDescent="0.3">
      <c r="D1895" s="46">
        <v>94940</v>
      </c>
      <c r="E1895" s="46">
        <v>3</v>
      </c>
    </row>
    <row r="1896" spans="4:5" x14ac:dyDescent="0.3">
      <c r="D1896" s="46">
        <v>94941</v>
      </c>
      <c r="E1896" s="46">
        <v>3</v>
      </c>
    </row>
    <row r="1897" spans="4:5" x14ac:dyDescent="0.3">
      <c r="D1897" s="46">
        <v>94942</v>
      </c>
      <c r="E1897" s="46">
        <v>3</v>
      </c>
    </row>
    <row r="1898" spans="4:5" x14ac:dyDescent="0.3">
      <c r="D1898" s="46">
        <v>94945</v>
      </c>
      <c r="E1898" s="46">
        <v>2</v>
      </c>
    </row>
    <row r="1899" spans="4:5" x14ac:dyDescent="0.3">
      <c r="D1899" s="46">
        <v>94946</v>
      </c>
      <c r="E1899" s="46">
        <v>2</v>
      </c>
    </row>
    <row r="1900" spans="4:5" x14ac:dyDescent="0.3">
      <c r="D1900" s="46">
        <v>94947</v>
      </c>
      <c r="E1900" s="46">
        <v>2</v>
      </c>
    </row>
    <row r="1901" spans="4:5" x14ac:dyDescent="0.3">
      <c r="D1901" s="46">
        <v>94948</v>
      </c>
      <c r="E1901" s="46">
        <v>2</v>
      </c>
    </row>
    <row r="1902" spans="4:5" x14ac:dyDescent="0.3">
      <c r="D1902" s="46">
        <v>94949</v>
      </c>
      <c r="E1902" s="46">
        <v>2</v>
      </c>
    </row>
    <row r="1903" spans="4:5" x14ac:dyDescent="0.3">
      <c r="D1903" s="46">
        <v>94950</v>
      </c>
      <c r="E1903" s="46">
        <v>3</v>
      </c>
    </row>
    <row r="1904" spans="4:5" x14ac:dyDescent="0.3">
      <c r="D1904" s="46">
        <v>94951</v>
      </c>
      <c r="E1904" s="46">
        <v>2</v>
      </c>
    </row>
    <row r="1905" spans="4:5" x14ac:dyDescent="0.3">
      <c r="D1905" s="46">
        <v>94952</v>
      </c>
      <c r="E1905" s="46">
        <v>2</v>
      </c>
    </row>
    <row r="1906" spans="4:5" x14ac:dyDescent="0.3">
      <c r="D1906" s="46">
        <v>94953</v>
      </c>
      <c r="E1906" s="46">
        <v>2</v>
      </c>
    </row>
    <row r="1907" spans="4:5" x14ac:dyDescent="0.3">
      <c r="D1907" s="46">
        <v>94954</v>
      </c>
      <c r="E1907" s="46">
        <v>2</v>
      </c>
    </row>
    <row r="1908" spans="4:5" x14ac:dyDescent="0.3">
      <c r="D1908" s="46">
        <v>94955</v>
      </c>
      <c r="E1908" s="46">
        <v>2</v>
      </c>
    </row>
    <row r="1909" spans="4:5" x14ac:dyDescent="0.3">
      <c r="D1909" s="46">
        <v>94956</v>
      </c>
      <c r="E1909" s="46">
        <v>3</v>
      </c>
    </row>
    <row r="1910" spans="4:5" x14ac:dyDescent="0.3">
      <c r="D1910" s="46">
        <v>94957</v>
      </c>
      <c r="E1910" s="46">
        <v>2</v>
      </c>
    </row>
    <row r="1911" spans="4:5" x14ac:dyDescent="0.3">
      <c r="D1911" s="46">
        <v>94960</v>
      </c>
      <c r="E1911" s="46">
        <v>2</v>
      </c>
    </row>
    <row r="1912" spans="4:5" x14ac:dyDescent="0.3">
      <c r="D1912" s="46">
        <v>94963</v>
      </c>
      <c r="E1912" s="46">
        <v>2</v>
      </c>
    </row>
    <row r="1913" spans="4:5" x14ac:dyDescent="0.3">
      <c r="D1913" s="46">
        <v>94964</v>
      </c>
      <c r="E1913" s="46">
        <v>2</v>
      </c>
    </row>
    <row r="1914" spans="4:5" x14ac:dyDescent="0.3">
      <c r="D1914" s="46">
        <v>94965</v>
      </c>
      <c r="E1914" s="46">
        <v>3</v>
      </c>
    </row>
    <row r="1915" spans="4:5" x14ac:dyDescent="0.3">
      <c r="D1915" s="46">
        <v>94966</v>
      </c>
      <c r="E1915" s="46">
        <v>3</v>
      </c>
    </row>
    <row r="1916" spans="4:5" x14ac:dyDescent="0.3">
      <c r="D1916" s="46">
        <v>94970</v>
      </c>
      <c r="E1916" s="46">
        <v>3</v>
      </c>
    </row>
    <row r="1917" spans="4:5" x14ac:dyDescent="0.3">
      <c r="D1917" s="46">
        <v>94971</v>
      </c>
      <c r="E1917" s="46">
        <v>3</v>
      </c>
    </row>
    <row r="1918" spans="4:5" x14ac:dyDescent="0.3">
      <c r="D1918" s="46">
        <v>94972</v>
      </c>
      <c r="E1918" s="46">
        <v>2</v>
      </c>
    </row>
    <row r="1919" spans="4:5" x14ac:dyDescent="0.3">
      <c r="D1919" s="46">
        <v>94973</v>
      </c>
      <c r="E1919" s="46">
        <v>2</v>
      </c>
    </row>
    <row r="1920" spans="4:5" x14ac:dyDescent="0.3">
      <c r="D1920" s="46">
        <v>94974</v>
      </c>
      <c r="E1920" s="46">
        <v>2</v>
      </c>
    </row>
    <row r="1921" spans="4:5" x14ac:dyDescent="0.3">
      <c r="D1921" s="46">
        <v>94975</v>
      </c>
      <c r="E1921" s="46">
        <v>2</v>
      </c>
    </row>
    <row r="1922" spans="4:5" x14ac:dyDescent="0.3">
      <c r="D1922" s="46">
        <v>94976</v>
      </c>
      <c r="E1922" s="46">
        <v>3</v>
      </c>
    </row>
    <row r="1923" spans="4:5" x14ac:dyDescent="0.3">
      <c r="D1923" s="46">
        <v>94977</v>
      </c>
      <c r="E1923" s="46">
        <v>3</v>
      </c>
    </row>
    <row r="1924" spans="4:5" x14ac:dyDescent="0.3">
      <c r="D1924" s="46">
        <v>94978</v>
      </c>
      <c r="E1924" s="46">
        <v>2</v>
      </c>
    </row>
    <row r="1925" spans="4:5" x14ac:dyDescent="0.3">
      <c r="D1925" s="46">
        <v>94979</v>
      </c>
      <c r="E1925" s="46">
        <v>2</v>
      </c>
    </row>
    <row r="1926" spans="4:5" x14ac:dyDescent="0.3">
      <c r="D1926" s="46">
        <v>94998</v>
      </c>
      <c r="E1926" s="46">
        <v>2</v>
      </c>
    </row>
    <row r="1927" spans="4:5" x14ac:dyDescent="0.3">
      <c r="D1927" s="46">
        <v>94999</v>
      </c>
      <c r="E1927" s="46">
        <v>2</v>
      </c>
    </row>
    <row r="1928" spans="4:5" x14ac:dyDescent="0.3">
      <c r="D1928" s="46">
        <v>95001</v>
      </c>
      <c r="E1928" s="46">
        <v>3</v>
      </c>
    </row>
    <row r="1929" spans="4:5" x14ac:dyDescent="0.3">
      <c r="D1929" s="46">
        <v>95002</v>
      </c>
      <c r="E1929" s="46">
        <v>4</v>
      </c>
    </row>
    <row r="1930" spans="4:5" x14ac:dyDescent="0.3">
      <c r="D1930" s="46">
        <v>95003</v>
      </c>
      <c r="E1930" s="46">
        <v>3</v>
      </c>
    </row>
    <row r="1931" spans="4:5" x14ac:dyDescent="0.3">
      <c r="D1931" s="46">
        <v>95004</v>
      </c>
      <c r="E1931" s="46">
        <v>4</v>
      </c>
    </row>
    <row r="1932" spans="4:5" x14ac:dyDescent="0.3">
      <c r="D1932" s="46">
        <v>95005</v>
      </c>
      <c r="E1932" s="46">
        <v>3</v>
      </c>
    </row>
    <row r="1933" spans="4:5" x14ac:dyDescent="0.3">
      <c r="D1933" s="46">
        <v>95006</v>
      </c>
      <c r="E1933" s="46">
        <v>3</v>
      </c>
    </row>
    <row r="1934" spans="4:5" x14ac:dyDescent="0.3">
      <c r="D1934" s="46">
        <v>95007</v>
      </c>
      <c r="E1934" s="46">
        <v>3</v>
      </c>
    </row>
    <row r="1935" spans="4:5" x14ac:dyDescent="0.3">
      <c r="D1935" s="46">
        <v>95008</v>
      </c>
      <c r="E1935" s="46">
        <v>4</v>
      </c>
    </row>
    <row r="1936" spans="4:5" x14ac:dyDescent="0.3">
      <c r="D1936" s="46">
        <v>95009</v>
      </c>
      <c r="E1936" s="46">
        <v>4</v>
      </c>
    </row>
    <row r="1937" spans="4:5" x14ac:dyDescent="0.3">
      <c r="D1937" s="46">
        <v>95010</v>
      </c>
      <c r="E1937" s="46">
        <v>3</v>
      </c>
    </row>
    <row r="1938" spans="4:5" x14ac:dyDescent="0.3">
      <c r="D1938" s="46">
        <v>95011</v>
      </c>
      <c r="E1938" s="46">
        <v>4</v>
      </c>
    </row>
    <row r="1939" spans="4:5" x14ac:dyDescent="0.3">
      <c r="D1939" s="46">
        <v>95012</v>
      </c>
      <c r="E1939" s="46">
        <v>3</v>
      </c>
    </row>
    <row r="1940" spans="4:5" x14ac:dyDescent="0.3">
      <c r="D1940" s="46">
        <v>95013</v>
      </c>
      <c r="E1940" s="46">
        <v>4</v>
      </c>
    </row>
    <row r="1941" spans="4:5" x14ac:dyDescent="0.3">
      <c r="D1941" s="46">
        <v>95014</v>
      </c>
      <c r="E1941" s="46">
        <v>4</v>
      </c>
    </row>
    <row r="1942" spans="4:5" x14ac:dyDescent="0.3">
      <c r="D1942" s="46">
        <v>95015</v>
      </c>
      <c r="E1942" s="46">
        <v>4</v>
      </c>
    </row>
    <row r="1943" spans="4:5" x14ac:dyDescent="0.3">
      <c r="D1943" s="46">
        <v>95017</v>
      </c>
      <c r="E1943" s="46">
        <v>3</v>
      </c>
    </row>
    <row r="1944" spans="4:5" x14ac:dyDescent="0.3">
      <c r="D1944" s="46">
        <v>95018</v>
      </c>
      <c r="E1944" s="46">
        <v>3</v>
      </c>
    </row>
    <row r="1945" spans="4:5" x14ac:dyDescent="0.3">
      <c r="D1945" s="46">
        <v>95019</v>
      </c>
      <c r="E1945" s="46">
        <v>3</v>
      </c>
    </row>
    <row r="1946" spans="4:5" x14ac:dyDescent="0.3">
      <c r="D1946" s="46">
        <v>95020</v>
      </c>
      <c r="E1946" s="46">
        <v>4</v>
      </c>
    </row>
    <row r="1947" spans="4:5" x14ac:dyDescent="0.3">
      <c r="D1947" s="46">
        <v>95021</v>
      </c>
      <c r="E1947" s="46">
        <v>4</v>
      </c>
    </row>
    <row r="1948" spans="4:5" x14ac:dyDescent="0.3">
      <c r="D1948" s="46">
        <v>95023</v>
      </c>
      <c r="E1948" s="46">
        <v>4</v>
      </c>
    </row>
    <row r="1949" spans="4:5" x14ac:dyDescent="0.3">
      <c r="D1949" s="46">
        <v>95024</v>
      </c>
      <c r="E1949" s="46">
        <v>4</v>
      </c>
    </row>
    <row r="1950" spans="4:5" x14ac:dyDescent="0.3">
      <c r="D1950" s="46">
        <v>95026</v>
      </c>
      <c r="E1950" s="46">
        <v>3</v>
      </c>
    </row>
    <row r="1951" spans="4:5" x14ac:dyDescent="0.3">
      <c r="D1951" s="46">
        <v>95030</v>
      </c>
      <c r="E1951" s="46">
        <v>4</v>
      </c>
    </row>
    <row r="1952" spans="4:5" x14ac:dyDescent="0.3">
      <c r="D1952" s="46">
        <v>95031</v>
      </c>
      <c r="E1952" s="46">
        <v>4</v>
      </c>
    </row>
    <row r="1953" spans="4:5" x14ac:dyDescent="0.3">
      <c r="D1953" s="46">
        <v>95032</v>
      </c>
      <c r="E1953" s="46">
        <v>4</v>
      </c>
    </row>
    <row r="1954" spans="4:5" x14ac:dyDescent="0.3">
      <c r="D1954" s="46">
        <v>95033</v>
      </c>
      <c r="E1954" s="46">
        <v>4</v>
      </c>
    </row>
    <row r="1955" spans="4:5" x14ac:dyDescent="0.3">
      <c r="D1955" s="46">
        <v>95035</v>
      </c>
      <c r="E1955" s="46">
        <v>4</v>
      </c>
    </row>
    <row r="1956" spans="4:5" x14ac:dyDescent="0.3">
      <c r="D1956" s="46">
        <v>95036</v>
      </c>
      <c r="E1956" s="46">
        <v>4</v>
      </c>
    </row>
    <row r="1957" spans="4:5" x14ac:dyDescent="0.3">
      <c r="D1957" s="46">
        <v>95037</v>
      </c>
      <c r="E1957" s="46">
        <v>4</v>
      </c>
    </row>
    <row r="1958" spans="4:5" x14ac:dyDescent="0.3">
      <c r="D1958" s="46">
        <v>95038</v>
      </c>
      <c r="E1958" s="46">
        <v>4</v>
      </c>
    </row>
    <row r="1959" spans="4:5" x14ac:dyDescent="0.3">
      <c r="D1959" s="46">
        <v>95039</v>
      </c>
      <c r="E1959" s="46">
        <v>3</v>
      </c>
    </row>
    <row r="1960" spans="4:5" x14ac:dyDescent="0.3">
      <c r="D1960" s="46">
        <v>95041</v>
      </c>
      <c r="E1960" s="46">
        <v>3</v>
      </c>
    </row>
    <row r="1961" spans="4:5" x14ac:dyDescent="0.3">
      <c r="D1961" s="46">
        <v>95042</v>
      </c>
      <c r="E1961" s="46">
        <v>4</v>
      </c>
    </row>
    <row r="1962" spans="4:5" x14ac:dyDescent="0.3">
      <c r="D1962" s="46">
        <v>95043</v>
      </c>
      <c r="E1962" s="46">
        <v>4</v>
      </c>
    </row>
    <row r="1963" spans="4:5" x14ac:dyDescent="0.3">
      <c r="D1963" s="46">
        <v>95044</v>
      </c>
      <c r="E1963" s="46">
        <v>3</v>
      </c>
    </row>
    <row r="1964" spans="4:5" x14ac:dyDescent="0.3">
      <c r="D1964" s="46">
        <v>95045</v>
      </c>
      <c r="E1964" s="46">
        <v>4</v>
      </c>
    </row>
    <row r="1965" spans="4:5" x14ac:dyDescent="0.3">
      <c r="D1965" s="46">
        <v>95046</v>
      </c>
      <c r="E1965" s="46">
        <v>4</v>
      </c>
    </row>
    <row r="1966" spans="4:5" x14ac:dyDescent="0.3">
      <c r="D1966" s="46">
        <v>95050</v>
      </c>
      <c r="E1966" s="46">
        <v>4</v>
      </c>
    </row>
    <row r="1967" spans="4:5" x14ac:dyDescent="0.3">
      <c r="D1967" s="46">
        <v>95051</v>
      </c>
      <c r="E1967" s="46">
        <v>4</v>
      </c>
    </row>
    <row r="1968" spans="4:5" x14ac:dyDescent="0.3">
      <c r="D1968" s="46">
        <v>95052</v>
      </c>
      <c r="E1968" s="46">
        <v>4</v>
      </c>
    </row>
    <row r="1969" spans="4:5" x14ac:dyDescent="0.3">
      <c r="D1969" s="46">
        <v>95053</v>
      </c>
      <c r="E1969" s="46">
        <v>4</v>
      </c>
    </row>
    <row r="1970" spans="4:5" x14ac:dyDescent="0.3">
      <c r="D1970" s="46">
        <v>95054</v>
      </c>
      <c r="E1970" s="46">
        <v>4</v>
      </c>
    </row>
    <row r="1971" spans="4:5" x14ac:dyDescent="0.3">
      <c r="D1971" s="46">
        <v>95055</v>
      </c>
      <c r="E1971" s="46">
        <v>4</v>
      </c>
    </row>
    <row r="1972" spans="4:5" x14ac:dyDescent="0.3">
      <c r="D1972" s="46">
        <v>95056</v>
      </c>
      <c r="E1972" s="46">
        <v>4</v>
      </c>
    </row>
    <row r="1973" spans="4:5" x14ac:dyDescent="0.3">
      <c r="D1973" s="46">
        <v>95060</v>
      </c>
      <c r="E1973" s="46">
        <v>3</v>
      </c>
    </row>
    <row r="1974" spans="4:5" x14ac:dyDescent="0.3">
      <c r="D1974" s="46">
        <v>95061</v>
      </c>
      <c r="E1974" s="46">
        <v>3</v>
      </c>
    </row>
    <row r="1975" spans="4:5" x14ac:dyDescent="0.3">
      <c r="D1975" s="46">
        <v>95062</v>
      </c>
      <c r="E1975" s="46">
        <v>3</v>
      </c>
    </row>
    <row r="1976" spans="4:5" x14ac:dyDescent="0.3">
      <c r="D1976" s="46">
        <v>95063</v>
      </c>
      <c r="E1976" s="46">
        <v>3</v>
      </c>
    </row>
    <row r="1977" spans="4:5" x14ac:dyDescent="0.3">
      <c r="D1977" s="46">
        <v>95064</v>
      </c>
      <c r="E1977" s="46">
        <v>3</v>
      </c>
    </row>
    <row r="1978" spans="4:5" x14ac:dyDescent="0.3">
      <c r="D1978" s="46">
        <v>95065</v>
      </c>
      <c r="E1978" s="46">
        <v>3</v>
      </c>
    </row>
    <row r="1979" spans="4:5" x14ac:dyDescent="0.3">
      <c r="D1979" s="46">
        <v>95066</v>
      </c>
      <c r="E1979" s="46">
        <v>3</v>
      </c>
    </row>
    <row r="1980" spans="4:5" x14ac:dyDescent="0.3">
      <c r="D1980" s="46">
        <v>95067</v>
      </c>
      <c r="E1980" s="46">
        <v>3</v>
      </c>
    </row>
    <row r="1981" spans="4:5" x14ac:dyDescent="0.3">
      <c r="D1981" s="46">
        <v>95070</v>
      </c>
      <c r="E1981" s="46">
        <v>4</v>
      </c>
    </row>
    <row r="1982" spans="4:5" x14ac:dyDescent="0.3">
      <c r="D1982" s="46">
        <v>95071</v>
      </c>
      <c r="E1982" s="46">
        <v>4</v>
      </c>
    </row>
    <row r="1983" spans="4:5" x14ac:dyDescent="0.3">
      <c r="D1983" s="46">
        <v>95073</v>
      </c>
      <c r="E1983" s="46">
        <v>3</v>
      </c>
    </row>
    <row r="1984" spans="4:5" x14ac:dyDescent="0.3">
      <c r="D1984" s="46">
        <v>95075</v>
      </c>
      <c r="E1984" s="46">
        <v>4</v>
      </c>
    </row>
    <row r="1985" spans="4:5" x14ac:dyDescent="0.3">
      <c r="D1985" s="46">
        <v>95076</v>
      </c>
      <c r="E1985" s="46">
        <v>3</v>
      </c>
    </row>
    <row r="1986" spans="4:5" x14ac:dyDescent="0.3">
      <c r="D1986" s="46">
        <v>95077</v>
      </c>
      <c r="E1986" s="46">
        <v>3</v>
      </c>
    </row>
    <row r="1987" spans="4:5" x14ac:dyDescent="0.3">
      <c r="D1987" s="46">
        <v>95101</v>
      </c>
      <c r="E1987" s="46">
        <v>4</v>
      </c>
    </row>
    <row r="1988" spans="4:5" x14ac:dyDescent="0.3">
      <c r="D1988" s="46">
        <v>95102</v>
      </c>
      <c r="E1988" s="46">
        <v>4</v>
      </c>
    </row>
    <row r="1989" spans="4:5" x14ac:dyDescent="0.3">
      <c r="D1989" s="46">
        <v>95103</v>
      </c>
      <c r="E1989" s="46">
        <v>4</v>
      </c>
    </row>
    <row r="1990" spans="4:5" x14ac:dyDescent="0.3">
      <c r="D1990" s="46">
        <v>95106</v>
      </c>
      <c r="E1990" s="46">
        <v>4</v>
      </c>
    </row>
    <row r="1991" spans="4:5" x14ac:dyDescent="0.3">
      <c r="D1991" s="46">
        <v>95108</v>
      </c>
      <c r="E1991" s="46">
        <v>4</v>
      </c>
    </row>
    <row r="1992" spans="4:5" x14ac:dyDescent="0.3">
      <c r="D1992" s="46">
        <v>95109</v>
      </c>
      <c r="E1992" s="46">
        <v>4</v>
      </c>
    </row>
    <row r="1993" spans="4:5" x14ac:dyDescent="0.3">
      <c r="D1993" s="46">
        <v>95110</v>
      </c>
      <c r="E1993" s="46">
        <v>4</v>
      </c>
    </row>
    <row r="1994" spans="4:5" x14ac:dyDescent="0.3">
      <c r="D1994" s="46">
        <v>95111</v>
      </c>
      <c r="E1994" s="46">
        <v>4</v>
      </c>
    </row>
    <row r="1995" spans="4:5" x14ac:dyDescent="0.3">
      <c r="D1995" s="46">
        <v>95112</v>
      </c>
      <c r="E1995" s="46">
        <v>4</v>
      </c>
    </row>
    <row r="1996" spans="4:5" x14ac:dyDescent="0.3">
      <c r="D1996" s="46">
        <v>95113</v>
      </c>
      <c r="E1996" s="46">
        <v>4</v>
      </c>
    </row>
    <row r="1997" spans="4:5" x14ac:dyDescent="0.3">
      <c r="D1997" s="46">
        <v>95114</v>
      </c>
      <c r="E1997" s="46">
        <v>4</v>
      </c>
    </row>
    <row r="1998" spans="4:5" x14ac:dyDescent="0.3">
      <c r="D1998" s="46">
        <v>95115</v>
      </c>
      <c r="E1998" s="46">
        <v>4</v>
      </c>
    </row>
    <row r="1999" spans="4:5" x14ac:dyDescent="0.3">
      <c r="D1999" s="46">
        <v>95116</v>
      </c>
      <c r="E1999" s="46">
        <v>4</v>
      </c>
    </row>
    <row r="2000" spans="4:5" x14ac:dyDescent="0.3">
      <c r="D2000" s="46">
        <v>95117</v>
      </c>
      <c r="E2000" s="46">
        <v>4</v>
      </c>
    </row>
    <row r="2001" spans="4:5" x14ac:dyDescent="0.3">
      <c r="D2001" s="46">
        <v>95118</v>
      </c>
      <c r="E2001" s="46">
        <v>4</v>
      </c>
    </row>
    <row r="2002" spans="4:5" x14ac:dyDescent="0.3">
      <c r="D2002" s="46">
        <v>95119</v>
      </c>
      <c r="E2002" s="46">
        <v>4</v>
      </c>
    </row>
    <row r="2003" spans="4:5" x14ac:dyDescent="0.3">
      <c r="D2003" s="46">
        <v>95120</v>
      </c>
      <c r="E2003" s="46">
        <v>4</v>
      </c>
    </row>
    <row r="2004" spans="4:5" x14ac:dyDescent="0.3">
      <c r="D2004" s="46">
        <v>95121</v>
      </c>
      <c r="E2004" s="46">
        <v>4</v>
      </c>
    </row>
    <row r="2005" spans="4:5" x14ac:dyDescent="0.3">
      <c r="D2005" s="46">
        <v>95122</v>
      </c>
      <c r="E2005" s="46">
        <v>4</v>
      </c>
    </row>
    <row r="2006" spans="4:5" x14ac:dyDescent="0.3">
      <c r="D2006" s="46">
        <v>95123</v>
      </c>
      <c r="E2006" s="46">
        <v>4</v>
      </c>
    </row>
    <row r="2007" spans="4:5" x14ac:dyDescent="0.3">
      <c r="D2007" s="46">
        <v>95124</v>
      </c>
      <c r="E2007" s="46">
        <v>4</v>
      </c>
    </row>
    <row r="2008" spans="4:5" x14ac:dyDescent="0.3">
      <c r="D2008" s="46">
        <v>95125</v>
      </c>
      <c r="E2008" s="46">
        <v>4</v>
      </c>
    </row>
    <row r="2009" spans="4:5" x14ac:dyDescent="0.3">
      <c r="D2009" s="46">
        <v>95126</v>
      </c>
      <c r="E2009" s="46">
        <v>4</v>
      </c>
    </row>
    <row r="2010" spans="4:5" x14ac:dyDescent="0.3">
      <c r="D2010" s="46">
        <v>95127</v>
      </c>
      <c r="E2010" s="46">
        <v>4</v>
      </c>
    </row>
    <row r="2011" spans="4:5" x14ac:dyDescent="0.3">
      <c r="D2011" s="46">
        <v>95128</v>
      </c>
      <c r="E2011" s="46">
        <v>4</v>
      </c>
    </row>
    <row r="2012" spans="4:5" x14ac:dyDescent="0.3">
      <c r="D2012" s="46">
        <v>95129</v>
      </c>
      <c r="E2012" s="46">
        <v>4</v>
      </c>
    </row>
    <row r="2013" spans="4:5" x14ac:dyDescent="0.3">
      <c r="D2013" s="46">
        <v>95130</v>
      </c>
      <c r="E2013" s="46">
        <v>4</v>
      </c>
    </row>
    <row r="2014" spans="4:5" x14ac:dyDescent="0.3">
      <c r="D2014" s="46">
        <v>95131</v>
      </c>
      <c r="E2014" s="46">
        <v>4</v>
      </c>
    </row>
    <row r="2015" spans="4:5" x14ac:dyDescent="0.3">
      <c r="D2015" s="46">
        <v>95132</v>
      </c>
      <c r="E2015" s="46">
        <v>4</v>
      </c>
    </row>
    <row r="2016" spans="4:5" x14ac:dyDescent="0.3">
      <c r="D2016" s="46">
        <v>95133</v>
      </c>
      <c r="E2016" s="46">
        <v>4</v>
      </c>
    </row>
    <row r="2017" spans="4:5" x14ac:dyDescent="0.3">
      <c r="D2017" s="46">
        <v>95134</v>
      </c>
      <c r="E2017" s="46">
        <v>4</v>
      </c>
    </row>
    <row r="2018" spans="4:5" x14ac:dyDescent="0.3">
      <c r="D2018" s="46">
        <v>95135</v>
      </c>
      <c r="E2018" s="46">
        <v>4</v>
      </c>
    </row>
    <row r="2019" spans="4:5" x14ac:dyDescent="0.3">
      <c r="D2019" s="46">
        <v>95136</v>
      </c>
      <c r="E2019" s="46">
        <v>4</v>
      </c>
    </row>
    <row r="2020" spans="4:5" x14ac:dyDescent="0.3">
      <c r="D2020" s="46">
        <v>95137</v>
      </c>
      <c r="E2020" s="46">
        <v>4</v>
      </c>
    </row>
    <row r="2021" spans="4:5" x14ac:dyDescent="0.3">
      <c r="D2021" s="46">
        <v>95138</v>
      </c>
      <c r="E2021" s="46">
        <v>4</v>
      </c>
    </row>
    <row r="2022" spans="4:5" x14ac:dyDescent="0.3">
      <c r="D2022" s="46">
        <v>95139</v>
      </c>
      <c r="E2022" s="46">
        <v>4</v>
      </c>
    </row>
    <row r="2023" spans="4:5" x14ac:dyDescent="0.3">
      <c r="D2023" s="46">
        <v>95140</v>
      </c>
      <c r="E2023" s="46">
        <v>4</v>
      </c>
    </row>
    <row r="2024" spans="4:5" x14ac:dyDescent="0.3">
      <c r="D2024" s="46">
        <v>95141</v>
      </c>
      <c r="E2024" s="46">
        <v>4</v>
      </c>
    </row>
    <row r="2025" spans="4:5" x14ac:dyDescent="0.3">
      <c r="D2025" s="46">
        <v>95142</v>
      </c>
      <c r="E2025" s="46">
        <v>4</v>
      </c>
    </row>
    <row r="2026" spans="4:5" x14ac:dyDescent="0.3">
      <c r="D2026" s="46">
        <v>95148</v>
      </c>
      <c r="E2026" s="46">
        <v>4</v>
      </c>
    </row>
    <row r="2027" spans="4:5" x14ac:dyDescent="0.3">
      <c r="D2027" s="46">
        <v>95150</v>
      </c>
      <c r="E2027" s="46">
        <v>4</v>
      </c>
    </row>
    <row r="2028" spans="4:5" x14ac:dyDescent="0.3">
      <c r="D2028" s="46">
        <v>95151</v>
      </c>
      <c r="E2028" s="46">
        <v>4</v>
      </c>
    </row>
    <row r="2029" spans="4:5" x14ac:dyDescent="0.3">
      <c r="D2029" s="46">
        <v>95152</v>
      </c>
      <c r="E2029" s="46">
        <v>4</v>
      </c>
    </row>
    <row r="2030" spans="4:5" x14ac:dyDescent="0.3">
      <c r="D2030" s="46">
        <v>95153</v>
      </c>
      <c r="E2030" s="46">
        <v>4</v>
      </c>
    </row>
    <row r="2031" spans="4:5" x14ac:dyDescent="0.3">
      <c r="D2031" s="46">
        <v>95154</v>
      </c>
      <c r="E2031" s="46">
        <v>4</v>
      </c>
    </row>
    <row r="2032" spans="4:5" x14ac:dyDescent="0.3">
      <c r="D2032" s="46">
        <v>95155</v>
      </c>
      <c r="E2032" s="46">
        <v>4</v>
      </c>
    </row>
    <row r="2033" spans="4:5" x14ac:dyDescent="0.3">
      <c r="D2033" s="46">
        <v>95156</v>
      </c>
      <c r="E2033" s="46">
        <v>4</v>
      </c>
    </row>
    <row r="2034" spans="4:5" x14ac:dyDescent="0.3">
      <c r="D2034" s="46">
        <v>95157</v>
      </c>
      <c r="E2034" s="46">
        <v>4</v>
      </c>
    </row>
    <row r="2035" spans="4:5" x14ac:dyDescent="0.3">
      <c r="D2035" s="46">
        <v>95158</v>
      </c>
      <c r="E2035" s="46">
        <v>4</v>
      </c>
    </row>
    <row r="2036" spans="4:5" x14ac:dyDescent="0.3">
      <c r="D2036" s="46">
        <v>95159</v>
      </c>
      <c r="E2036" s="46">
        <v>4</v>
      </c>
    </row>
    <row r="2037" spans="4:5" x14ac:dyDescent="0.3">
      <c r="D2037" s="46">
        <v>95160</v>
      </c>
      <c r="E2037" s="46">
        <v>4</v>
      </c>
    </row>
    <row r="2038" spans="4:5" x14ac:dyDescent="0.3">
      <c r="D2038" s="46">
        <v>95161</v>
      </c>
      <c r="E2038" s="46">
        <v>4</v>
      </c>
    </row>
    <row r="2039" spans="4:5" x14ac:dyDescent="0.3">
      <c r="D2039" s="46">
        <v>95164</v>
      </c>
      <c r="E2039" s="46">
        <v>4</v>
      </c>
    </row>
    <row r="2040" spans="4:5" x14ac:dyDescent="0.3">
      <c r="D2040" s="46">
        <v>95170</v>
      </c>
      <c r="E2040" s="46">
        <v>4</v>
      </c>
    </row>
    <row r="2041" spans="4:5" x14ac:dyDescent="0.3">
      <c r="D2041" s="46">
        <v>95171</v>
      </c>
      <c r="E2041" s="46">
        <v>4</v>
      </c>
    </row>
    <row r="2042" spans="4:5" x14ac:dyDescent="0.3">
      <c r="D2042" s="46">
        <v>95172</v>
      </c>
      <c r="E2042" s="46">
        <v>4</v>
      </c>
    </row>
    <row r="2043" spans="4:5" x14ac:dyDescent="0.3">
      <c r="D2043" s="46">
        <v>95173</v>
      </c>
      <c r="E2043" s="46">
        <v>4</v>
      </c>
    </row>
    <row r="2044" spans="4:5" x14ac:dyDescent="0.3">
      <c r="D2044" s="46">
        <v>95190</v>
      </c>
      <c r="E2044" s="46">
        <v>4</v>
      </c>
    </row>
    <row r="2045" spans="4:5" x14ac:dyDescent="0.3">
      <c r="D2045" s="46">
        <v>95191</v>
      </c>
      <c r="E2045" s="46">
        <v>4</v>
      </c>
    </row>
    <row r="2046" spans="4:5" x14ac:dyDescent="0.3">
      <c r="D2046" s="46">
        <v>95192</v>
      </c>
      <c r="E2046" s="46">
        <v>4</v>
      </c>
    </row>
    <row r="2047" spans="4:5" x14ac:dyDescent="0.3">
      <c r="D2047" s="46">
        <v>95193</v>
      </c>
      <c r="E2047" s="46">
        <v>4</v>
      </c>
    </row>
    <row r="2048" spans="4:5" x14ac:dyDescent="0.3">
      <c r="D2048" s="46">
        <v>95194</v>
      </c>
      <c r="E2048" s="46">
        <v>4</v>
      </c>
    </row>
    <row r="2049" spans="4:5" x14ac:dyDescent="0.3">
      <c r="D2049" s="46">
        <v>95196</v>
      </c>
      <c r="E2049" s="46">
        <v>4</v>
      </c>
    </row>
    <row r="2050" spans="4:5" x14ac:dyDescent="0.3">
      <c r="D2050" s="46">
        <v>95201</v>
      </c>
      <c r="E2050" s="46">
        <v>12</v>
      </c>
    </row>
    <row r="2051" spans="4:5" x14ac:dyDescent="0.3">
      <c r="D2051" s="46">
        <v>95202</v>
      </c>
      <c r="E2051" s="46">
        <v>12</v>
      </c>
    </row>
    <row r="2052" spans="4:5" x14ac:dyDescent="0.3">
      <c r="D2052" s="46">
        <v>95203</v>
      </c>
      <c r="E2052" s="46">
        <v>12</v>
      </c>
    </row>
    <row r="2053" spans="4:5" x14ac:dyDescent="0.3">
      <c r="D2053" s="46">
        <v>95204</v>
      </c>
      <c r="E2053" s="46">
        <v>12</v>
      </c>
    </row>
    <row r="2054" spans="4:5" x14ac:dyDescent="0.3">
      <c r="D2054" s="46">
        <v>95205</v>
      </c>
      <c r="E2054" s="46">
        <v>12</v>
      </c>
    </row>
    <row r="2055" spans="4:5" x14ac:dyDescent="0.3">
      <c r="D2055" s="46">
        <v>95206</v>
      </c>
      <c r="E2055" s="46">
        <v>12</v>
      </c>
    </row>
    <row r="2056" spans="4:5" x14ac:dyDescent="0.3">
      <c r="D2056" s="46">
        <v>95207</v>
      </c>
      <c r="E2056" s="46">
        <v>12</v>
      </c>
    </row>
    <row r="2057" spans="4:5" x14ac:dyDescent="0.3">
      <c r="D2057" s="46">
        <v>95208</v>
      </c>
      <c r="E2057" s="46">
        <v>12</v>
      </c>
    </row>
    <row r="2058" spans="4:5" x14ac:dyDescent="0.3">
      <c r="D2058" s="46">
        <v>95209</v>
      </c>
      <c r="E2058" s="46">
        <v>12</v>
      </c>
    </row>
    <row r="2059" spans="4:5" x14ac:dyDescent="0.3">
      <c r="D2059" s="46">
        <v>95210</v>
      </c>
      <c r="E2059" s="46">
        <v>12</v>
      </c>
    </row>
    <row r="2060" spans="4:5" x14ac:dyDescent="0.3">
      <c r="D2060" s="46">
        <v>95211</v>
      </c>
      <c r="E2060" s="46">
        <v>12</v>
      </c>
    </row>
    <row r="2061" spans="4:5" x14ac:dyDescent="0.3">
      <c r="D2061" s="46">
        <v>95212</v>
      </c>
      <c r="E2061" s="46">
        <v>12</v>
      </c>
    </row>
    <row r="2062" spans="4:5" x14ac:dyDescent="0.3">
      <c r="D2062" s="46">
        <v>95213</v>
      </c>
      <c r="E2062" s="46">
        <v>12</v>
      </c>
    </row>
    <row r="2063" spans="4:5" x14ac:dyDescent="0.3">
      <c r="D2063" s="46">
        <v>95215</v>
      </c>
      <c r="E2063" s="46">
        <v>12</v>
      </c>
    </row>
    <row r="2064" spans="4:5" x14ac:dyDescent="0.3">
      <c r="D2064" s="46">
        <v>95219</v>
      </c>
      <c r="E2064" s="46">
        <v>12</v>
      </c>
    </row>
    <row r="2065" spans="4:5" x14ac:dyDescent="0.3">
      <c r="D2065" s="46">
        <v>95220</v>
      </c>
      <c r="E2065" s="46">
        <v>12</v>
      </c>
    </row>
    <row r="2066" spans="4:5" x14ac:dyDescent="0.3">
      <c r="D2066" s="46">
        <v>95221</v>
      </c>
      <c r="E2066" s="46">
        <v>12</v>
      </c>
    </row>
    <row r="2067" spans="4:5" x14ac:dyDescent="0.3">
      <c r="D2067" s="46">
        <v>95222</v>
      </c>
      <c r="E2067" s="46">
        <v>12</v>
      </c>
    </row>
    <row r="2068" spans="4:5" x14ac:dyDescent="0.3">
      <c r="D2068" s="46">
        <v>95223</v>
      </c>
      <c r="E2068" s="46">
        <v>16</v>
      </c>
    </row>
    <row r="2069" spans="4:5" x14ac:dyDescent="0.3">
      <c r="D2069" s="46">
        <v>95224</v>
      </c>
      <c r="E2069" s="46">
        <v>16</v>
      </c>
    </row>
    <row r="2070" spans="4:5" x14ac:dyDescent="0.3">
      <c r="D2070" s="46">
        <v>95225</v>
      </c>
      <c r="E2070" s="46">
        <v>12</v>
      </c>
    </row>
    <row r="2071" spans="4:5" x14ac:dyDescent="0.3">
      <c r="D2071" s="46">
        <v>95226</v>
      </c>
      <c r="E2071" s="46">
        <v>12</v>
      </c>
    </row>
    <row r="2072" spans="4:5" x14ac:dyDescent="0.3">
      <c r="D2072" s="46">
        <v>95227</v>
      </c>
      <c r="E2072" s="46">
        <v>12</v>
      </c>
    </row>
    <row r="2073" spans="4:5" x14ac:dyDescent="0.3">
      <c r="D2073" s="46">
        <v>95228</v>
      </c>
      <c r="E2073" s="46">
        <v>12</v>
      </c>
    </row>
    <row r="2074" spans="4:5" x14ac:dyDescent="0.3">
      <c r="D2074" s="46">
        <v>95229</v>
      </c>
      <c r="E2074" s="46">
        <v>12</v>
      </c>
    </row>
    <row r="2075" spans="4:5" x14ac:dyDescent="0.3">
      <c r="D2075" s="46">
        <v>95230</v>
      </c>
      <c r="E2075" s="46">
        <v>12</v>
      </c>
    </row>
    <row r="2076" spans="4:5" x14ac:dyDescent="0.3">
      <c r="D2076" s="46">
        <v>95231</v>
      </c>
      <c r="E2076" s="46">
        <v>12</v>
      </c>
    </row>
    <row r="2077" spans="4:5" x14ac:dyDescent="0.3">
      <c r="D2077" s="46">
        <v>95232</v>
      </c>
      <c r="E2077" s="46">
        <v>12</v>
      </c>
    </row>
    <row r="2078" spans="4:5" x14ac:dyDescent="0.3">
      <c r="D2078" s="46">
        <v>95233</v>
      </c>
      <c r="E2078" s="46">
        <v>16</v>
      </c>
    </row>
    <row r="2079" spans="4:5" x14ac:dyDescent="0.3">
      <c r="D2079" s="46">
        <v>95234</v>
      </c>
      <c r="E2079" s="46">
        <v>12</v>
      </c>
    </row>
    <row r="2080" spans="4:5" x14ac:dyDescent="0.3">
      <c r="D2080" s="46">
        <v>95236</v>
      </c>
      <c r="E2080" s="46">
        <v>12</v>
      </c>
    </row>
    <row r="2081" spans="4:5" x14ac:dyDescent="0.3">
      <c r="D2081" s="46">
        <v>95237</v>
      </c>
      <c r="E2081" s="46">
        <v>12</v>
      </c>
    </row>
    <row r="2082" spans="4:5" x14ac:dyDescent="0.3">
      <c r="D2082" s="46">
        <v>95240</v>
      </c>
      <c r="E2082" s="46">
        <v>12</v>
      </c>
    </row>
    <row r="2083" spans="4:5" x14ac:dyDescent="0.3">
      <c r="D2083" s="46">
        <v>95241</v>
      </c>
      <c r="E2083" s="46">
        <v>12</v>
      </c>
    </row>
    <row r="2084" spans="4:5" x14ac:dyDescent="0.3">
      <c r="D2084" s="46">
        <v>95242</v>
      </c>
      <c r="E2084" s="46">
        <v>12</v>
      </c>
    </row>
    <row r="2085" spans="4:5" x14ac:dyDescent="0.3">
      <c r="D2085" s="46">
        <v>95245</v>
      </c>
      <c r="E2085" s="46">
        <v>12</v>
      </c>
    </row>
    <row r="2086" spans="4:5" x14ac:dyDescent="0.3">
      <c r="D2086" s="46">
        <v>95246</v>
      </c>
      <c r="E2086" s="46">
        <v>12</v>
      </c>
    </row>
    <row r="2087" spans="4:5" x14ac:dyDescent="0.3">
      <c r="D2087" s="46">
        <v>95247</v>
      </c>
      <c r="E2087" s="46">
        <v>12</v>
      </c>
    </row>
    <row r="2088" spans="4:5" x14ac:dyDescent="0.3">
      <c r="D2088" s="46">
        <v>95248</v>
      </c>
      <c r="E2088" s="46">
        <v>12</v>
      </c>
    </row>
    <row r="2089" spans="4:5" x14ac:dyDescent="0.3">
      <c r="D2089" s="46">
        <v>95249</v>
      </c>
      <c r="E2089" s="46">
        <v>12</v>
      </c>
    </row>
    <row r="2090" spans="4:5" x14ac:dyDescent="0.3">
      <c r="D2090" s="46">
        <v>95250</v>
      </c>
      <c r="E2090" s="46">
        <v>12</v>
      </c>
    </row>
    <row r="2091" spans="4:5" x14ac:dyDescent="0.3">
      <c r="D2091" s="46">
        <v>95251</v>
      </c>
      <c r="E2091" s="46">
        <v>12</v>
      </c>
    </row>
    <row r="2092" spans="4:5" x14ac:dyDescent="0.3">
      <c r="D2092" s="46">
        <v>95252</v>
      </c>
      <c r="E2092" s="46">
        <v>12</v>
      </c>
    </row>
    <row r="2093" spans="4:5" x14ac:dyDescent="0.3">
      <c r="D2093" s="46">
        <v>95253</v>
      </c>
      <c r="E2093" s="46">
        <v>12</v>
      </c>
    </row>
    <row r="2094" spans="4:5" x14ac:dyDescent="0.3">
      <c r="D2094" s="46">
        <v>95254</v>
      </c>
      <c r="E2094" s="46">
        <v>12</v>
      </c>
    </row>
    <row r="2095" spans="4:5" x14ac:dyDescent="0.3">
      <c r="D2095" s="46">
        <v>95255</v>
      </c>
      <c r="E2095" s="46">
        <v>12</v>
      </c>
    </row>
    <row r="2096" spans="4:5" x14ac:dyDescent="0.3">
      <c r="D2096" s="46">
        <v>95257</v>
      </c>
      <c r="E2096" s="46">
        <v>12</v>
      </c>
    </row>
    <row r="2097" spans="4:5" x14ac:dyDescent="0.3">
      <c r="D2097" s="46">
        <v>95258</v>
      </c>
      <c r="E2097" s="46">
        <v>12</v>
      </c>
    </row>
    <row r="2098" spans="4:5" x14ac:dyDescent="0.3">
      <c r="D2098" s="46">
        <v>95267</v>
      </c>
      <c r="E2098" s="46">
        <v>12</v>
      </c>
    </row>
    <row r="2099" spans="4:5" x14ac:dyDescent="0.3">
      <c r="D2099" s="46">
        <v>95269</v>
      </c>
      <c r="E2099" s="46">
        <v>12</v>
      </c>
    </row>
    <row r="2100" spans="4:5" x14ac:dyDescent="0.3">
      <c r="D2100" s="46">
        <v>95290</v>
      </c>
      <c r="E2100" s="46">
        <v>12</v>
      </c>
    </row>
    <row r="2101" spans="4:5" x14ac:dyDescent="0.3">
      <c r="D2101" s="46">
        <v>95296</v>
      </c>
      <c r="E2101" s="46">
        <v>12</v>
      </c>
    </row>
    <row r="2102" spans="4:5" x14ac:dyDescent="0.3">
      <c r="D2102" s="46">
        <v>95297</v>
      </c>
      <c r="E2102" s="46">
        <v>12</v>
      </c>
    </row>
    <row r="2103" spans="4:5" x14ac:dyDescent="0.3">
      <c r="D2103" s="46">
        <v>95298</v>
      </c>
      <c r="E2103" s="46">
        <v>12</v>
      </c>
    </row>
    <row r="2104" spans="4:5" x14ac:dyDescent="0.3">
      <c r="D2104" s="46">
        <v>95301</v>
      </c>
      <c r="E2104" s="46">
        <v>12</v>
      </c>
    </row>
    <row r="2105" spans="4:5" x14ac:dyDescent="0.3">
      <c r="D2105" s="46">
        <v>95303</v>
      </c>
      <c r="E2105" s="46">
        <v>12</v>
      </c>
    </row>
    <row r="2106" spans="4:5" x14ac:dyDescent="0.3">
      <c r="D2106" s="46">
        <v>95304</v>
      </c>
      <c r="E2106" s="46">
        <v>12</v>
      </c>
    </row>
    <row r="2107" spans="4:5" x14ac:dyDescent="0.3">
      <c r="D2107" s="46">
        <v>95305</v>
      </c>
      <c r="E2107" s="46">
        <v>12</v>
      </c>
    </row>
    <row r="2108" spans="4:5" x14ac:dyDescent="0.3">
      <c r="D2108" s="46">
        <v>95306</v>
      </c>
      <c r="E2108" s="46">
        <v>12</v>
      </c>
    </row>
    <row r="2109" spans="4:5" x14ac:dyDescent="0.3">
      <c r="D2109" s="46">
        <v>95307</v>
      </c>
      <c r="E2109" s="46">
        <v>12</v>
      </c>
    </row>
    <row r="2110" spans="4:5" x14ac:dyDescent="0.3">
      <c r="D2110" s="46">
        <v>95309</v>
      </c>
      <c r="E2110" s="46">
        <v>12</v>
      </c>
    </row>
    <row r="2111" spans="4:5" x14ac:dyDescent="0.3">
      <c r="D2111" s="46">
        <v>95310</v>
      </c>
      <c r="E2111" s="46">
        <v>12</v>
      </c>
    </row>
    <row r="2112" spans="4:5" x14ac:dyDescent="0.3">
      <c r="D2112" s="46">
        <v>95311</v>
      </c>
      <c r="E2112" s="46">
        <v>12</v>
      </c>
    </row>
    <row r="2113" spans="4:5" x14ac:dyDescent="0.3">
      <c r="D2113" s="46">
        <v>95312</v>
      </c>
      <c r="E2113" s="46">
        <v>12</v>
      </c>
    </row>
    <row r="2114" spans="4:5" x14ac:dyDescent="0.3">
      <c r="D2114" s="46">
        <v>95313</v>
      </c>
      <c r="E2114" s="46">
        <v>12</v>
      </c>
    </row>
    <row r="2115" spans="4:5" x14ac:dyDescent="0.3">
      <c r="D2115" s="46">
        <v>95314</v>
      </c>
      <c r="E2115" s="46">
        <v>16</v>
      </c>
    </row>
    <row r="2116" spans="4:5" x14ac:dyDescent="0.3">
      <c r="D2116" s="46">
        <v>95315</v>
      </c>
      <c r="E2116" s="46">
        <v>12</v>
      </c>
    </row>
    <row r="2117" spans="4:5" x14ac:dyDescent="0.3">
      <c r="D2117" s="46">
        <v>95316</v>
      </c>
      <c r="E2117" s="46">
        <v>12</v>
      </c>
    </row>
    <row r="2118" spans="4:5" x14ac:dyDescent="0.3">
      <c r="D2118" s="46">
        <v>95317</v>
      </c>
      <c r="E2118" s="46">
        <v>12</v>
      </c>
    </row>
    <row r="2119" spans="4:5" x14ac:dyDescent="0.3">
      <c r="D2119" s="46">
        <v>95318</v>
      </c>
      <c r="E2119" s="46">
        <v>16</v>
      </c>
    </row>
    <row r="2120" spans="4:5" x14ac:dyDescent="0.3">
      <c r="D2120" s="46">
        <v>95319</v>
      </c>
      <c r="E2120" s="46">
        <v>12</v>
      </c>
    </row>
    <row r="2121" spans="4:5" x14ac:dyDescent="0.3">
      <c r="D2121" s="46">
        <v>95320</v>
      </c>
      <c r="E2121" s="46">
        <v>12</v>
      </c>
    </row>
    <row r="2122" spans="4:5" x14ac:dyDescent="0.3">
      <c r="D2122" s="46">
        <v>95321</v>
      </c>
      <c r="E2122" s="46">
        <v>12</v>
      </c>
    </row>
    <row r="2123" spans="4:5" x14ac:dyDescent="0.3">
      <c r="D2123" s="46">
        <v>95322</v>
      </c>
      <c r="E2123" s="46">
        <v>12</v>
      </c>
    </row>
    <row r="2124" spans="4:5" x14ac:dyDescent="0.3">
      <c r="D2124" s="46">
        <v>95323</v>
      </c>
      <c r="E2124" s="46">
        <v>12</v>
      </c>
    </row>
    <row r="2125" spans="4:5" x14ac:dyDescent="0.3">
      <c r="D2125" s="46">
        <v>95324</v>
      </c>
      <c r="E2125" s="46">
        <v>12</v>
      </c>
    </row>
    <row r="2126" spans="4:5" x14ac:dyDescent="0.3">
      <c r="D2126" s="46">
        <v>95325</v>
      </c>
      <c r="E2126" s="46">
        <v>12</v>
      </c>
    </row>
    <row r="2127" spans="4:5" x14ac:dyDescent="0.3">
      <c r="D2127" s="46">
        <v>95326</v>
      </c>
      <c r="E2127" s="46">
        <v>12</v>
      </c>
    </row>
    <row r="2128" spans="4:5" x14ac:dyDescent="0.3">
      <c r="D2128" s="46">
        <v>95327</v>
      </c>
      <c r="E2128" s="46">
        <v>12</v>
      </c>
    </row>
    <row r="2129" spans="4:5" x14ac:dyDescent="0.3">
      <c r="D2129" s="46">
        <v>95328</v>
      </c>
      <c r="E2129" s="46">
        <v>12</v>
      </c>
    </row>
    <row r="2130" spans="4:5" x14ac:dyDescent="0.3">
      <c r="D2130" s="46">
        <v>95329</v>
      </c>
      <c r="E2130" s="46">
        <v>12</v>
      </c>
    </row>
    <row r="2131" spans="4:5" x14ac:dyDescent="0.3">
      <c r="D2131" s="46">
        <v>95330</v>
      </c>
      <c r="E2131" s="46">
        <v>12</v>
      </c>
    </row>
    <row r="2132" spans="4:5" x14ac:dyDescent="0.3">
      <c r="D2132" s="46">
        <v>95333</v>
      </c>
      <c r="E2132" s="46">
        <v>12</v>
      </c>
    </row>
    <row r="2133" spans="4:5" x14ac:dyDescent="0.3">
      <c r="D2133" s="46">
        <v>95334</v>
      </c>
      <c r="E2133" s="46">
        <v>12</v>
      </c>
    </row>
    <row r="2134" spans="4:5" x14ac:dyDescent="0.3">
      <c r="D2134" s="46">
        <v>95335</v>
      </c>
      <c r="E2134" s="46">
        <v>16</v>
      </c>
    </row>
    <row r="2135" spans="4:5" x14ac:dyDescent="0.3">
      <c r="D2135" s="46">
        <v>95336</v>
      </c>
      <c r="E2135" s="46">
        <v>12</v>
      </c>
    </row>
    <row r="2136" spans="4:5" x14ac:dyDescent="0.3">
      <c r="D2136" s="46">
        <v>95337</v>
      </c>
      <c r="E2136" s="46">
        <v>12</v>
      </c>
    </row>
    <row r="2137" spans="4:5" x14ac:dyDescent="0.3">
      <c r="D2137" s="46">
        <v>95338</v>
      </c>
      <c r="E2137" s="46">
        <v>12</v>
      </c>
    </row>
    <row r="2138" spans="4:5" x14ac:dyDescent="0.3">
      <c r="D2138" s="46">
        <v>95340</v>
      </c>
      <c r="E2138" s="46">
        <v>12</v>
      </c>
    </row>
    <row r="2139" spans="4:5" x14ac:dyDescent="0.3">
      <c r="D2139" s="46">
        <v>95341</v>
      </c>
      <c r="E2139" s="46">
        <v>12</v>
      </c>
    </row>
    <row r="2140" spans="4:5" x14ac:dyDescent="0.3">
      <c r="D2140" s="46">
        <v>95342</v>
      </c>
      <c r="E2140" s="46">
        <v>12</v>
      </c>
    </row>
    <row r="2141" spans="4:5" x14ac:dyDescent="0.3">
      <c r="D2141" s="46">
        <v>95343</v>
      </c>
      <c r="E2141" s="46">
        <v>12</v>
      </c>
    </row>
    <row r="2142" spans="4:5" x14ac:dyDescent="0.3">
      <c r="D2142" s="46">
        <v>95344</v>
      </c>
      <c r="E2142" s="46">
        <v>12</v>
      </c>
    </row>
    <row r="2143" spans="4:5" x14ac:dyDescent="0.3">
      <c r="D2143" s="46">
        <v>95345</v>
      </c>
      <c r="E2143" s="46">
        <v>12</v>
      </c>
    </row>
    <row r="2144" spans="4:5" x14ac:dyDescent="0.3">
      <c r="D2144" s="46">
        <v>95346</v>
      </c>
      <c r="E2144" s="46">
        <v>16</v>
      </c>
    </row>
    <row r="2145" spans="4:5" x14ac:dyDescent="0.3">
      <c r="D2145" s="46">
        <v>95347</v>
      </c>
      <c r="E2145" s="46">
        <v>12</v>
      </c>
    </row>
    <row r="2146" spans="4:5" x14ac:dyDescent="0.3">
      <c r="D2146" s="46">
        <v>95348</v>
      </c>
      <c r="E2146" s="46">
        <v>12</v>
      </c>
    </row>
    <row r="2147" spans="4:5" x14ac:dyDescent="0.3">
      <c r="D2147" s="46">
        <v>95350</v>
      </c>
      <c r="E2147" s="46">
        <v>12</v>
      </c>
    </row>
    <row r="2148" spans="4:5" x14ac:dyDescent="0.3">
      <c r="D2148" s="46">
        <v>95351</v>
      </c>
      <c r="E2148" s="46">
        <v>12</v>
      </c>
    </row>
    <row r="2149" spans="4:5" x14ac:dyDescent="0.3">
      <c r="D2149" s="46">
        <v>95352</v>
      </c>
      <c r="E2149" s="46">
        <v>12</v>
      </c>
    </row>
    <row r="2150" spans="4:5" x14ac:dyDescent="0.3">
      <c r="D2150" s="46">
        <v>95353</v>
      </c>
      <c r="E2150" s="46">
        <v>12</v>
      </c>
    </row>
    <row r="2151" spans="4:5" x14ac:dyDescent="0.3">
      <c r="D2151" s="46">
        <v>95354</v>
      </c>
      <c r="E2151" s="46">
        <v>12</v>
      </c>
    </row>
    <row r="2152" spans="4:5" x14ac:dyDescent="0.3">
      <c r="D2152" s="46">
        <v>95355</v>
      </c>
      <c r="E2152" s="46">
        <v>12</v>
      </c>
    </row>
    <row r="2153" spans="4:5" x14ac:dyDescent="0.3">
      <c r="D2153" s="46">
        <v>95356</v>
      </c>
      <c r="E2153" s="46">
        <v>12</v>
      </c>
    </row>
    <row r="2154" spans="4:5" x14ac:dyDescent="0.3">
      <c r="D2154" s="46">
        <v>95357</v>
      </c>
      <c r="E2154" s="46">
        <v>12</v>
      </c>
    </row>
    <row r="2155" spans="4:5" x14ac:dyDescent="0.3">
      <c r="D2155" s="46">
        <v>95358</v>
      </c>
      <c r="E2155" s="46">
        <v>12</v>
      </c>
    </row>
    <row r="2156" spans="4:5" x14ac:dyDescent="0.3">
      <c r="D2156" s="46">
        <v>95360</v>
      </c>
      <c r="E2156" s="46">
        <v>12</v>
      </c>
    </row>
    <row r="2157" spans="4:5" x14ac:dyDescent="0.3">
      <c r="D2157" s="46">
        <v>95361</v>
      </c>
      <c r="E2157" s="46">
        <v>12</v>
      </c>
    </row>
    <row r="2158" spans="4:5" x14ac:dyDescent="0.3">
      <c r="D2158" s="46">
        <v>95363</v>
      </c>
      <c r="E2158" s="46">
        <v>12</v>
      </c>
    </row>
    <row r="2159" spans="4:5" x14ac:dyDescent="0.3">
      <c r="D2159" s="46">
        <v>95364</v>
      </c>
      <c r="E2159" s="46">
        <v>16</v>
      </c>
    </row>
    <row r="2160" spans="4:5" x14ac:dyDescent="0.3">
      <c r="D2160" s="46">
        <v>95365</v>
      </c>
      <c r="E2160" s="46">
        <v>12</v>
      </c>
    </row>
    <row r="2161" spans="4:5" x14ac:dyDescent="0.3">
      <c r="D2161" s="46">
        <v>95366</v>
      </c>
      <c r="E2161" s="46">
        <v>12</v>
      </c>
    </row>
    <row r="2162" spans="4:5" x14ac:dyDescent="0.3">
      <c r="D2162" s="46">
        <v>95367</v>
      </c>
      <c r="E2162" s="46">
        <v>12</v>
      </c>
    </row>
    <row r="2163" spans="4:5" x14ac:dyDescent="0.3">
      <c r="D2163" s="46">
        <v>95368</v>
      </c>
      <c r="E2163" s="46">
        <v>12</v>
      </c>
    </row>
    <row r="2164" spans="4:5" x14ac:dyDescent="0.3">
      <c r="D2164" s="46">
        <v>95369</v>
      </c>
      <c r="E2164" s="46">
        <v>12</v>
      </c>
    </row>
    <row r="2165" spans="4:5" x14ac:dyDescent="0.3">
      <c r="D2165" s="46">
        <v>95370</v>
      </c>
      <c r="E2165" s="46">
        <v>12</v>
      </c>
    </row>
    <row r="2166" spans="4:5" x14ac:dyDescent="0.3">
      <c r="D2166" s="46">
        <v>95372</v>
      </c>
      <c r="E2166" s="46">
        <v>12</v>
      </c>
    </row>
    <row r="2167" spans="4:5" x14ac:dyDescent="0.3">
      <c r="D2167" s="46">
        <v>95373</v>
      </c>
      <c r="E2167" s="46">
        <v>12</v>
      </c>
    </row>
    <row r="2168" spans="4:5" x14ac:dyDescent="0.3">
      <c r="D2168" s="46">
        <v>95374</v>
      </c>
      <c r="E2168" s="46">
        <v>12</v>
      </c>
    </row>
    <row r="2169" spans="4:5" x14ac:dyDescent="0.3">
      <c r="D2169" s="46">
        <v>95375</v>
      </c>
      <c r="E2169" s="46">
        <v>16</v>
      </c>
    </row>
    <row r="2170" spans="4:5" x14ac:dyDescent="0.3">
      <c r="D2170" s="46">
        <v>95376</v>
      </c>
      <c r="E2170" s="46">
        <v>12</v>
      </c>
    </row>
    <row r="2171" spans="4:5" x14ac:dyDescent="0.3">
      <c r="D2171" s="46">
        <v>95377</v>
      </c>
      <c r="E2171" s="46">
        <v>12</v>
      </c>
    </row>
    <row r="2172" spans="4:5" x14ac:dyDescent="0.3">
      <c r="D2172" s="46">
        <v>95378</v>
      </c>
      <c r="E2172" s="46">
        <v>12</v>
      </c>
    </row>
    <row r="2173" spans="4:5" x14ac:dyDescent="0.3">
      <c r="D2173" s="46">
        <v>95379</v>
      </c>
      <c r="E2173" s="46">
        <v>12</v>
      </c>
    </row>
    <row r="2174" spans="4:5" x14ac:dyDescent="0.3">
      <c r="D2174" s="46">
        <v>95380</v>
      </c>
      <c r="E2174" s="46">
        <v>12</v>
      </c>
    </row>
    <row r="2175" spans="4:5" x14ac:dyDescent="0.3">
      <c r="D2175" s="46">
        <v>95381</v>
      </c>
      <c r="E2175" s="46">
        <v>12</v>
      </c>
    </row>
    <row r="2176" spans="4:5" x14ac:dyDescent="0.3">
      <c r="D2176" s="46">
        <v>95382</v>
      </c>
      <c r="E2176" s="46">
        <v>12</v>
      </c>
    </row>
    <row r="2177" spans="4:5" x14ac:dyDescent="0.3">
      <c r="D2177" s="46">
        <v>95383</v>
      </c>
      <c r="E2177" s="46">
        <v>12</v>
      </c>
    </row>
    <row r="2178" spans="4:5" x14ac:dyDescent="0.3">
      <c r="D2178" s="46">
        <v>95385</v>
      </c>
      <c r="E2178" s="46">
        <v>12</v>
      </c>
    </row>
    <row r="2179" spans="4:5" x14ac:dyDescent="0.3">
      <c r="D2179" s="46">
        <v>95386</v>
      </c>
      <c r="E2179" s="46">
        <v>12</v>
      </c>
    </row>
    <row r="2180" spans="4:5" x14ac:dyDescent="0.3">
      <c r="D2180" s="46">
        <v>95387</v>
      </c>
      <c r="E2180" s="46">
        <v>12</v>
      </c>
    </row>
    <row r="2181" spans="4:5" x14ac:dyDescent="0.3">
      <c r="D2181" s="46">
        <v>95388</v>
      </c>
      <c r="E2181" s="46">
        <v>12</v>
      </c>
    </row>
    <row r="2182" spans="4:5" x14ac:dyDescent="0.3">
      <c r="D2182" s="46">
        <v>95389</v>
      </c>
      <c r="E2182" s="46">
        <v>16</v>
      </c>
    </row>
    <row r="2183" spans="4:5" x14ac:dyDescent="0.3">
      <c r="D2183" s="46">
        <v>95390</v>
      </c>
      <c r="E2183" s="46">
        <v>12</v>
      </c>
    </row>
    <row r="2184" spans="4:5" x14ac:dyDescent="0.3">
      <c r="D2184" s="46">
        <v>95391</v>
      </c>
      <c r="E2184" s="46">
        <v>12</v>
      </c>
    </row>
    <row r="2185" spans="4:5" x14ac:dyDescent="0.3">
      <c r="D2185" s="46">
        <v>95397</v>
      </c>
      <c r="E2185" s="46">
        <v>12</v>
      </c>
    </row>
    <row r="2186" spans="4:5" x14ac:dyDescent="0.3">
      <c r="D2186" s="46">
        <v>95401</v>
      </c>
      <c r="E2186" s="46">
        <v>2</v>
      </c>
    </row>
    <row r="2187" spans="4:5" x14ac:dyDescent="0.3">
      <c r="D2187" s="46">
        <v>95402</v>
      </c>
      <c r="E2187" s="46">
        <v>2</v>
      </c>
    </row>
    <row r="2188" spans="4:5" x14ac:dyDescent="0.3">
      <c r="D2188" s="46">
        <v>95403</v>
      </c>
      <c r="E2188" s="46">
        <v>2</v>
      </c>
    </row>
    <row r="2189" spans="4:5" x14ac:dyDescent="0.3">
      <c r="D2189" s="46">
        <v>95404</v>
      </c>
      <c r="E2189" s="46">
        <v>2</v>
      </c>
    </row>
    <row r="2190" spans="4:5" x14ac:dyDescent="0.3">
      <c r="D2190" s="46">
        <v>95405</v>
      </c>
      <c r="E2190" s="46">
        <v>2</v>
      </c>
    </row>
    <row r="2191" spans="4:5" x14ac:dyDescent="0.3">
      <c r="D2191" s="46">
        <v>95406</v>
      </c>
      <c r="E2191" s="46">
        <v>2</v>
      </c>
    </row>
    <row r="2192" spans="4:5" x14ac:dyDescent="0.3">
      <c r="D2192" s="46">
        <v>95407</v>
      </c>
      <c r="E2192" s="46">
        <v>2</v>
      </c>
    </row>
    <row r="2193" spans="4:5" x14ac:dyDescent="0.3">
      <c r="D2193" s="46">
        <v>95408</v>
      </c>
      <c r="E2193" s="46">
        <v>2</v>
      </c>
    </row>
    <row r="2194" spans="4:5" x14ac:dyDescent="0.3">
      <c r="D2194" s="46">
        <v>95409</v>
      </c>
      <c r="E2194" s="46">
        <v>2</v>
      </c>
    </row>
    <row r="2195" spans="4:5" x14ac:dyDescent="0.3">
      <c r="D2195" s="46">
        <v>95410</v>
      </c>
      <c r="E2195" s="46">
        <v>1</v>
      </c>
    </row>
    <row r="2196" spans="4:5" x14ac:dyDescent="0.3">
      <c r="D2196" s="46">
        <v>95412</v>
      </c>
      <c r="E2196" s="46">
        <v>1</v>
      </c>
    </row>
    <row r="2197" spans="4:5" x14ac:dyDescent="0.3">
      <c r="D2197" s="46">
        <v>95415</v>
      </c>
      <c r="E2197" s="46">
        <v>2</v>
      </c>
    </row>
    <row r="2198" spans="4:5" x14ac:dyDescent="0.3">
      <c r="D2198" s="46">
        <v>95416</v>
      </c>
      <c r="E2198" s="46">
        <v>2</v>
      </c>
    </row>
    <row r="2199" spans="4:5" x14ac:dyDescent="0.3">
      <c r="D2199" s="46">
        <v>95417</v>
      </c>
      <c r="E2199" s="46">
        <v>1</v>
      </c>
    </row>
    <row r="2200" spans="4:5" x14ac:dyDescent="0.3">
      <c r="D2200" s="46">
        <v>95418</v>
      </c>
      <c r="E2200" s="46">
        <v>2</v>
      </c>
    </row>
    <row r="2201" spans="4:5" x14ac:dyDescent="0.3">
      <c r="D2201" s="46">
        <v>95419</v>
      </c>
      <c r="E2201" s="46">
        <v>2</v>
      </c>
    </row>
    <row r="2202" spans="4:5" x14ac:dyDescent="0.3">
      <c r="D2202" s="46">
        <v>95420</v>
      </c>
      <c r="E2202" s="46">
        <v>1</v>
      </c>
    </row>
    <row r="2203" spans="4:5" x14ac:dyDescent="0.3">
      <c r="D2203" s="46">
        <v>95421</v>
      </c>
      <c r="E2203" s="46">
        <v>1</v>
      </c>
    </row>
    <row r="2204" spans="4:5" x14ac:dyDescent="0.3">
      <c r="D2204" s="46">
        <v>95422</v>
      </c>
      <c r="E2204" s="46">
        <v>2</v>
      </c>
    </row>
    <row r="2205" spans="4:5" x14ac:dyDescent="0.3">
      <c r="D2205" s="46">
        <v>95423</v>
      </c>
      <c r="E2205" s="46">
        <v>2</v>
      </c>
    </row>
    <row r="2206" spans="4:5" x14ac:dyDescent="0.3">
      <c r="D2206" s="46">
        <v>95424</v>
      </c>
      <c r="E2206" s="46">
        <v>2</v>
      </c>
    </row>
    <row r="2207" spans="4:5" x14ac:dyDescent="0.3">
      <c r="D2207" s="46">
        <v>95425</v>
      </c>
      <c r="E2207" s="46">
        <v>2</v>
      </c>
    </row>
    <row r="2208" spans="4:5" x14ac:dyDescent="0.3">
      <c r="D2208" s="46">
        <v>95426</v>
      </c>
      <c r="E2208" s="46">
        <v>2</v>
      </c>
    </row>
    <row r="2209" spans="4:5" x14ac:dyDescent="0.3">
      <c r="D2209" s="46">
        <v>95427</v>
      </c>
      <c r="E2209" s="46">
        <v>1</v>
      </c>
    </row>
    <row r="2210" spans="4:5" x14ac:dyDescent="0.3">
      <c r="D2210" s="46">
        <v>95428</v>
      </c>
      <c r="E2210" s="46">
        <v>2</v>
      </c>
    </row>
    <row r="2211" spans="4:5" x14ac:dyDescent="0.3">
      <c r="D2211" s="46">
        <v>95429</v>
      </c>
      <c r="E2211" s="46">
        <v>2</v>
      </c>
    </row>
    <row r="2212" spans="4:5" x14ac:dyDescent="0.3">
      <c r="D2212" s="46">
        <v>95430</v>
      </c>
      <c r="E2212" s="46">
        <v>1</v>
      </c>
    </row>
    <row r="2213" spans="4:5" x14ac:dyDescent="0.3">
      <c r="D2213" s="46">
        <v>95431</v>
      </c>
      <c r="E2213" s="46">
        <v>2</v>
      </c>
    </row>
    <row r="2214" spans="4:5" x14ac:dyDescent="0.3">
      <c r="D2214" s="46">
        <v>95432</v>
      </c>
      <c r="E2214" s="46">
        <v>1</v>
      </c>
    </row>
    <row r="2215" spans="4:5" x14ac:dyDescent="0.3">
      <c r="D2215" s="46">
        <v>95433</v>
      </c>
      <c r="E2215" s="46">
        <v>2</v>
      </c>
    </row>
    <row r="2216" spans="4:5" x14ac:dyDescent="0.3">
      <c r="D2216" s="46">
        <v>95435</v>
      </c>
      <c r="E2216" s="46">
        <v>2</v>
      </c>
    </row>
    <row r="2217" spans="4:5" x14ac:dyDescent="0.3">
      <c r="D2217" s="46">
        <v>95436</v>
      </c>
      <c r="E2217" s="46">
        <v>2</v>
      </c>
    </row>
    <row r="2218" spans="4:5" x14ac:dyDescent="0.3">
      <c r="D2218" s="46">
        <v>95437</v>
      </c>
      <c r="E2218" s="46">
        <v>1</v>
      </c>
    </row>
    <row r="2219" spans="4:5" x14ac:dyDescent="0.3">
      <c r="D2219" s="46">
        <v>95439</v>
      </c>
      <c r="E2219" s="46">
        <v>2</v>
      </c>
    </row>
    <row r="2220" spans="4:5" x14ac:dyDescent="0.3">
      <c r="D2220" s="46">
        <v>95441</v>
      </c>
      <c r="E2220" s="46">
        <v>2</v>
      </c>
    </row>
    <row r="2221" spans="4:5" x14ac:dyDescent="0.3">
      <c r="D2221" s="46">
        <v>95442</v>
      </c>
      <c r="E2221" s="46">
        <v>2</v>
      </c>
    </row>
    <row r="2222" spans="4:5" x14ac:dyDescent="0.3">
      <c r="D2222" s="46">
        <v>95443</v>
      </c>
      <c r="E2222" s="46">
        <v>2</v>
      </c>
    </row>
    <row r="2223" spans="4:5" x14ac:dyDescent="0.3">
      <c r="D2223" s="46">
        <v>95444</v>
      </c>
      <c r="E2223" s="46">
        <v>2</v>
      </c>
    </row>
    <row r="2224" spans="4:5" x14ac:dyDescent="0.3">
      <c r="D2224" s="46">
        <v>95445</v>
      </c>
      <c r="E2224" s="46">
        <v>1</v>
      </c>
    </row>
    <row r="2225" spans="4:5" x14ac:dyDescent="0.3">
      <c r="D2225" s="46">
        <v>95446</v>
      </c>
      <c r="E2225" s="46">
        <v>2</v>
      </c>
    </row>
    <row r="2226" spans="4:5" x14ac:dyDescent="0.3">
      <c r="D2226" s="46">
        <v>95448</v>
      </c>
      <c r="E2226" s="46">
        <v>2</v>
      </c>
    </row>
    <row r="2227" spans="4:5" x14ac:dyDescent="0.3">
      <c r="D2227" s="46">
        <v>95449</v>
      </c>
      <c r="E2227" s="46">
        <v>2</v>
      </c>
    </row>
    <row r="2228" spans="4:5" x14ac:dyDescent="0.3">
      <c r="D2228" s="46">
        <v>95450</v>
      </c>
      <c r="E2228" s="46">
        <v>1</v>
      </c>
    </row>
    <row r="2229" spans="4:5" x14ac:dyDescent="0.3">
      <c r="D2229" s="46">
        <v>95451</v>
      </c>
      <c r="E2229" s="46">
        <v>2</v>
      </c>
    </row>
    <row r="2230" spans="4:5" x14ac:dyDescent="0.3">
      <c r="D2230" s="46">
        <v>95452</v>
      </c>
      <c r="E2230" s="46">
        <v>2</v>
      </c>
    </row>
    <row r="2231" spans="4:5" x14ac:dyDescent="0.3">
      <c r="D2231" s="46">
        <v>95453</v>
      </c>
      <c r="E2231" s="46">
        <v>2</v>
      </c>
    </row>
    <row r="2232" spans="4:5" x14ac:dyDescent="0.3">
      <c r="D2232" s="46">
        <v>95454</v>
      </c>
      <c r="E2232" s="46">
        <v>2</v>
      </c>
    </row>
    <row r="2233" spans="4:5" x14ac:dyDescent="0.3">
      <c r="D2233" s="46">
        <v>95456</v>
      </c>
      <c r="E2233" s="46">
        <v>1</v>
      </c>
    </row>
    <row r="2234" spans="4:5" x14ac:dyDescent="0.3">
      <c r="D2234" s="46">
        <v>95457</v>
      </c>
      <c r="E2234" s="46">
        <v>2</v>
      </c>
    </row>
    <row r="2235" spans="4:5" x14ac:dyDescent="0.3">
      <c r="D2235" s="46">
        <v>95458</v>
      </c>
      <c r="E2235" s="46">
        <v>2</v>
      </c>
    </row>
    <row r="2236" spans="4:5" x14ac:dyDescent="0.3">
      <c r="D2236" s="46">
        <v>95459</v>
      </c>
      <c r="E2236" s="46">
        <v>1</v>
      </c>
    </row>
    <row r="2237" spans="4:5" x14ac:dyDescent="0.3">
      <c r="D2237" s="46">
        <v>95460</v>
      </c>
      <c r="E2237" s="46">
        <v>1</v>
      </c>
    </row>
    <row r="2238" spans="4:5" x14ac:dyDescent="0.3">
      <c r="D2238" s="46">
        <v>95461</v>
      </c>
      <c r="E2238" s="46">
        <v>2</v>
      </c>
    </row>
    <row r="2239" spans="4:5" x14ac:dyDescent="0.3">
      <c r="D2239" s="46">
        <v>95462</v>
      </c>
      <c r="E2239" s="46">
        <v>1</v>
      </c>
    </row>
    <row r="2240" spans="4:5" x14ac:dyDescent="0.3">
      <c r="D2240" s="46">
        <v>95463</v>
      </c>
      <c r="E2240" s="46">
        <v>2</v>
      </c>
    </row>
    <row r="2241" spans="4:5" x14ac:dyDescent="0.3">
      <c r="D2241" s="46">
        <v>95464</v>
      </c>
      <c r="E2241" s="46">
        <v>2</v>
      </c>
    </row>
    <row r="2242" spans="4:5" x14ac:dyDescent="0.3">
      <c r="D2242" s="46">
        <v>95465</v>
      </c>
      <c r="E2242" s="46">
        <v>1</v>
      </c>
    </row>
    <row r="2243" spans="4:5" x14ac:dyDescent="0.3">
      <c r="D2243" s="46">
        <v>95466</v>
      </c>
      <c r="E2243" s="46">
        <v>2</v>
      </c>
    </row>
    <row r="2244" spans="4:5" x14ac:dyDescent="0.3">
      <c r="D2244" s="46">
        <v>95467</v>
      </c>
      <c r="E2244" s="46">
        <v>2</v>
      </c>
    </row>
    <row r="2245" spans="4:5" x14ac:dyDescent="0.3">
      <c r="D2245" s="46">
        <v>95468</v>
      </c>
      <c r="E2245" s="46">
        <v>1</v>
      </c>
    </row>
    <row r="2246" spans="4:5" x14ac:dyDescent="0.3">
      <c r="D2246" s="46">
        <v>95469</v>
      </c>
      <c r="E2246" s="46">
        <v>2</v>
      </c>
    </row>
    <row r="2247" spans="4:5" x14ac:dyDescent="0.3">
      <c r="D2247" s="46">
        <v>95470</v>
      </c>
      <c r="E2247" s="46">
        <v>2</v>
      </c>
    </row>
    <row r="2248" spans="4:5" x14ac:dyDescent="0.3">
      <c r="D2248" s="46">
        <v>95471</v>
      </c>
      <c r="E2248" s="46">
        <v>2</v>
      </c>
    </row>
    <row r="2249" spans="4:5" x14ac:dyDescent="0.3">
      <c r="D2249" s="46">
        <v>95472</v>
      </c>
      <c r="E2249" s="46">
        <v>2</v>
      </c>
    </row>
    <row r="2250" spans="4:5" x14ac:dyDescent="0.3">
      <c r="D2250" s="46">
        <v>95473</v>
      </c>
      <c r="E2250" s="46">
        <v>2</v>
      </c>
    </row>
    <row r="2251" spans="4:5" x14ac:dyDescent="0.3">
      <c r="D2251" s="46">
        <v>95476</v>
      </c>
      <c r="E2251" s="46">
        <v>2</v>
      </c>
    </row>
    <row r="2252" spans="4:5" x14ac:dyDescent="0.3">
      <c r="D2252" s="46">
        <v>95480</v>
      </c>
      <c r="E2252" s="46">
        <v>1</v>
      </c>
    </row>
    <row r="2253" spans="4:5" x14ac:dyDescent="0.3">
      <c r="D2253" s="46">
        <v>95481</v>
      </c>
      <c r="E2253" s="46">
        <v>2</v>
      </c>
    </row>
    <row r="2254" spans="4:5" x14ac:dyDescent="0.3">
      <c r="D2254" s="46">
        <v>95482</v>
      </c>
      <c r="E2254" s="46">
        <v>2</v>
      </c>
    </row>
    <row r="2255" spans="4:5" x14ac:dyDescent="0.3">
      <c r="D2255" s="46">
        <v>95485</v>
      </c>
      <c r="E2255" s="46">
        <v>2</v>
      </c>
    </row>
    <row r="2256" spans="4:5" x14ac:dyDescent="0.3">
      <c r="D2256" s="46">
        <v>95486</v>
      </c>
      <c r="E2256" s="46">
        <v>1</v>
      </c>
    </row>
    <row r="2257" spans="4:5" x14ac:dyDescent="0.3">
      <c r="D2257" s="46">
        <v>95487</v>
      </c>
      <c r="E2257" s="46">
        <v>2</v>
      </c>
    </row>
    <row r="2258" spans="4:5" x14ac:dyDescent="0.3">
      <c r="D2258" s="46">
        <v>95488</v>
      </c>
      <c r="E2258" s="46">
        <v>1</v>
      </c>
    </row>
    <row r="2259" spans="4:5" x14ac:dyDescent="0.3">
      <c r="D2259" s="46">
        <v>95490</v>
      </c>
      <c r="E2259" s="46">
        <v>2</v>
      </c>
    </row>
    <row r="2260" spans="4:5" x14ac:dyDescent="0.3">
      <c r="D2260" s="46">
        <v>95492</v>
      </c>
      <c r="E2260" s="46">
        <v>2</v>
      </c>
    </row>
    <row r="2261" spans="4:5" x14ac:dyDescent="0.3">
      <c r="D2261" s="46">
        <v>95493</v>
      </c>
      <c r="E2261" s="46">
        <v>2</v>
      </c>
    </row>
    <row r="2262" spans="4:5" x14ac:dyDescent="0.3">
      <c r="D2262" s="46">
        <v>95494</v>
      </c>
      <c r="E2262" s="46">
        <v>2</v>
      </c>
    </row>
    <row r="2263" spans="4:5" x14ac:dyDescent="0.3">
      <c r="D2263" s="46">
        <v>95497</v>
      </c>
      <c r="E2263" s="46">
        <v>1</v>
      </c>
    </row>
    <row r="2264" spans="4:5" x14ac:dyDescent="0.3">
      <c r="D2264" s="46">
        <v>95501</v>
      </c>
      <c r="E2264" s="46">
        <v>1</v>
      </c>
    </row>
    <row r="2265" spans="4:5" x14ac:dyDescent="0.3">
      <c r="D2265" s="46">
        <v>95502</v>
      </c>
      <c r="E2265" s="46">
        <v>1</v>
      </c>
    </row>
    <row r="2266" spans="4:5" x14ac:dyDescent="0.3">
      <c r="D2266" s="46">
        <v>95503</v>
      </c>
      <c r="E2266" s="46">
        <v>1</v>
      </c>
    </row>
    <row r="2267" spans="4:5" x14ac:dyDescent="0.3">
      <c r="D2267" s="46">
        <v>95511</v>
      </c>
      <c r="E2267" s="46">
        <v>2</v>
      </c>
    </row>
    <row r="2268" spans="4:5" x14ac:dyDescent="0.3">
      <c r="D2268" s="46">
        <v>95514</v>
      </c>
      <c r="E2268" s="46">
        <v>2</v>
      </c>
    </row>
    <row r="2269" spans="4:5" x14ac:dyDescent="0.3">
      <c r="D2269" s="46">
        <v>95518</v>
      </c>
      <c r="E2269" s="46">
        <v>1</v>
      </c>
    </row>
    <row r="2270" spans="4:5" x14ac:dyDescent="0.3">
      <c r="D2270" s="46">
        <v>95519</v>
      </c>
      <c r="E2270" s="46">
        <v>1</v>
      </c>
    </row>
    <row r="2271" spans="4:5" x14ac:dyDescent="0.3">
      <c r="D2271" s="46">
        <v>95521</v>
      </c>
      <c r="E2271" s="46">
        <v>1</v>
      </c>
    </row>
    <row r="2272" spans="4:5" x14ac:dyDescent="0.3">
      <c r="D2272" s="46">
        <v>95524</v>
      </c>
      <c r="E2272" s="46">
        <v>1</v>
      </c>
    </row>
    <row r="2273" spans="4:5" x14ac:dyDescent="0.3">
      <c r="D2273" s="46">
        <v>95525</v>
      </c>
      <c r="E2273" s="46">
        <v>1</v>
      </c>
    </row>
    <row r="2274" spans="4:5" x14ac:dyDescent="0.3">
      <c r="D2274" s="46">
        <v>95526</v>
      </c>
      <c r="E2274" s="46">
        <v>2</v>
      </c>
    </row>
    <row r="2275" spans="4:5" x14ac:dyDescent="0.3">
      <c r="D2275" s="46">
        <v>95527</v>
      </c>
      <c r="E2275" s="46">
        <v>16</v>
      </c>
    </row>
    <row r="2276" spans="4:5" x14ac:dyDescent="0.3">
      <c r="D2276" s="46">
        <v>95528</v>
      </c>
      <c r="E2276" s="46">
        <v>1</v>
      </c>
    </row>
    <row r="2277" spans="4:5" x14ac:dyDescent="0.3">
      <c r="D2277" s="46">
        <v>95531</v>
      </c>
      <c r="E2277" s="46">
        <v>1</v>
      </c>
    </row>
    <row r="2278" spans="4:5" x14ac:dyDescent="0.3">
      <c r="D2278" s="46">
        <v>95532</v>
      </c>
      <c r="E2278" s="46">
        <v>1</v>
      </c>
    </row>
    <row r="2279" spans="4:5" x14ac:dyDescent="0.3">
      <c r="D2279" s="46">
        <v>95534</v>
      </c>
      <c r="E2279" s="46">
        <v>1</v>
      </c>
    </row>
    <row r="2280" spans="4:5" x14ac:dyDescent="0.3">
      <c r="D2280" s="46">
        <v>95536</v>
      </c>
      <c r="E2280" s="46">
        <v>1</v>
      </c>
    </row>
    <row r="2281" spans="4:5" x14ac:dyDescent="0.3">
      <c r="D2281" s="46">
        <v>95537</v>
      </c>
      <c r="E2281" s="46">
        <v>1</v>
      </c>
    </row>
    <row r="2282" spans="4:5" x14ac:dyDescent="0.3">
      <c r="D2282" s="46">
        <v>95538</v>
      </c>
      <c r="E2282" s="46">
        <v>1</v>
      </c>
    </row>
    <row r="2283" spans="4:5" x14ac:dyDescent="0.3">
      <c r="D2283" s="46">
        <v>95540</v>
      </c>
      <c r="E2283" s="46">
        <v>1</v>
      </c>
    </row>
    <row r="2284" spans="4:5" x14ac:dyDescent="0.3">
      <c r="D2284" s="46">
        <v>95542</v>
      </c>
      <c r="E2284" s="46">
        <v>2</v>
      </c>
    </row>
    <row r="2285" spans="4:5" x14ac:dyDescent="0.3">
      <c r="D2285" s="46">
        <v>95543</v>
      </c>
      <c r="E2285" s="46">
        <v>16</v>
      </c>
    </row>
    <row r="2286" spans="4:5" x14ac:dyDescent="0.3">
      <c r="D2286" s="46">
        <v>95545</v>
      </c>
      <c r="E2286" s="46">
        <v>1</v>
      </c>
    </row>
    <row r="2287" spans="4:5" x14ac:dyDescent="0.3">
      <c r="D2287" s="46">
        <v>95546</v>
      </c>
      <c r="E2287" s="46">
        <v>2</v>
      </c>
    </row>
    <row r="2288" spans="4:5" x14ac:dyDescent="0.3">
      <c r="D2288" s="46">
        <v>95547</v>
      </c>
      <c r="E2288" s="46">
        <v>1</v>
      </c>
    </row>
    <row r="2289" spans="4:5" x14ac:dyDescent="0.3">
      <c r="D2289" s="46">
        <v>95548</v>
      </c>
      <c r="E2289" s="46">
        <v>1</v>
      </c>
    </row>
    <row r="2290" spans="4:5" x14ac:dyDescent="0.3">
      <c r="D2290" s="46">
        <v>95549</v>
      </c>
      <c r="E2290" s="46">
        <v>1</v>
      </c>
    </row>
    <row r="2291" spans="4:5" x14ac:dyDescent="0.3">
      <c r="D2291" s="46">
        <v>95550</v>
      </c>
      <c r="E2291" s="46">
        <v>2</v>
      </c>
    </row>
    <row r="2292" spans="4:5" x14ac:dyDescent="0.3">
      <c r="D2292" s="46">
        <v>95551</v>
      </c>
      <c r="E2292" s="46">
        <v>1</v>
      </c>
    </row>
    <row r="2293" spans="4:5" x14ac:dyDescent="0.3">
      <c r="D2293" s="46">
        <v>95552</v>
      </c>
      <c r="E2293" s="46">
        <v>2</v>
      </c>
    </row>
    <row r="2294" spans="4:5" x14ac:dyDescent="0.3">
      <c r="D2294" s="46">
        <v>95553</v>
      </c>
      <c r="E2294" s="46">
        <v>1</v>
      </c>
    </row>
    <row r="2295" spans="4:5" x14ac:dyDescent="0.3">
      <c r="D2295" s="46">
        <v>95554</v>
      </c>
      <c r="E2295" s="46">
        <v>2</v>
      </c>
    </row>
    <row r="2296" spans="4:5" x14ac:dyDescent="0.3">
      <c r="D2296" s="46">
        <v>95555</v>
      </c>
      <c r="E2296" s="46">
        <v>1</v>
      </c>
    </row>
    <row r="2297" spans="4:5" x14ac:dyDescent="0.3">
      <c r="D2297" s="46">
        <v>95556</v>
      </c>
      <c r="E2297" s="46">
        <v>2</v>
      </c>
    </row>
    <row r="2298" spans="4:5" x14ac:dyDescent="0.3">
      <c r="D2298" s="46">
        <v>95558</v>
      </c>
      <c r="E2298" s="46">
        <v>1</v>
      </c>
    </row>
    <row r="2299" spans="4:5" x14ac:dyDescent="0.3">
      <c r="D2299" s="46">
        <v>95559</v>
      </c>
      <c r="E2299" s="46">
        <v>2</v>
      </c>
    </row>
    <row r="2300" spans="4:5" x14ac:dyDescent="0.3">
      <c r="D2300" s="46">
        <v>95560</v>
      </c>
      <c r="E2300" s="46">
        <v>2</v>
      </c>
    </row>
    <row r="2301" spans="4:5" x14ac:dyDescent="0.3">
      <c r="D2301" s="46">
        <v>95562</v>
      </c>
      <c r="E2301" s="46">
        <v>1</v>
      </c>
    </row>
    <row r="2302" spans="4:5" x14ac:dyDescent="0.3">
      <c r="D2302" s="46">
        <v>95563</v>
      </c>
      <c r="E2302" s="46">
        <v>16</v>
      </c>
    </row>
    <row r="2303" spans="4:5" x14ac:dyDescent="0.3">
      <c r="D2303" s="46">
        <v>95564</v>
      </c>
      <c r="E2303" s="46">
        <v>1</v>
      </c>
    </row>
    <row r="2304" spans="4:5" x14ac:dyDescent="0.3">
      <c r="D2304" s="46">
        <v>95565</v>
      </c>
      <c r="E2304" s="46">
        <v>1</v>
      </c>
    </row>
    <row r="2305" spans="4:5" x14ac:dyDescent="0.3">
      <c r="D2305" s="46">
        <v>95567</v>
      </c>
      <c r="E2305" s="46">
        <v>1</v>
      </c>
    </row>
    <row r="2306" spans="4:5" x14ac:dyDescent="0.3">
      <c r="D2306" s="46">
        <v>95568</v>
      </c>
      <c r="E2306" s="46">
        <v>16</v>
      </c>
    </row>
    <row r="2307" spans="4:5" x14ac:dyDescent="0.3">
      <c r="D2307" s="46">
        <v>95569</v>
      </c>
      <c r="E2307" s="46">
        <v>2</v>
      </c>
    </row>
    <row r="2308" spans="4:5" x14ac:dyDescent="0.3">
      <c r="D2308" s="46">
        <v>95570</v>
      </c>
      <c r="E2308" s="46">
        <v>1</v>
      </c>
    </row>
    <row r="2309" spans="4:5" x14ac:dyDescent="0.3">
      <c r="D2309" s="46">
        <v>95571</v>
      </c>
      <c r="E2309" s="46">
        <v>1</v>
      </c>
    </row>
    <row r="2310" spans="4:5" x14ac:dyDescent="0.3">
      <c r="D2310" s="46">
        <v>95573</v>
      </c>
      <c r="E2310" s="46">
        <v>2</v>
      </c>
    </row>
    <row r="2311" spans="4:5" x14ac:dyDescent="0.3">
      <c r="D2311" s="46">
        <v>95585</v>
      </c>
      <c r="E2311" s="46">
        <v>1</v>
      </c>
    </row>
    <row r="2312" spans="4:5" x14ac:dyDescent="0.3">
      <c r="D2312" s="46">
        <v>95587</v>
      </c>
      <c r="E2312" s="46">
        <v>2</v>
      </c>
    </row>
    <row r="2313" spans="4:5" x14ac:dyDescent="0.3">
      <c r="D2313" s="46">
        <v>95589</v>
      </c>
      <c r="E2313" s="46">
        <v>1</v>
      </c>
    </row>
    <row r="2314" spans="4:5" x14ac:dyDescent="0.3">
      <c r="D2314" s="46">
        <v>95595</v>
      </c>
      <c r="E2314" s="46">
        <v>2</v>
      </c>
    </row>
    <row r="2315" spans="4:5" x14ac:dyDescent="0.3">
      <c r="D2315" s="46">
        <v>95601</v>
      </c>
      <c r="E2315" s="46">
        <v>12</v>
      </c>
    </row>
    <row r="2316" spans="4:5" x14ac:dyDescent="0.3">
      <c r="D2316" s="46">
        <v>95602</v>
      </c>
      <c r="E2316" s="46">
        <v>11</v>
      </c>
    </row>
    <row r="2317" spans="4:5" x14ac:dyDescent="0.3">
      <c r="D2317" s="46">
        <v>95603</v>
      </c>
      <c r="E2317" s="46">
        <v>11</v>
      </c>
    </row>
    <row r="2318" spans="4:5" x14ac:dyDescent="0.3">
      <c r="D2318" s="46">
        <v>95604</v>
      </c>
      <c r="E2318" s="46">
        <v>11</v>
      </c>
    </row>
    <row r="2319" spans="4:5" x14ac:dyDescent="0.3">
      <c r="D2319" s="46">
        <v>95605</v>
      </c>
      <c r="E2319" s="46">
        <v>12</v>
      </c>
    </row>
    <row r="2320" spans="4:5" x14ac:dyDescent="0.3">
      <c r="D2320" s="46">
        <v>95606</v>
      </c>
      <c r="E2320" s="46">
        <v>12</v>
      </c>
    </row>
    <row r="2321" spans="4:5" x14ac:dyDescent="0.3">
      <c r="D2321" s="46">
        <v>95607</v>
      </c>
      <c r="E2321" s="46">
        <v>12</v>
      </c>
    </row>
    <row r="2322" spans="4:5" x14ac:dyDescent="0.3">
      <c r="D2322" s="46">
        <v>95608</v>
      </c>
      <c r="E2322" s="46">
        <v>12</v>
      </c>
    </row>
    <row r="2323" spans="4:5" x14ac:dyDescent="0.3">
      <c r="D2323" s="46">
        <v>95609</v>
      </c>
      <c r="E2323" s="46">
        <v>12</v>
      </c>
    </row>
    <row r="2324" spans="4:5" x14ac:dyDescent="0.3">
      <c r="D2324" s="46">
        <v>95610</v>
      </c>
      <c r="E2324" s="46">
        <v>12</v>
      </c>
    </row>
    <row r="2325" spans="4:5" x14ac:dyDescent="0.3">
      <c r="D2325" s="46">
        <v>95611</v>
      </c>
      <c r="E2325" s="46">
        <v>12</v>
      </c>
    </row>
    <row r="2326" spans="4:5" x14ac:dyDescent="0.3">
      <c r="D2326" s="46">
        <v>95612</v>
      </c>
      <c r="E2326" s="46">
        <v>12</v>
      </c>
    </row>
    <row r="2327" spans="4:5" x14ac:dyDescent="0.3">
      <c r="D2327" s="46">
        <v>95613</v>
      </c>
      <c r="E2327" s="46">
        <v>12</v>
      </c>
    </row>
    <row r="2328" spans="4:5" x14ac:dyDescent="0.3">
      <c r="D2328" s="46">
        <v>95614</v>
      </c>
      <c r="E2328" s="46">
        <v>12</v>
      </c>
    </row>
    <row r="2329" spans="4:5" x14ac:dyDescent="0.3">
      <c r="D2329" s="46">
        <v>95615</v>
      </c>
      <c r="E2329" s="46">
        <v>12</v>
      </c>
    </row>
    <row r="2330" spans="4:5" x14ac:dyDescent="0.3">
      <c r="D2330" s="46">
        <v>95616</v>
      </c>
      <c r="E2330" s="46">
        <v>12</v>
      </c>
    </row>
    <row r="2331" spans="4:5" x14ac:dyDescent="0.3">
      <c r="D2331" s="46">
        <v>95617</v>
      </c>
      <c r="E2331" s="46">
        <v>12</v>
      </c>
    </row>
    <row r="2332" spans="4:5" x14ac:dyDescent="0.3">
      <c r="D2332" s="46">
        <v>95618</v>
      </c>
      <c r="E2332" s="46">
        <v>12</v>
      </c>
    </row>
    <row r="2333" spans="4:5" x14ac:dyDescent="0.3">
      <c r="D2333" s="46">
        <v>95619</v>
      </c>
      <c r="E2333" s="46">
        <v>12</v>
      </c>
    </row>
    <row r="2334" spans="4:5" x14ac:dyDescent="0.3">
      <c r="D2334" s="46">
        <v>95620</v>
      </c>
      <c r="E2334" s="46">
        <v>12</v>
      </c>
    </row>
    <row r="2335" spans="4:5" x14ac:dyDescent="0.3">
      <c r="D2335" s="46">
        <v>95621</v>
      </c>
      <c r="E2335" s="46">
        <v>12</v>
      </c>
    </row>
    <row r="2336" spans="4:5" x14ac:dyDescent="0.3">
      <c r="D2336" s="46">
        <v>95623</v>
      </c>
      <c r="E2336" s="46">
        <v>12</v>
      </c>
    </row>
    <row r="2337" spans="4:5" x14ac:dyDescent="0.3">
      <c r="D2337" s="46">
        <v>95624</v>
      </c>
      <c r="E2337" s="46">
        <v>12</v>
      </c>
    </row>
    <row r="2338" spans="4:5" x14ac:dyDescent="0.3">
      <c r="D2338" s="46">
        <v>95625</v>
      </c>
      <c r="E2338" s="46">
        <v>12</v>
      </c>
    </row>
    <row r="2339" spans="4:5" x14ac:dyDescent="0.3">
      <c r="D2339" s="46">
        <v>95626</v>
      </c>
      <c r="E2339" s="46">
        <v>12</v>
      </c>
    </row>
    <row r="2340" spans="4:5" x14ac:dyDescent="0.3">
      <c r="D2340" s="46">
        <v>95627</v>
      </c>
      <c r="E2340" s="46">
        <v>12</v>
      </c>
    </row>
    <row r="2341" spans="4:5" x14ac:dyDescent="0.3">
      <c r="D2341" s="46">
        <v>95628</v>
      </c>
      <c r="E2341" s="46">
        <v>12</v>
      </c>
    </row>
    <row r="2342" spans="4:5" x14ac:dyDescent="0.3">
      <c r="D2342" s="46">
        <v>95629</v>
      </c>
      <c r="E2342" s="46">
        <v>12</v>
      </c>
    </row>
    <row r="2343" spans="4:5" x14ac:dyDescent="0.3">
      <c r="D2343" s="46">
        <v>95630</v>
      </c>
      <c r="E2343" s="46">
        <v>12</v>
      </c>
    </row>
    <row r="2344" spans="4:5" x14ac:dyDescent="0.3">
      <c r="D2344" s="46">
        <v>95631</v>
      </c>
      <c r="E2344" s="46">
        <v>16</v>
      </c>
    </row>
    <row r="2345" spans="4:5" x14ac:dyDescent="0.3">
      <c r="D2345" s="46">
        <v>95632</v>
      </c>
      <c r="E2345" s="46">
        <v>12</v>
      </c>
    </row>
    <row r="2346" spans="4:5" x14ac:dyDescent="0.3">
      <c r="D2346" s="46">
        <v>95633</v>
      </c>
      <c r="E2346" s="46">
        <v>12</v>
      </c>
    </row>
    <row r="2347" spans="4:5" x14ac:dyDescent="0.3">
      <c r="D2347" s="46">
        <v>95634</v>
      </c>
      <c r="E2347" s="46">
        <v>12</v>
      </c>
    </row>
    <row r="2348" spans="4:5" x14ac:dyDescent="0.3">
      <c r="D2348" s="46">
        <v>95635</v>
      </c>
      <c r="E2348" s="46">
        <v>12</v>
      </c>
    </row>
    <row r="2349" spans="4:5" x14ac:dyDescent="0.3">
      <c r="D2349" s="46">
        <v>95636</v>
      </c>
      <c r="E2349" s="46">
        <v>16</v>
      </c>
    </row>
    <row r="2350" spans="4:5" x14ac:dyDescent="0.3">
      <c r="D2350" s="46">
        <v>95637</v>
      </c>
      <c r="E2350" s="46">
        <v>12</v>
      </c>
    </row>
    <row r="2351" spans="4:5" x14ac:dyDescent="0.3">
      <c r="D2351" s="46">
        <v>95638</v>
      </c>
      <c r="E2351" s="46">
        <v>12</v>
      </c>
    </row>
    <row r="2352" spans="4:5" x14ac:dyDescent="0.3">
      <c r="D2352" s="46">
        <v>95639</v>
      </c>
      <c r="E2352" s="46">
        <v>12</v>
      </c>
    </row>
    <row r="2353" spans="4:5" x14ac:dyDescent="0.3">
      <c r="D2353" s="46">
        <v>95640</v>
      </c>
      <c r="E2353" s="46">
        <v>12</v>
      </c>
    </row>
    <row r="2354" spans="4:5" x14ac:dyDescent="0.3">
      <c r="D2354" s="46">
        <v>95641</v>
      </c>
      <c r="E2354" s="46">
        <v>12</v>
      </c>
    </row>
    <row r="2355" spans="4:5" x14ac:dyDescent="0.3">
      <c r="D2355" s="46">
        <v>95642</v>
      </c>
      <c r="E2355" s="46">
        <v>12</v>
      </c>
    </row>
    <row r="2356" spans="4:5" x14ac:dyDescent="0.3">
      <c r="D2356" s="46">
        <v>95644</v>
      </c>
      <c r="E2356" s="46">
        <v>12</v>
      </c>
    </row>
    <row r="2357" spans="4:5" x14ac:dyDescent="0.3">
      <c r="D2357" s="46">
        <v>95645</v>
      </c>
      <c r="E2357" s="46">
        <v>11</v>
      </c>
    </row>
    <row r="2358" spans="4:5" x14ac:dyDescent="0.3">
      <c r="D2358" s="46">
        <v>95646</v>
      </c>
      <c r="E2358" s="46">
        <v>16</v>
      </c>
    </row>
    <row r="2359" spans="4:5" x14ac:dyDescent="0.3">
      <c r="D2359" s="46">
        <v>95648</v>
      </c>
      <c r="E2359" s="46">
        <v>11</v>
      </c>
    </row>
    <row r="2360" spans="4:5" x14ac:dyDescent="0.3">
      <c r="D2360" s="46">
        <v>95650</v>
      </c>
      <c r="E2360" s="46">
        <v>11</v>
      </c>
    </row>
    <row r="2361" spans="4:5" x14ac:dyDescent="0.3">
      <c r="D2361" s="46">
        <v>95651</v>
      </c>
      <c r="E2361" s="46">
        <v>12</v>
      </c>
    </row>
    <row r="2362" spans="4:5" x14ac:dyDescent="0.3">
      <c r="D2362" s="46">
        <v>95652</v>
      </c>
      <c r="E2362" s="46">
        <v>12</v>
      </c>
    </row>
    <row r="2363" spans="4:5" x14ac:dyDescent="0.3">
      <c r="D2363" s="46">
        <v>95653</v>
      </c>
      <c r="E2363" s="46">
        <v>12</v>
      </c>
    </row>
    <row r="2364" spans="4:5" x14ac:dyDescent="0.3">
      <c r="D2364" s="46">
        <v>95654</v>
      </c>
      <c r="E2364" s="46">
        <v>12</v>
      </c>
    </row>
    <row r="2365" spans="4:5" x14ac:dyDescent="0.3">
      <c r="D2365" s="46">
        <v>95655</v>
      </c>
      <c r="E2365" s="46">
        <v>12</v>
      </c>
    </row>
    <row r="2366" spans="4:5" x14ac:dyDescent="0.3">
      <c r="D2366" s="46">
        <v>95656</v>
      </c>
      <c r="E2366" s="46">
        <v>12</v>
      </c>
    </row>
    <row r="2367" spans="4:5" x14ac:dyDescent="0.3">
      <c r="D2367" s="46">
        <v>95658</v>
      </c>
      <c r="E2367" s="46">
        <v>11</v>
      </c>
    </row>
    <row r="2368" spans="4:5" x14ac:dyDescent="0.3">
      <c r="D2368" s="46">
        <v>95659</v>
      </c>
      <c r="E2368" s="46">
        <v>11</v>
      </c>
    </row>
    <row r="2369" spans="4:5" x14ac:dyDescent="0.3">
      <c r="D2369" s="46">
        <v>95660</v>
      </c>
      <c r="E2369" s="46">
        <v>12</v>
      </c>
    </row>
    <row r="2370" spans="4:5" x14ac:dyDescent="0.3">
      <c r="D2370" s="46">
        <v>95661</v>
      </c>
      <c r="E2370" s="46">
        <v>11</v>
      </c>
    </row>
    <row r="2371" spans="4:5" x14ac:dyDescent="0.3">
      <c r="D2371" s="46">
        <v>95662</v>
      </c>
      <c r="E2371" s="46">
        <v>12</v>
      </c>
    </row>
    <row r="2372" spans="4:5" x14ac:dyDescent="0.3">
      <c r="D2372" s="46">
        <v>95663</v>
      </c>
      <c r="E2372" s="46">
        <v>11</v>
      </c>
    </row>
    <row r="2373" spans="4:5" x14ac:dyDescent="0.3">
      <c r="D2373" s="46">
        <v>95664</v>
      </c>
      <c r="E2373" s="46">
        <v>12</v>
      </c>
    </row>
    <row r="2374" spans="4:5" x14ac:dyDescent="0.3">
      <c r="D2374" s="46">
        <v>95665</v>
      </c>
      <c r="E2374" s="46">
        <v>12</v>
      </c>
    </row>
    <row r="2375" spans="4:5" x14ac:dyDescent="0.3">
      <c r="D2375" s="46">
        <v>95666</v>
      </c>
      <c r="E2375" s="46">
        <v>16</v>
      </c>
    </row>
    <row r="2376" spans="4:5" x14ac:dyDescent="0.3">
      <c r="D2376" s="46">
        <v>95667</v>
      </c>
      <c r="E2376" s="46">
        <v>12</v>
      </c>
    </row>
    <row r="2377" spans="4:5" x14ac:dyDescent="0.3">
      <c r="D2377" s="46">
        <v>95668</v>
      </c>
      <c r="E2377" s="46">
        <v>11</v>
      </c>
    </row>
    <row r="2378" spans="4:5" x14ac:dyDescent="0.3">
      <c r="D2378" s="46">
        <v>95669</v>
      </c>
      <c r="E2378" s="46">
        <v>12</v>
      </c>
    </row>
    <row r="2379" spans="4:5" x14ac:dyDescent="0.3">
      <c r="D2379" s="46">
        <v>95670</v>
      </c>
      <c r="E2379" s="46">
        <v>12</v>
      </c>
    </row>
    <row r="2380" spans="4:5" x14ac:dyDescent="0.3">
      <c r="D2380" s="46">
        <v>95671</v>
      </c>
      <c r="E2380" s="46">
        <v>12</v>
      </c>
    </row>
    <row r="2381" spans="4:5" x14ac:dyDescent="0.3">
      <c r="D2381" s="46">
        <v>95672</v>
      </c>
      <c r="E2381" s="46">
        <v>12</v>
      </c>
    </row>
    <row r="2382" spans="4:5" x14ac:dyDescent="0.3">
      <c r="D2382" s="46">
        <v>95673</v>
      </c>
      <c r="E2382" s="46">
        <v>12</v>
      </c>
    </row>
    <row r="2383" spans="4:5" x14ac:dyDescent="0.3">
      <c r="D2383" s="46">
        <v>95674</v>
      </c>
      <c r="E2383" s="46">
        <v>11</v>
      </c>
    </row>
    <row r="2384" spans="4:5" x14ac:dyDescent="0.3">
      <c r="D2384" s="46">
        <v>95675</v>
      </c>
      <c r="E2384" s="46">
        <v>12</v>
      </c>
    </row>
    <row r="2385" spans="4:5" x14ac:dyDescent="0.3">
      <c r="D2385" s="46">
        <v>95676</v>
      </c>
      <c r="E2385" s="46">
        <v>11</v>
      </c>
    </row>
    <row r="2386" spans="4:5" x14ac:dyDescent="0.3">
      <c r="D2386" s="46">
        <v>95677</v>
      </c>
      <c r="E2386" s="46">
        <v>11</v>
      </c>
    </row>
    <row r="2387" spans="4:5" x14ac:dyDescent="0.3">
      <c r="D2387" s="46">
        <v>95678</v>
      </c>
      <c r="E2387" s="46">
        <v>11</v>
      </c>
    </row>
    <row r="2388" spans="4:5" x14ac:dyDescent="0.3">
      <c r="D2388" s="46">
        <v>95679</v>
      </c>
      <c r="E2388" s="46">
        <v>12</v>
      </c>
    </row>
    <row r="2389" spans="4:5" x14ac:dyDescent="0.3">
      <c r="D2389" s="46">
        <v>95680</v>
      </c>
      <c r="E2389" s="46">
        <v>12</v>
      </c>
    </row>
    <row r="2390" spans="4:5" x14ac:dyDescent="0.3">
      <c r="D2390" s="46">
        <v>95681</v>
      </c>
      <c r="E2390" s="46">
        <v>11</v>
      </c>
    </row>
    <row r="2391" spans="4:5" x14ac:dyDescent="0.3">
      <c r="D2391" s="46">
        <v>95682</v>
      </c>
      <c r="E2391" s="46">
        <v>12</v>
      </c>
    </row>
    <row r="2392" spans="4:5" x14ac:dyDescent="0.3">
      <c r="D2392" s="46">
        <v>95683</v>
      </c>
      <c r="E2392" s="46">
        <v>12</v>
      </c>
    </row>
    <row r="2393" spans="4:5" x14ac:dyDescent="0.3">
      <c r="D2393" s="46">
        <v>95684</v>
      </c>
      <c r="E2393" s="46">
        <v>12</v>
      </c>
    </row>
    <row r="2394" spans="4:5" x14ac:dyDescent="0.3">
      <c r="D2394" s="46">
        <v>95685</v>
      </c>
      <c r="E2394" s="46">
        <v>12</v>
      </c>
    </row>
    <row r="2395" spans="4:5" x14ac:dyDescent="0.3">
      <c r="D2395" s="46">
        <v>95686</v>
      </c>
      <c r="E2395" s="46">
        <v>12</v>
      </c>
    </row>
    <row r="2396" spans="4:5" x14ac:dyDescent="0.3">
      <c r="D2396" s="46">
        <v>95687</v>
      </c>
      <c r="E2396" s="46">
        <v>12</v>
      </c>
    </row>
    <row r="2397" spans="4:5" x14ac:dyDescent="0.3">
      <c r="D2397" s="46">
        <v>95688</v>
      </c>
      <c r="E2397" s="46">
        <v>12</v>
      </c>
    </row>
    <row r="2398" spans="4:5" x14ac:dyDescent="0.3">
      <c r="D2398" s="46">
        <v>95689</v>
      </c>
      <c r="E2398" s="46">
        <v>12</v>
      </c>
    </row>
    <row r="2399" spans="4:5" x14ac:dyDescent="0.3">
      <c r="D2399" s="46">
        <v>95690</v>
      </c>
      <c r="E2399" s="46">
        <v>12</v>
      </c>
    </row>
    <row r="2400" spans="4:5" x14ac:dyDescent="0.3">
      <c r="D2400" s="46">
        <v>95691</v>
      </c>
      <c r="E2400" s="46">
        <v>12</v>
      </c>
    </row>
    <row r="2401" spans="4:5" x14ac:dyDescent="0.3">
      <c r="D2401" s="46">
        <v>95692</v>
      </c>
      <c r="E2401" s="46">
        <v>11</v>
      </c>
    </row>
    <row r="2402" spans="4:5" x14ac:dyDescent="0.3">
      <c r="D2402" s="46">
        <v>95693</v>
      </c>
      <c r="E2402" s="46">
        <v>12</v>
      </c>
    </row>
    <row r="2403" spans="4:5" x14ac:dyDescent="0.3">
      <c r="D2403" s="46">
        <v>95694</v>
      </c>
      <c r="E2403" s="46">
        <v>12</v>
      </c>
    </row>
    <row r="2404" spans="4:5" x14ac:dyDescent="0.3">
      <c r="D2404" s="46">
        <v>95695</v>
      </c>
      <c r="E2404" s="46">
        <v>12</v>
      </c>
    </row>
    <row r="2405" spans="4:5" x14ac:dyDescent="0.3">
      <c r="D2405" s="46">
        <v>95696</v>
      </c>
      <c r="E2405" s="46">
        <v>12</v>
      </c>
    </row>
    <row r="2406" spans="4:5" x14ac:dyDescent="0.3">
      <c r="D2406" s="46">
        <v>95697</v>
      </c>
      <c r="E2406" s="46">
        <v>12</v>
      </c>
    </row>
    <row r="2407" spans="4:5" x14ac:dyDescent="0.3">
      <c r="D2407" s="46">
        <v>95698</v>
      </c>
      <c r="E2407" s="46">
        <v>12</v>
      </c>
    </row>
    <row r="2408" spans="4:5" x14ac:dyDescent="0.3">
      <c r="D2408" s="46">
        <v>95699</v>
      </c>
      <c r="E2408" s="46">
        <v>12</v>
      </c>
    </row>
    <row r="2409" spans="4:5" x14ac:dyDescent="0.3">
      <c r="D2409" s="46">
        <v>95701</v>
      </c>
      <c r="E2409" s="46">
        <v>16</v>
      </c>
    </row>
    <row r="2410" spans="4:5" x14ac:dyDescent="0.3">
      <c r="D2410" s="46">
        <v>95703</v>
      </c>
      <c r="E2410" s="46">
        <v>11</v>
      </c>
    </row>
    <row r="2411" spans="4:5" x14ac:dyDescent="0.3">
      <c r="D2411" s="46">
        <v>95709</v>
      </c>
      <c r="E2411" s="46">
        <v>12</v>
      </c>
    </row>
    <row r="2412" spans="4:5" x14ac:dyDescent="0.3">
      <c r="D2412" s="46">
        <v>95712</v>
      </c>
      <c r="E2412" s="46">
        <v>11</v>
      </c>
    </row>
    <row r="2413" spans="4:5" x14ac:dyDescent="0.3">
      <c r="D2413" s="46">
        <v>95713</v>
      </c>
      <c r="E2413" s="46">
        <v>11</v>
      </c>
    </row>
    <row r="2414" spans="4:5" x14ac:dyDescent="0.3">
      <c r="D2414" s="46">
        <v>95714</v>
      </c>
      <c r="E2414" s="46">
        <v>16</v>
      </c>
    </row>
    <row r="2415" spans="4:5" x14ac:dyDescent="0.3">
      <c r="D2415" s="46">
        <v>95715</v>
      </c>
      <c r="E2415" s="46">
        <v>16</v>
      </c>
    </row>
    <row r="2416" spans="4:5" x14ac:dyDescent="0.3">
      <c r="D2416" s="46">
        <v>95717</v>
      </c>
      <c r="E2416" s="46">
        <v>16</v>
      </c>
    </row>
    <row r="2417" spans="4:5" x14ac:dyDescent="0.3">
      <c r="D2417" s="46">
        <v>95720</v>
      </c>
      <c r="E2417" s="46">
        <v>16</v>
      </c>
    </row>
    <row r="2418" spans="4:5" x14ac:dyDescent="0.3">
      <c r="D2418" s="46">
        <v>95721</v>
      </c>
      <c r="E2418" s="46">
        <v>16</v>
      </c>
    </row>
    <row r="2419" spans="4:5" x14ac:dyDescent="0.3">
      <c r="D2419" s="46">
        <v>95722</v>
      </c>
      <c r="E2419" s="46">
        <v>11</v>
      </c>
    </row>
    <row r="2420" spans="4:5" x14ac:dyDescent="0.3">
      <c r="D2420" s="46">
        <v>95724</v>
      </c>
      <c r="E2420" s="46">
        <v>16</v>
      </c>
    </row>
    <row r="2421" spans="4:5" x14ac:dyDescent="0.3">
      <c r="D2421" s="46">
        <v>95726</v>
      </c>
      <c r="E2421" s="46">
        <v>16</v>
      </c>
    </row>
    <row r="2422" spans="4:5" x14ac:dyDescent="0.3">
      <c r="D2422" s="46">
        <v>95728</v>
      </c>
      <c r="E2422" s="46">
        <v>16</v>
      </c>
    </row>
    <row r="2423" spans="4:5" x14ac:dyDescent="0.3">
      <c r="D2423" s="46">
        <v>95735</v>
      </c>
      <c r="E2423" s="46">
        <v>16</v>
      </c>
    </row>
    <row r="2424" spans="4:5" x14ac:dyDescent="0.3">
      <c r="D2424" s="46">
        <v>95736</v>
      </c>
      <c r="E2424" s="46">
        <v>11</v>
      </c>
    </row>
    <row r="2425" spans="4:5" x14ac:dyDescent="0.3">
      <c r="D2425" s="46">
        <v>95741</v>
      </c>
      <c r="E2425" s="46">
        <v>12</v>
      </c>
    </row>
    <row r="2426" spans="4:5" x14ac:dyDescent="0.3">
      <c r="D2426" s="46">
        <v>95742</v>
      </c>
      <c r="E2426" s="46">
        <v>12</v>
      </c>
    </row>
    <row r="2427" spans="4:5" x14ac:dyDescent="0.3">
      <c r="D2427" s="46">
        <v>95743</v>
      </c>
      <c r="E2427" s="46">
        <v>12</v>
      </c>
    </row>
    <row r="2428" spans="4:5" x14ac:dyDescent="0.3">
      <c r="D2428" s="46">
        <v>95746</v>
      </c>
      <c r="E2428" s="46">
        <v>11</v>
      </c>
    </row>
    <row r="2429" spans="4:5" x14ac:dyDescent="0.3">
      <c r="D2429" s="46">
        <v>95747</v>
      </c>
      <c r="E2429" s="46">
        <v>11</v>
      </c>
    </row>
    <row r="2430" spans="4:5" x14ac:dyDescent="0.3">
      <c r="D2430" s="46">
        <v>95757</v>
      </c>
      <c r="E2430" s="46">
        <v>12</v>
      </c>
    </row>
    <row r="2431" spans="4:5" x14ac:dyDescent="0.3">
      <c r="D2431" s="46">
        <v>95758</v>
      </c>
      <c r="E2431" s="46">
        <v>12</v>
      </c>
    </row>
    <row r="2432" spans="4:5" x14ac:dyDescent="0.3">
      <c r="D2432" s="46">
        <v>95759</v>
      </c>
      <c r="E2432" s="46">
        <v>12</v>
      </c>
    </row>
    <row r="2433" spans="4:5" x14ac:dyDescent="0.3">
      <c r="D2433" s="46">
        <v>95762</v>
      </c>
      <c r="E2433" s="46">
        <v>12</v>
      </c>
    </row>
    <row r="2434" spans="4:5" x14ac:dyDescent="0.3">
      <c r="D2434" s="46">
        <v>95763</v>
      </c>
      <c r="E2434" s="46">
        <v>12</v>
      </c>
    </row>
    <row r="2435" spans="4:5" x14ac:dyDescent="0.3">
      <c r="D2435" s="46">
        <v>95765</v>
      </c>
      <c r="E2435" s="46">
        <v>11</v>
      </c>
    </row>
    <row r="2436" spans="4:5" x14ac:dyDescent="0.3">
      <c r="D2436" s="46">
        <v>95776</v>
      </c>
      <c r="E2436" s="46">
        <v>12</v>
      </c>
    </row>
    <row r="2437" spans="4:5" x14ac:dyDescent="0.3">
      <c r="D2437" s="46">
        <v>95798</v>
      </c>
      <c r="E2437" s="46">
        <v>12</v>
      </c>
    </row>
    <row r="2438" spans="4:5" x14ac:dyDescent="0.3">
      <c r="D2438" s="46">
        <v>95799</v>
      </c>
      <c r="E2438" s="46">
        <v>12</v>
      </c>
    </row>
    <row r="2439" spans="4:5" x14ac:dyDescent="0.3">
      <c r="D2439" s="46">
        <v>95811</v>
      </c>
      <c r="E2439" s="46">
        <v>12</v>
      </c>
    </row>
    <row r="2440" spans="4:5" x14ac:dyDescent="0.3">
      <c r="D2440" s="46">
        <v>95812</v>
      </c>
      <c r="E2440" s="46">
        <v>12</v>
      </c>
    </row>
    <row r="2441" spans="4:5" x14ac:dyDescent="0.3">
      <c r="D2441" s="46">
        <v>95813</v>
      </c>
      <c r="E2441" s="46">
        <v>12</v>
      </c>
    </row>
    <row r="2442" spans="4:5" x14ac:dyDescent="0.3">
      <c r="D2442" s="46">
        <v>95814</v>
      </c>
      <c r="E2442" s="46">
        <v>12</v>
      </c>
    </row>
    <row r="2443" spans="4:5" x14ac:dyDescent="0.3">
      <c r="D2443" s="46">
        <v>95815</v>
      </c>
      <c r="E2443" s="46">
        <v>12</v>
      </c>
    </row>
    <row r="2444" spans="4:5" x14ac:dyDescent="0.3">
      <c r="D2444" s="46">
        <v>95816</v>
      </c>
      <c r="E2444" s="46">
        <v>12</v>
      </c>
    </row>
    <row r="2445" spans="4:5" x14ac:dyDescent="0.3">
      <c r="D2445" s="46">
        <v>95817</v>
      </c>
      <c r="E2445" s="46">
        <v>12</v>
      </c>
    </row>
    <row r="2446" spans="4:5" x14ac:dyDescent="0.3">
      <c r="D2446" s="46">
        <v>95818</v>
      </c>
      <c r="E2446" s="46">
        <v>12</v>
      </c>
    </row>
    <row r="2447" spans="4:5" x14ac:dyDescent="0.3">
      <c r="D2447" s="46">
        <v>95819</v>
      </c>
      <c r="E2447" s="46">
        <v>12</v>
      </c>
    </row>
    <row r="2448" spans="4:5" x14ac:dyDescent="0.3">
      <c r="D2448" s="46">
        <v>95820</v>
      </c>
      <c r="E2448" s="46">
        <v>12</v>
      </c>
    </row>
    <row r="2449" spans="4:5" x14ac:dyDescent="0.3">
      <c r="D2449" s="46">
        <v>95821</v>
      </c>
      <c r="E2449" s="46">
        <v>12</v>
      </c>
    </row>
    <row r="2450" spans="4:5" x14ac:dyDescent="0.3">
      <c r="D2450" s="46">
        <v>95822</v>
      </c>
      <c r="E2450" s="46">
        <v>12</v>
      </c>
    </row>
    <row r="2451" spans="4:5" x14ac:dyDescent="0.3">
      <c r="D2451" s="46">
        <v>95823</v>
      </c>
      <c r="E2451" s="46">
        <v>12</v>
      </c>
    </row>
    <row r="2452" spans="4:5" x14ac:dyDescent="0.3">
      <c r="D2452" s="46">
        <v>95824</v>
      </c>
      <c r="E2452" s="46">
        <v>12</v>
      </c>
    </row>
    <row r="2453" spans="4:5" x14ac:dyDescent="0.3">
      <c r="D2453" s="46">
        <v>95825</v>
      </c>
      <c r="E2453" s="46">
        <v>12</v>
      </c>
    </row>
    <row r="2454" spans="4:5" x14ac:dyDescent="0.3">
      <c r="D2454" s="46">
        <v>95826</v>
      </c>
      <c r="E2454" s="46">
        <v>12</v>
      </c>
    </row>
    <row r="2455" spans="4:5" x14ac:dyDescent="0.3">
      <c r="D2455" s="46">
        <v>95827</v>
      </c>
      <c r="E2455" s="46">
        <v>12</v>
      </c>
    </row>
    <row r="2456" spans="4:5" x14ac:dyDescent="0.3">
      <c r="D2456" s="46">
        <v>95828</v>
      </c>
      <c r="E2456" s="46">
        <v>12</v>
      </c>
    </row>
    <row r="2457" spans="4:5" x14ac:dyDescent="0.3">
      <c r="D2457" s="46">
        <v>95829</v>
      </c>
      <c r="E2457" s="46">
        <v>12</v>
      </c>
    </row>
    <row r="2458" spans="4:5" x14ac:dyDescent="0.3">
      <c r="D2458" s="46">
        <v>95830</v>
      </c>
      <c r="E2458" s="46">
        <v>12</v>
      </c>
    </row>
    <row r="2459" spans="4:5" x14ac:dyDescent="0.3">
      <c r="D2459" s="46">
        <v>95831</v>
      </c>
      <c r="E2459" s="46">
        <v>12</v>
      </c>
    </row>
    <row r="2460" spans="4:5" x14ac:dyDescent="0.3">
      <c r="D2460" s="46">
        <v>95832</v>
      </c>
      <c r="E2460" s="46">
        <v>12</v>
      </c>
    </row>
    <row r="2461" spans="4:5" x14ac:dyDescent="0.3">
      <c r="D2461" s="46">
        <v>95833</v>
      </c>
      <c r="E2461" s="46">
        <v>12</v>
      </c>
    </row>
    <row r="2462" spans="4:5" x14ac:dyDescent="0.3">
      <c r="D2462" s="46">
        <v>95834</v>
      </c>
      <c r="E2462" s="46">
        <v>12</v>
      </c>
    </row>
    <row r="2463" spans="4:5" x14ac:dyDescent="0.3">
      <c r="D2463" s="46">
        <v>95835</v>
      </c>
      <c r="E2463" s="46">
        <v>12</v>
      </c>
    </row>
    <row r="2464" spans="4:5" x14ac:dyDescent="0.3">
      <c r="D2464" s="46">
        <v>95836</v>
      </c>
      <c r="E2464" s="46">
        <v>12</v>
      </c>
    </row>
    <row r="2465" spans="4:5" x14ac:dyDescent="0.3">
      <c r="D2465" s="46">
        <v>95837</v>
      </c>
      <c r="E2465" s="46">
        <v>12</v>
      </c>
    </row>
    <row r="2466" spans="4:5" x14ac:dyDescent="0.3">
      <c r="D2466" s="46">
        <v>95838</v>
      </c>
      <c r="E2466" s="46">
        <v>12</v>
      </c>
    </row>
    <row r="2467" spans="4:5" x14ac:dyDescent="0.3">
      <c r="D2467" s="46">
        <v>95840</v>
      </c>
      <c r="E2467" s="46">
        <v>12</v>
      </c>
    </row>
    <row r="2468" spans="4:5" x14ac:dyDescent="0.3">
      <c r="D2468" s="46">
        <v>95841</v>
      </c>
      <c r="E2468" s="46">
        <v>12</v>
      </c>
    </row>
    <row r="2469" spans="4:5" x14ac:dyDescent="0.3">
      <c r="D2469" s="46">
        <v>95842</v>
      </c>
      <c r="E2469" s="46">
        <v>12</v>
      </c>
    </row>
    <row r="2470" spans="4:5" x14ac:dyDescent="0.3">
      <c r="D2470" s="46">
        <v>95843</v>
      </c>
      <c r="E2470" s="46">
        <v>12</v>
      </c>
    </row>
    <row r="2471" spans="4:5" x14ac:dyDescent="0.3">
      <c r="D2471" s="46">
        <v>95851</v>
      </c>
      <c r="E2471" s="46">
        <v>12</v>
      </c>
    </row>
    <row r="2472" spans="4:5" x14ac:dyDescent="0.3">
      <c r="D2472" s="46">
        <v>95852</v>
      </c>
      <c r="E2472" s="46">
        <v>12</v>
      </c>
    </row>
    <row r="2473" spans="4:5" x14ac:dyDescent="0.3">
      <c r="D2473" s="46">
        <v>95853</v>
      </c>
      <c r="E2473" s="46">
        <v>12</v>
      </c>
    </row>
    <row r="2474" spans="4:5" x14ac:dyDescent="0.3">
      <c r="D2474" s="46">
        <v>95857</v>
      </c>
      <c r="E2474" s="46">
        <v>12</v>
      </c>
    </row>
    <row r="2475" spans="4:5" x14ac:dyDescent="0.3">
      <c r="D2475" s="46">
        <v>95860</v>
      </c>
      <c r="E2475" s="46">
        <v>12</v>
      </c>
    </row>
    <row r="2476" spans="4:5" x14ac:dyDescent="0.3">
      <c r="D2476" s="46">
        <v>95864</v>
      </c>
      <c r="E2476" s="46">
        <v>12</v>
      </c>
    </row>
    <row r="2477" spans="4:5" x14ac:dyDescent="0.3">
      <c r="D2477" s="46">
        <v>95865</v>
      </c>
      <c r="E2477" s="46">
        <v>12</v>
      </c>
    </row>
    <row r="2478" spans="4:5" x14ac:dyDescent="0.3">
      <c r="D2478" s="46">
        <v>95866</v>
      </c>
      <c r="E2478" s="46">
        <v>12</v>
      </c>
    </row>
    <row r="2479" spans="4:5" x14ac:dyDescent="0.3">
      <c r="D2479" s="46">
        <v>95867</v>
      </c>
      <c r="E2479" s="46">
        <v>12</v>
      </c>
    </row>
    <row r="2480" spans="4:5" x14ac:dyDescent="0.3">
      <c r="D2480" s="46">
        <v>95873</v>
      </c>
      <c r="E2480" s="46">
        <v>12</v>
      </c>
    </row>
    <row r="2481" spans="4:5" x14ac:dyDescent="0.3">
      <c r="D2481" s="46">
        <v>95887</v>
      </c>
      <c r="E2481" s="46">
        <v>12</v>
      </c>
    </row>
    <row r="2482" spans="4:5" x14ac:dyDescent="0.3">
      <c r="D2482" s="46">
        <v>95894</v>
      </c>
      <c r="E2482" s="46">
        <v>12</v>
      </c>
    </row>
    <row r="2483" spans="4:5" x14ac:dyDescent="0.3">
      <c r="D2483" s="46">
        <v>95899</v>
      </c>
      <c r="E2483" s="46">
        <v>12</v>
      </c>
    </row>
    <row r="2484" spans="4:5" x14ac:dyDescent="0.3">
      <c r="D2484" s="46">
        <v>95901</v>
      </c>
      <c r="E2484" s="46">
        <v>11</v>
      </c>
    </row>
    <row r="2485" spans="4:5" x14ac:dyDescent="0.3">
      <c r="D2485" s="46">
        <v>95903</v>
      </c>
      <c r="E2485" s="46">
        <v>11</v>
      </c>
    </row>
    <row r="2486" spans="4:5" x14ac:dyDescent="0.3">
      <c r="D2486" s="46">
        <v>95910</v>
      </c>
      <c r="E2486" s="46">
        <v>16</v>
      </c>
    </row>
    <row r="2487" spans="4:5" x14ac:dyDescent="0.3">
      <c r="D2487" s="46">
        <v>95912</v>
      </c>
      <c r="E2487" s="46">
        <v>11</v>
      </c>
    </row>
    <row r="2488" spans="4:5" x14ac:dyDescent="0.3">
      <c r="D2488" s="46">
        <v>95913</v>
      </c>
      <c r="E2488" s="46">
        <v>11</v>
      </c>
    </row>
    <row r="2489" spans="4:5" x14ac:dyDescent="0.3">
      <c r="D2489" s="46">
        <v>95914</v>
      </c>
      <c r="E2489" s="46">
        <v>11</v>
      </c>
    </row>
    <row r="2490" spans="4:5" x14ac:dyDescent="0.3">
      <c r="D2490" s="46">
        <v>95915</v>
      </c>
      <c r="E2490" s="46">
        <v>16</v>
      </c>
    </row>
    <row r="2491" spans="4:5" x14ac:dyDescent="0.3">
      <c r="D2491" s="46">
        <v>95916</v>
      </c>
      <c r="E2491" s="46">
        <v>16</v>
      </c>
    </row>
    <row r="2492" spans="4:5" x14ac:dyDescent="0.3">
      <c r="D2492" s="46">
        <v>95917</v>
      </c>
      <c r="E2492" s="46">
        <v>11</v>
      </c>
    </row>
    <row r="2493" spans="4:5" x14ac:dyDescent="0.3">
      <c r="D2493" s="46">
        <v>95918</v>
      </c>
      <c r="E2493" s="46">
        <v>11</v>
      </c>
    </row>
    <row r="2494" spans="4:5" x14ac:dyDescent="0.3">
      <c r="D2494" s="46">
        <v>95919</v>
      </c>
      <c r="E2494" s="46">
        <v>11</v>
      </c>
    </row>
    <row r="2495" spans="4:5" x14ac:dyDescent="0.3">
      <c r="D2495" s="46">
        <v>95920</v>
      </c>
      <c r="E2495" s="46">
        <v>11</v>
      </c>
    </row>
    <row r="2496" spans="4:5" x14ac:dyDescent="0.3">
      <c r="D2496" s="46">
        <v>95922</v>
      </c>
      <c r="E2496" s="46">
        <v>16</v>
      </c>
    </row>
    <row r="2497" spans="4:5" x14ac:dyDescent="0.3">
      <c r="D2497" s="46">
        <v>95923</v>
      </c>
      <c r="E2497" s="46">
        <v>16</v>
      </c>
    </row>
    <row r="2498" spans="4:5" x14ac:dyDescent="0.3">
      <c r="D2498" s="46">
        <v>95924</v>
      </c>
      <c r="E2498" s="46">
        <v>11</v>
      </c>
    </row>
    <row r="2499" spans="4:5" x14ac:dyDescent="0.3">
      <c r="D2499" s="46">
        <v>95925</v>
      </c>
      <c r="E2499" s="46">
        <v>16</v>
      </c>
    </row>
    <row r="2500" spans="4:5" x14ac:dyDescent="0.3">
      <c r="D2500" s="46">
        <v>95926</v>
      </c>
      <c r="E2500" s="46">
        <v>11</v>
      </c>
    </row>
    <row r="2501" spans="4:5" x14ac:dyDescent="0.3">
      <c r="D2501" s="46">
        <v>95927</v>
      </c>
      <c r="E2501" s="46">
        <v>11</v>
      </c>
    </row>
    <row r="2502" spans="4:5" x14ac:dyDescent="0.3">
      <c r="D2502" s="46">
        <v>95928</v>
      </c>
      <c r="E2502" s="46">
        <v>11</v>
      </c>
    </row>
    <row r="2503" spans="4:5" x14ac:dyDescent="0.3">
      <c r="D2503" s="46">
        <v>95929</v>
      </c>
      <c r="E2503" s="46">
        <v>11</v>
      </c>
    </row>
    <row r="2504" spans="4:5" x14ac:dyDescent="0.3">
      <c r="D2504" s="46">
        <v>95930</v>
      </c>
      <c r="E2504" s="46">
        <v>16</v>
      </c>
    </row>
    <row r="2505" spans="4:5" x14ac:dyDescent="0.3">
      <c r="D2505" s="46">
        <v>95931</v>
      </c>
      <c r="E2505" s="46">
        <v>11</v>
      </c>
    </row>
    <row r="2506" spans="4:5" x14ac:dyDescent="0.3">
      <c r="D2506" s="46">
        <v>95932</v>
      </c>
      <c r="E2506" s="46">
        <v>11</v>
      </c>
    </row>
    <row r="2507" spans="4:5" x14ac:dyDescent="0.3">
      <c r="D2507" s="46">
        <v>95934</v>
      </c>
      <c r="E2507" s="46">
        <v>16</v>
      </c>
    </row>
    <row r="2508" spans="4:5" x14ac:dyDescent="0.3">
      <c r="D2508" s="46">
        <v>95935</v>
      </c>
      <c r="E2508" s="46">
        <v>11</v>
      </c>
    </row>
    <row r="2509" spans="4:5" x14ac:dyDescent="0.3">
      <c r="D2509" s="46">
        <v>95936</v>
      </c>
      <c r="E2509" s="46">
        <v>16</v>
      </c>
    </row>
    <row r="2510" spans="4:5" x14ac:dyDescent="0.3">
      <c r="D2510" s="46">
        <v>95937</v>
      </c>
      <c r="E2510" s="46">
        <v>12</v>
      </c>
    </row>
    <row r="2511" spans="4:5" x14ac:dyDescent="0.3">
      <c r="D2511" s="46">
        <v>95938</v>
      </c>
      <c r="E2511" s="46">
        <v>11</v>
      </c>
    </row>
    <row r="2512" spans="4:5" x14ac:dyDescent="0.3">
      <c r="D2512" s="46">
        <v>95939</v>
      </c>
      <c r="E2512" s="46">
        <v>11</v>
      </c>
    </row>
    <row r="2513" spans="4:5" x14ac:dyDescent="0.3">
      <c r="D2513" s="46">
        <v>95940</v>
      </c>
      <c r="E2513" s="46">
        <v>11</v>
      </c>
    </row>
    <row r="2514" spans="4:5" x14ac:dyDescent="0.3">
      <c r="D2514" s="46">
        <v>95941</v>
      </c>
      <c r="E2514" s="46">
        <v>16</v>
      </c>
    </row>
    <row r="2515" spans="4:5" x14ac:dyDescent="0.3">
      <c r="D2515" s="46">
        <v>95942</v>
      </c>
      <c r="E2515" s="46">
        <v>16</v>
      </c>
    </row>
    <row r="2516" spans="4:5" x14ac:dyDescent="0.3">
      <c r="D2516" s="46">
        <v>95943</v>
      </c>
      <c r="E2516" s="46">
        <v>11</v>
      </c>
    </row>
    <row r="2517" spans="4:5" x14ac:dyDescent="0.3">
      <c r="D2517" s="46">
        <v>95944</v>
      </c>
      <c r="E2517" s="46">
        <v>16</v>
      </c>
    </row>
    <row r="2518" spans="4:5" x14ac:dyDescent="0.3">
      <c r="D2518" s="46">
        <v>95945</v>
      </c>
      <c r="E2518" s="46">
        <v>11</v>
      </c>
    </row>
    <row r="2519" spans="4:5" x14ac:dyDescent="0.3">
      <c r="D2519" s="46">
        <v>95946</v>
      </c>
      <c r="E2519" s="46">
        <v>11</v>
      </c>
    </row>
    <row r="2520" spans="4:5" x14ac:dyDescent="0.3">
      <c r="D2520" s="46">
        <v>95947</v>
      </c>
      <c r="E2520" s="46">
        <v>16</v>
      </c>
    </row>
    <row r="2521" spans="4:5" x14ac:dyDescent="0.3">
      <c r="D2521" s="46">
        <v>95948</v>
      </c>
      <c r="E2521" s="46">
        <v>11</v>
      </c>
    </row>
    <row r="2522" spans="4:5" x14ac:dyDescent="0.3">
      <c r="D2522" s="46">
        <v>95949</v>
      </c>
      <c r="E2522" s="46">
        <v>11</v>
      </c>
    </row>
    <row r="2523" spans="4:5" x14ac:dyDescent="0.3">
      <c r="D2523" s="46">
        <v>95950</v>
      </c>
      <c r="E2523" s="46">
        <v>11</v>
      </c>
    </row>
    <row r="2524" spans="4:5" x14ac:dyDescent="0.3">
      <c r="D2524" s="46">
        <v>95951</v>
      </c>
      <c r="E2524" s="46">
        <v>11</v>
      </c>
    </row>
    <row r="2525" spans="4:5" x14ac:dyDescent="0.3">
      <c r="D2525" s="46">
        <v>95953</v>
      </c>
      <c r="E2525" s="46">
        <v>11</v>
      </c>
    </row>
    <row r="2526" spans="4:5" x14ac:dyDescent="0.3">
      <c r="D2526" s="46">
        <v>95954</v>
      </c>
      <c r="E2526" s="46">
        <v>16</v>
      </c>
    </row>
    <row r="2527" spans="4:5" x14ac:dyDescent="0.3">
      <c r="D2527" s="46">
        <v>95955</v>
      </c>
      <c r="E2527" s="46">
        <v>11</v>
      </c>
    </row>
    <row r="2528" spans="4:5" x14ac:dyDescent="0.3">
      <c r="D2528" s="46">
        <v>95956</v>
      </c>
      <c r="E2528" s="46">
        <v>16</v>
      </c>
    </row>
    <row r="2529" spans="4:5" x14ac:dyDescent="0.3">
      <c r="D2529" s="46">
        <v>95957</v>
      </c>
      <c r="E2529" s="46">
        <v>11</v>
      </c>
    </row>
    <row r="2530" spans="4:5" x14ac:dyDescent="0.3">
      <c r="D2530" s="46">
        <v>95958</v>
      </c>
      <c r="E2530" s="46">
        <v>11</v>
      </c>
    </row>
    <row r="2531" spans="4:5" x14ac:dyDescent="0.3">
      <c r="D2531" s="46">
        <v>95959</v>
      </c>
      <c r="E2531" s="46">
        <v>11</v>
      </c>
    </row>
    <row r="2532" spans="4:5" x14ac:dyDescent="0.3">
      <c r="D2532" s="46">
        <v>95960</v>
      </c>
      <c r="E2532" s="46">
        <v>16</v>
      </c>
    </row>
    <row r="2533" spans="4:5" x14ac:dyDescent="0.3">
      <c r="D2533" s="46">
        <v>95961</v>
      </c>
      <c r="E2533" s="46">
        <v>11</v>
      </c>
    </row>
    <row r="2534" spans="4:5" x14ac:dyDescent="0.3">
      <c r="D2534" s="46">
        <v>95962</v>
      </c>
      <c r="E2534" s="46">
        <v>11</v>
      </c>
    </row>
    <row r="2535" spans="4:5" x14ac:dyDescent="0.3">
      <c r="D2535" s="46">
        <v>95963</v>
      </c>
      <c r="E2535" s="46">
        <v>11</v>
      </c>
    </row>
    <row r="2536" spans="4:5" x14ac:dyDescent="0.3">
      <c r="D2536" s="46">
        <v>95965</v>
      </c>
      <c r="E2536" s="46">
        <v>11</v>
      </c>
    </row>
    <row r="2537" spans="4:5" x14ac:dyDescent="0.3">
      <c r="D2537" s="46">
        <v>95966</v>
      </c>
      <c r="E2537" s="46">
        <v>11</v>
      </c>
    </row>
    <row r="2538" spans="4:5" x14ac:dyDescent="0.3">
      <c r="D2538" s="46">
        <v>95967</v>
      </c>
      <c r="E2538" s="46">
        <v>11</v>
      </c>
    </row>
    <row r="2539" spans="4:5" x14ac:dyDescent="0.3">
      <c r="D2539" s="46">
        <v>95968</v>
      </c>
      <c r="E2539" s="46">
        <v>11</v>
      </c>
    </row>
    <row r="2540" spans="4:5" x14ac:dyDescent="0.3">
      <c r="D2540" s="46">
        <v>95969</v>
      </c>
      <c r="E2540" s="46">
        <v>11</v>
      </c>
    </row>
    <row r="2541" spans="4:5" x14ac:dyDescent="0.3">
      <c r="D2541" s="46">
        <v>95970</v>
      </c>
      <c r="E2541" s="46">
        <v>11</v>
      </c>
    </row>
    <row r="2542" spans="4:5" x14ac:dyDescent="0.3">
      <c r="D2542" s="46">
        <v>95971</v>
      </c>
      <c r="E2542" s="46">
        <v>16</v>
      </c>
    </row>
    <row r="2543" spans="4:5" x14ac:dyDescent="0.3">
      <c r="D2543" s="46">
        <v>95972</v>
      </c>
      <c r="E2543" s="46">
        <v>11</v>
      </c>
    </row>
    <row r="2544" spans="4:5" x14ac:dyDescent="0.3">
      <c r="D2544" s="46">
        <v>95973</v>
      </c>
      <c r="E2544" s="46">
        <v>11</v>
      </c>
    </row>
    <row r="2545" spans="4:5" x14ac:dyDescent="0.3">
      <c r="D2545" s="46">
        <v>95974</v>
      </c>
      <c r="E2545" s="46">
        <v>11</v>
      </c>
    </row>
    <row r="2546" spans="4:5" x14ac:dyDescent="0.3">
      <c r="D2546" s="46">
        <v>95975</v>
      </c>
      <c r="E2546" s="46">
        <v>11</v>
      </c>
    </row>
    <row r="2547" spans="4:5" x14ac:dyDescent="0.3">
      <c r="D2547" s="46">
        <v>95976</v>
      </c>
      <c r="E2547" s="46">
        <v>11</v>
      </c>
    </row>
    <row r="2548" spans="4:5" x14ac:dyDescent="0.3">
      <c r="D2548" s="46">
        <v>95977</v>
      </c>
      <c r="E2548" s="46">
        <v>11</v>
      </c>
    </row>
    <row r="2549" spans="4:5" x14ac:dyDescent="0.3">
      <c r="D2549" s="46">
        <v>95978</v>
      </c>
      <c r="E2549" s="46">
        <v>16</v>
      </c>
    </row>
    <row r="2550" spans="4:5" x14ac:dyDescent="0.3">
      <c r="D2550" s="46">
        <v>95979</v>
      </c>
      <c r="E2550" s="46">
        <v>11</v>
      </c>
    </row>
    <row r="2551" spans="4:5" x14ac:dyDescent="0.3">
      <c r="D2551" s="46">
        <v>95980</v>
      </c>
      <c r="E2551" s="46">
        <v>16</v>
      </c>
    </row>
    <row r="2552" spans="4:5" x14ac:dyDescent="0.3">
      <c r="D2552" s="46">
        <v>95981</v>
      </c>
      <c r="E2552" s="46">
        <v>16</v>
      </c>
    </row>
    <row r="2553" spans="4:5" x14ac:dyDescent="0.3">
      <c r="D2553" s="46">
        <v>95982</v>
      </c>
      <c r="E2553" s="46">
        <v>11</v>
      </c>
    </row>
    <row r="2554" spans="4:5" x14ac:dyDescent="0.3">
      <c r="D2554" s="46">
        <v>95983</v>
      </c>
      <c r="E2554" s="46">
        <v>16</v>
      </c>
    </row>
    <row r="2555" spans="4:5" x14ac:dyDescent="0.3">
      <c r="D2555" s="46">
        <v>95984</v>
      </c>
      <c r="E2555" s="46">
        <v>16</v>
      </c>
    </row>
    <row r="2556" spans="4:5" x14ac:dyDescent="0.3">
      <c r="D2556" s="46">
        <v>95986</v>
      </c>
      <c r="E2556" s="46">
        <v>16</v>
      </c>
    </row>
    <row r="2557" spans="4:5" x14ac:dyDescent="0.3">
      <c r="D2557" s="46">
        <v>95987</v>
      </c>
      <c r="E2557" s="46">
        <v>11</v>
      </c>
    </row>
    <row r="2558" spans="4:5" x14ac:dyDescent="0.3">
      <c r="D2558" s="46">
        <v>95988</v>
      </c>
      <c r="E2558" s="46">
        <v>11</v>
      </c>
    </row>
    <row r="2559" spans="4:5" x14ac:dyDescent="0.3">
      <c r="D2559" s="46">
        <v>95991</v>
      </c>
      <c r="E2559" s="46">
        <v>11</v>
      </c>
    </row>
    <row r="2560" spans="4:5" x14ac:dyDescent="0.3">
      <c r="D2560" s="46">
        <v>95992</v>
      </c>
      <c r="E2560" s="46">
        <v>11</v>
      </c>
    </row>
    <row r="2561" spans="4:5" x14ac:dyDescent="0.3">
      <c r="D2561" s="46">
        <v>95993</v>
      </c>
      <c r="E2561" s="46">
        <v>11</v>
      </c>
    </row>
    <row r="2562" spans="4:5" x14ac:dyDescent="0.3">
      <c r="D2562" s="46">
        <v>96001</v>
      </c>
      <c r="E2562" s="46">
        <v>11</v>
      </c>
    </row>
    <row r="2563" spans="4:5" x14ac:dyDescent="0.3">
      <c r="D2563" s="46">
        <v>96002</v>
      </c>
      <c r="E2563" s="46">
        <v>11</v>
      </c>
    </row>
    <row r="2564" spans="4:5" x14ac:dyDescent="0.3">
      <c r="D2564" s="46">
        <v>96003</v>
      </c>
      <c r="E2564" s="46">
        <v>11</v>
      </c>
    </row>
    <row r="2565" spans="4:5" x14ac:dyDescent="0.3">
      <c r="D2565" s="46">
        <v>96006</v>
      </c>
      <c r="E2565" s="46">
        <v>16</v>
      </c>
    </row>
    <row r="2566" spans="4:5" x14ac:dyDescent="0.3">
      <c r="D2566" s="46">
        <v>96007</v>
      </c>
      <c r="E2566" s="46">
        <v>11</v>
      </c>
    </row>
    <row r="2567" spans="4:5" x14ac:dyDescent="0.3">
      <c r="D2567" s="46">
        <v>96008</v>
      </c>
      <c r="E2567" s="46">
        <v>11</v>
      </c>
    </row>
    <row r="2568" spans="4:5" x14ac:dyDescent="0.3">
      <c r="D2568" s="46">
        <v>96009</v>
      </c>
      <c r="E2568" s="46">
        <v>16</v>
      </c>
    </row>
    <row r="2569" spans="4:5" x14ac:dyDescent="0.3">
      <c r="D2569" s="46">
        <v>96010</v>
      </c>
      <c r="E2569" s="46">
        <v>16</v>
      </c>
    </row>
    <row r="2570" spans="4:5" x14ac:dyDescent="0.3">
      <c r="D2570" s="46">
        <v>96011</v>
      </c>
      <c r="E2570" s="46">
        <v>16</v>
      </c>
    </row>
    <row r="2571" spans="4:5" x14ac:dyDescent="0.3">
      <c r="D2571" s="46">
        <v>96013</v>
      </c>
      <c r="E2571" s="46">
        <v>16</v>
      </c>
    </row>
    <row r="2572" spans="4:5" x14ac:dyDescent="0.3">
      <c r="D2572" s="46">
        <v>96014</v>
      </c>
      <c r="E2572" s="46">
        <v>16</v>
      </c>
    </row>
    <row r="2573" spans="4:5" x14ac:dyDescent="0.3">
      <c r="D2573" s="46">
        <v>96015</v>
      </c>
      <c r="E2573" s="46">
        <v>16</v>
      </c>
    </row>
    <row r="2574" spans="4:5" x14ac:dyDescent="0.3">
      <c r="D2574" s="46">
        <v>96016</v>
      </c>
      <c r="E2574" s="46">
        <v>16</v>
      </c>
    </row>
    <row r="2575" spans="4:5" x14ac:dyDescent="0.3">
      <c r="D2575" s="46">
        <v>96017</v>
      </c>
      <c r="E2575" s="46">
        <v>16</v>
      </c>
    </row>
    <row r="2576" spans="4:5" x14ac:dyDescent="0.3">
      <c r="D2576" s="46">
        <v>96019</v>
      </c>
      <c r="E2576" s="46">
        <v>11</v>
      </c>
    </row>
    <row r="2577" spans="4:5" x14ac:dyDescent="0.3">
      <c r="D2577" s="46">
        <v>96020</v>
      </c>
      <c r="E2577" s="46">
        <v>16</v>
      </c>
    </row>
    <row r="2578" spans="4:5" x14ac:dyDescent="0.3">
      <c r="D2578" s="46">
        <v>96021</v>
      </c>
      <c r="E2578" s="46">
        <v>11</v>
      </c>
    </row>
    <row r="2579" spans="4:5" x14ac:dyDescent="0.3">
      <c r="D2579" s="46">
        <v>96022</v>
      </c>
      <c r="E2579" s="46">
        <v>11</v>
      </c>
    </row>
    <row r="2580" spans="4:5" x14ac:dyDescent="0.3">
      <c r="D2580" s="46">
        <v>96023</v>
      </c>
      <c r="E2580" s="46">
        <v>16</v>
      </c>
    </row>
    <row r="2581" spans="4:5" x14ac:dyDescent="0.3">
      <c r="D2581" s="46">
        <v>96024</v>
      </c>
      <c r="E2581" s="46">
        <v>16</v>
      </c>
    </row>
    <row r="2582" spans="4:5" x14ac:dyDescent="0.3">
      <c r="D2582" s="46">
        <v>96025</v>
      </c>
      <c r="E2582" s="46">
        <v>16</v>
      </c>
    </row>
    <row r="2583" spans="4:5" x14ac:dyDescent="0.3">
      <c r="D2583" s="46">
        <v>96027</v>
      </c>
      <c r="E2583" s="46">
        <v>16</v>
      </c>
    </row>
    <row r="2584" spans="4:5" x14ac:dyDescent="0.3">
      <c r="D2584" s="46">
        <v>96028</v>
      </c>
      <c r="E2584" s="46">
        <v>16</v>
      </c>
    </row>
    <row r="2585" spans="4:5" x14ac:dyDescent="0.3">
      <c r="D2585" s="46">
        <v>96029</v>
      </c>
      <c r="E2585" s="46">
        <v>11</v>
      </c>
    </row>
    <row r="2586" spans="4:5" x14ac:dyDescent="0.3">
      <c r="D2586" s="46">
        <v>96031</v>
      </c>
      <c r="E2586" s="46">
        <v>16</v>
      </c>
    </row>
    <row r="2587" spans="4:5" x14ac:dyDescent="0.3">
      <c r="D2587" s="46">
        <v>96032</v>
      </c>
      <c r="E2587" s="46">
        <v>16</v>
      </c>
    </row>
    <row r="2588" spans="4:5" x14ac:dyDescent="0.3">
      <c r="D2588" s="46">
        <v>96033</v>
      </c>
      <c r="E2588" s="46">
        <v>11</v>
      </c>
    </row>
    <row r="2589" spans="4:5" x14ac:dyDescent="0.3">
      <c r="D2589" s="46">
        <v>96034</v>
      </c>
      <c r="E2589" s="46">
        <v>16</v>
      </c>
    </row>
    <row r="2590" spans="4:5" x14ac:dyDescent="0.3">
      <c r="D2590" s="46">
        <v>96035</v>
      </c>
      <c r="E2590" s="46">
        <v>11</v>
      </c>
    </row>
    <row r="2591" spans="4:5" x14ac:dyDescent="0.3">
      <c r="D2591" s="46">
        <v>96037</v>
      </c>
      <c r="E2591" s="46">
        <v>16</v>
      </c>
    </row>
    <row r="2592" spans="4:5" x14ac:dyDescent="0.3">
      <c r="D2592" s="46">
        <v>96038</v>
      </c>
      <c r="E2592" s="46">
        <v>16</v>
      </c>
    </row>
    <row r="2593" spans="4:5" x14ac:dyDescent="0.3">
      <c r="D2593" s="46">
        <v>96039</v>
      </c>
      <c r="E2593" s="46">
        <v>16</v>
      </c>
    </row>
    <row r="2594" spans="4:5" x14ac:dyDescent="0.3">
      <c r="D2594" s="46">
        <v>96040</v>
      </c>
      <c r="E2594" s="46">
        <v>16</v>
      </c>
    </row>
    <row r="2595" spans="4:5" x14ac:dyDescent="0.3">
      <c r="D2595" s="46">
        <v>96041</v>
      </c>
      <c r="E2595" s="46">
        <v>16</v>
      </c>
    </row>
    <row r="2596" spans="4:5" x14ac:dyDescent="0.3">
      <c r="D2596" s="46">
        <v>96044</v>
      </c>
      <c r="E2596" s="46">
        <v>16</v>
      </c>
    </row>
    <row r="2597" spans="4:5" x14ac:dyDescent="0.3">
      <c r="D2597" s="46">
        <v>96046</v>
      </c>
      <c r="E2597" s="46">
        <v>16</v>
      </c>
    </row>
    <row r="2598" spans="4:5" x14ac:dyDescent="0.3">
      <c r="D2598" s="46">
        <v>96047</v>
      </c>
      <c r="E2598" s="46">
        <v>11</v>
      </c>
    </row>
    <row r="2599" spans="4:5" x14ac:dyDescent="0.3">
      <c r="D2599" s="46">
        <v>96048</v>
      </c>
      <c r="E2599" s="46">
        <v>16</v>
      </c>
    </row>
    <row r="2600" spans="4:5" x14ac:dyDescent="0.3">
      <c r="D2600" s="46">
        <v>96049</v>
      </c>
      <c r="E2600" s="46">
        <v>16</v>
      </c>
    </row>
    <row r="2601" spans="4:5" x14ac:dyDescent="0.3">
      <c r="D2601" s="46">
        <v>96050</v>
      </c>
      <c r="E2601" s="46">
        <v>16</v>
      </c>
    </row>
    <row r="2602" spans="4:5" x14ac:dyDescent="0.3">
      <c r="D2602" s="46">
        <v>96051</v>
      </c>
      <c r="E2602" s="46">
        <v>11</v>
      </c>
    </row>
    <row r="2603" spans="4:5" x14ac:dyDescent="0.3">
      <c r="D2603" s="46">
        <v>96052</v>
      </c>
      <c r="E2603" s="46">
        <v>16</v>
      </c>
    </row>
    <row r="2604" spans="4:5" x14ac:dyDescent="0.3">
      <c r="D2604" s="46">
        <v>96053</v>
      </c>
      <c r="E2604" s="46">
        <v>16</v>
      </c>
    </row>
    <row r="2605" spans="4:5" x14ac:dyDescent="0.3">
      <c r="D2605" s="46">
        <v>96054</v>
      </c>
      <c r="E2605" s="46">
        <v>16</v>
      </c>
    </row>
    <row r="2606" spans="4:5" x14ac:dyDescent="0.3">
      <c r="D2606" s="46">
        <v>96055</v>
      </c>
      <c r="E2606" s="46">
        <v>11</v>
      </c>
    </row>
    <row r="2607" spans="4:5" x14ac:dyDescent="0.3">
      <c r="D2607" s="46">
        <v>96056</v>
      </c>
      <c r="E2607" s="46">
        <v>16</v>
      </c>
    </row>
    <row r="2608" spans="4:5" x14ac:dyDescent="0.3">
      <c r="D2608" s="46">
        <v>96057</v>
      </c>
      <c r="E2608" s="46">
        <v>16</v>
      </c>
    </row>
    <row r="2609" spans="4:5" x14ac:dyDescent="0.3">
      <c r="D2609" s="46">
        <v>96058</v>
      </c>
      <c r="E2609" s="46">
        <v>16</v>
      </c>
    </row>
    <row r="2610" spans="4:5" x14ac:dyDescent="0.3">
      <c r="D2610" s="46">
        <v>96059</v>
      </c>
      <c r="E2610" s="46">
        <v>11</v>
      </c>
    </row>
    <row r="2611" spans="4:5" x14ac:dyDescent="0.3">
      <c r="D2611" s="46">
        <v>96061</v>
      </c>
      <c r="E2611" s="46">
        <v>16</v>
      </c>
    </row>
    <row r="2612" spans="4:5" x14ac:dyDescent="0.3">
      <c r="D2612" s="46">
        <v>96062</v>
      </c>
      <c r="E2612" s="46">
        <v>11</v>
      </c>
    </row>
    <row r="2613" spans="4:5" x14ac:dyDescent="0.3">
      <c r="D2613" s="46">
        <v>96063</v>
      </c>
      <c r="E2613" s="46">
        <v>16</v>
      </c>
    </row>
    <row r="2614" spans="4:5" x14ac:dyDescent="0.3">
      <c r="D2614" s="46">
        <v>96064</v>
      </c>
      <c r="E2614" s="46">
        <v>16</v>
      </c>
    </row>
    <row r="2615" spans="4:5" x14ac:dyDescent="0.3">
      <c r="D2615" s="46">
        <v>96065</v>
      </c>
      <c r="E2615" s="46">
        <v>16</v>
      </c>
    </row>
    <row r="2616" spans="4:5" x14ac:dyDescent="0.3">
      <c r="D2616" s="46">
        <v>96067</v>
      </c>
      <c r="E2616" s="46">
        <v>16</v>
      </c>
    </row>
    <row r="2617" spans="4:5" x14ac:dyDescent="0.3">
      <c r="D2617" s="46">
        <v>96068</v>
      </c>
      <c r="E2617" s="46">
        <v>16</v>
      </c>
    </row>
    <row r="2618" spans="4:5" x14ac:dyDescent="0.3">
      <c r="D2618" s="46">
        <v>96069</v>
      </c>
      <c r="E2618" s="46">
        <v>11</v>
      </c>
    </row>
    <row r="2619" spans="4:5" x14ac:dyDescent="0.3">
      <c r="D2619" s="46">
        <v>96070</v>
      </c>
      <c r="E2619" s="46">
        <v>11</v>
      </c>
    </row>
    <row r="2620" spans="4:5" x14ac:dyDescent="0.3">
      <c r="D2620" s="46">
        <v>96071</v>
      </c>
      <c r="E2620" s="46">
        <v>16</v>
      </c>
    </row>
    <row r="2621" spans="4:5" x14ac:dyDescent="0.3">
      <c r="D2621" s="46">
        <v>96073</v>
      </c>
      <c r="E2621" s="46">
        <v>11</v>
      </c>
    </row>
    <row r="2622" spans="4:5" x14ac:dyDescent="0.3">
      <c r="D2622" s="46">
        <v>96074</v>
      </c>
      <c r="E2622" s="46">
        <v>11</v>
      </c>
    </row>
    <row r="2623" spans="4:5" x14ac:dyDescent="0.3">
      <c r="D2623" s="46">
        <v>96075</v>
      </c>
      <c r="E2623" s="46">
        <v>16</v>
      </c>
    </row>
    <row r="2624" spans="4:5" x14ac:dyDescent="0.3">
      <c r="D2624" s="46">
        <v>96076</v>
      </c>
      <c r="E2624" s="46">
        <v>16</v>
      </c>
    </row>
    <row r="2625" spans="4:5" x14ac:dyDescent="0.3">
      <c r="D2625" s="46">
        <v>96078</v>
      </c>
      <c r="E2625" s="46">
        <v>11</v>
      </c>
    </row>
    <row r="2626" spans="4:5" x14ac:dyDescent="0.3">
      <c r="D2626" s="46">
        <v>96079</v>
      </c>
      <c r="E2626" s="46">
        <v>11</v>
      </c>
    </row>
    <row r="2627" spans="4:5" x14ac:dyDescent="0.3">
      <c r="D2627" s="46">
        <v>96080</v>
      </c>
      <c r="E2627" s="46">
        <v>11</v>
      </c>
    </row>
    <row r="2628" spans="4:5" x14ac:dyDescent="0.3">
      <c r="D2628" s="46">
        <v>96084</v>
      </c>
      <c r="E2628" s="46">
        <v>11</v>
      </c>
    </row>
    <row r="2629" spans="4:5" x14ac:dyDescent="0.3">
      <c r="D2629" s="46">
        <v>96085</v>
      </c>
      <c r="E2629" s="46">
        <v>16</v>
      </c>
    </row>
    <row r="2630" spans="4:5" x14ac:dyDescent="0.3">
      <c r="D2630" s="46">
        <v>96086</v>
      </c>
      <c r="E2630" s="46">
        <v>16</v>
      </c>
    </row>
    <row r="2631" spans="4:5" x14ac:dyDescent="0.3">
      <c r="D2631" s="46">
        <v>96087</v>
      </c>
      <c r="E2631" s="46">
        <v>11</v>
      </c>
    </row>
    <row r="2632" spans="4:5" x14ac:dyDescent="0.3">
      <c r="D2632" s="46">
        <v>96088</v>
      </c>
      <c r="E2632" s="46">
        <v>11</v>
      </c>
    </row>
    <row r="2633" spans="4:5" x14ac:dyDescent="0.3">
      <c r="D2633" s="46">
        <v>96089</v>
      </c>
      <c r="E2633" s="46">
        <v>11</v>
      </c>
    </row>
    <row r="2634" spans="4:5" x14ac:dyDescent="0.3">
      <c r="D2634" s="46">
        <v>96090</v>
      </c>
      <c r="E2634" s="46">
        <v>11</v>
      </c>
    </row>
    <row r="2635" spans="4:5" x14ac:dyDescent="0.3">
      <c r="D2635" s="46">
        <v>96091</v>
      </c>
      <c r="E2635" s="46">
        <v>16</v>
      </c>
    </row>
    <row r="2636" spans="4:5" x14ac:dyDescent="0.3">
      <c r="D2636" s="46">
        <v>96092</v>
      </c>
      <c r="E2636" s="46">
        <v>11</v>
      </c>
    </row>
    <row r="2637" spans="4:5" x14ac:dyDescent="0.3">
      <c r="D2637" s="46">
        <v>96093</v>
      </c>
      <c r="E2637" s="46">
        <v>16</v>
      </c>
    </row>
    <row r="2638" spans="4:5" x14ac:dyDescent="0.3">
      <c r="D2638" s="46">
        <v>96094</v>
      </c>
      <c r="E2638" s="46">
        <v>16</v>
      </c>
    </row>
    <row r="2639" spans="4:5" x14ac:dyDescent="0.3">
      <c r="D2639" s="46">
        <v>96095</v>
      </c>
      <c r="E2639" s="46">
        <v>11</v>
      </c>
    </row>
    <row r="2640" spans="4:5" x14ac:dyDescent="0.3">
      <c r="D2640" s="46">
        <v>96096</v>
      </c>
      <c r="E2640" s="46">
        <v>11</v>
      </c>
    </row>
    <row r="2641" spans="4:5" x14ac:dyDescent="0.3">
      <c r="D2641" s="46">
        <v>96097</v>
      </c>
      <c r="E2641" s="46">
        <v>16</v>
      </c>
    </row>
    <row r="2642" spans="4:5" x14ac:dyDescent="0.3">
      <c r="D2642" s="46">
        <v>96099</v>
      </c>
      <c r="E2642" s="46">
        <v>11</v>
      </c>
    </row>
    <row r="2643" spans="4:5" x14ac:dyDescent="0.3">
      <c r="D2643" s="46">
        <v>96101</v>
      </c>
      <c r="E2643" s="46">
        <v>16</v>
      </c>
    </row>
    <row r="2644" spans="4:5" x14ac:dyDescent="0.3">
      <c r="D2644" s="46">
        <v>96103</v>
      </c>
      <c r="E2644" s="46">
        <v>16</v>
      </c>
    </row>
    <row r="2645" spans="4:5" x14ac:dyDescent="0.3">
      <c r="D2645" s="46">
        <v>96104</v>
      </c>
      <c r="E2645" s="46">
        <v>16</v>
      </c>
    </row>
    <row r="2646" spans="4:5" x14ac:dyDescent="0.3">
      <c r="D2646" s="46">
        <v>96105</v>
      </c>
      <c r="E2646" s="46">
        <v>16</v>
      </c>
    </row>
    <row r="2647" spans="4:5" x14ac:dyDescent="0.3">
      <c r="D2647" s="46">
        <v>96106</v>
      </c>
      <c r="E2647" s="46">
        <v>16</v>
      </c>
    </row>
    <row r="2648" spans="4:5" x14ac:dyDescent="0.3">
      <c r="D2648" s="46">
        <v>96107</v>
      </c>
      <c r="E2648" s="46">
        <v>16</v>
      </c>
    </row>
    <row r="2649" spans="4:5" x14ac:dyDescent="0.3">
      <c r="D2649" s="46">
        <v>96108</v>
      </c>
      <c r="E2649" s="46">
        <v>16</v>
      </c>
    </row>
    <row r="2650" spans="4:5" x14ac:dyDescent="0.3">
      <c r="D2650" s="46">
        <v>96109</v>
      </c>
      <c r="E2650" s="46">
        <v>16</v>
      </c>
    </row>
    <row r="2651" spans="4:5" x14ac:dyDescent="0.3">
      <c r="D2651" s="46">
        <v>96110</v>
      </c>
      <c r="E2651" s="46">
        <v>16</v>
      </c>
    </row>
    <row r="2652" spans="4:5" x14ac:dyDescent="0.3">
      <c r="D2652" s="46">
        <v>96111</v>
      </c>
      <c r="E2652" s="46">
        <v>16</v>
      </c>
    </row>
    <row r="2653" spans="4:5" x14ac:dyDescent="0.3">
      <c r="D2653" s="46">
        <v>96112</v>
      </c>
      <c r="E2653" s="46">
        <v>16</v>
      </c>
    </row>
    <row r="2654" spans="4:5" x14ac:dyDescent="0.3">
      <c r="D2654" s="46">
        <v>96113</v>
      </c>
      <c r="E2654" s="46">
        <v>16</v>
      </c>
    </row>
    <row r="2655" spans="4:5" x14ac:dyDescent="0.3">
      <c r="D2655" s="46">
        <v>96114</v>
      </c>
      <c r="E2655" s="46">
        <v>16</v>
      </c>
    </row>
    <row r="2656" spans="4:5" x14ac:dyDescent="0.3">
      <c r="D2656" s="46">
        <v>96115</v>
      </c>
      <c r="E2656" s="46">
        <v>16</v>
      </c>
    </row>
    <row r="2657" spans="4:5" x14ac:dyDescent="0.3">
      <c r="D2657" s="46">
        <v>96116</v>
      </c>
      <c r="E2657" s="46">
        <v>16</v>
      </c>
    </row>
    <row r="2658" spans="4:5" x14ac:dyDescent="0.3">
      <c r="D2658" s="46">
        <v>96117</v>
      </c>
      <c r="E2658" s="46">
        <v>16</v>
      </c>
    </row>
    <row r="2659" spans="4:5" x14ac:dyDescent="0.3">
      <c r="D2659" s="46">
        <v>96118</v>
      </c>
      <c r="E2659" s="46">
        <v>16</v>
      </c>
    </row>
    <row r="2660" spans="4:5" x14ac:dyDescent="0.3">
      <c r="D2660" s="46">
        <v>96119</v>
      </c>
      <c r="E2660" s="46">
        <v>16</v>
      </c>
    </row>
    <row r="2661" spans="4:5" x14ac:dyDescent="0.3">
      <c r="D2661" s="46">
        <v>96120</v>
      </c>
      <c r="E2661" s="46">
        <v>16</v>
      </c>
    </row>
    <row r="2662" spans="4:5" x14ac:dyDescent="0.3">
      <c r="D2662" s="46">
        <v>96121</v>
      </c>
      <c r="E2662" s="46">
        <v>16</v>
      </c>
    </row>
    <row r="2663" spans="4:5" x14ac:dyDescent="0.3">
      <c r="D2663" s="46">
        <v>96122</v>
      </c>
      <c r="E2663" s="46">
        <v>16</v>
      </c>
    </row>
    <row r="2664" spans="4:5" x14ac:dyDescent="0.3">
      <c r="D2664" s="46">
        <v>96123</v>
      </c>
      <c r="E2664" s="46">
        <v>16</v>
      </c>
    </row>
    <row r="2665" spans="4:5" x14ac:dyDescent="0.3">
      <c r="D2665" s="46">
        <v>96124</v>
      </c>
      <c r="E2665" s="46">
        <v>16</v>
      </c>
    </row>
    <row r="2666" spans="4:5" x14ac:dyDescent="0.3">
      <c r="D2666" s="46">
        <v>96125</v>
      </c>
      <c r="E2666" s="46">
        <v>16</v>
      </c>
    </row>
    <row r="2667" spans="4:5" x14ac:dyDescent="0.3">
      <c r="D2667" s="46">
        <v>96126</v>
      </c>
      <c r="E2667" s="46">
        <v>16</v>
      </c>
    </row>
    <row r="2668" spans="4:5" x14ac:dyDescent="0.3">
      <c r="D2668" s="46">
        <v>96127</v>
      </c>
      <c r="E2668" s="46">
        <v>16</v>
      </c>
    </row>
    <row r="2669" spans="4:5" x14ac:dyDescent="0.3">
      <c r="D2669" s="46">
        <v>96128</v>
      </c>
      <c r="E2669" s="46">
        <v>16</v>
      </c>
    </row>
    <row r="2670" spans="4:5" x14ac:dyDescent="0.3">
      <c r="D2670" s="46">
        <v>96129</v>
      </c>
      <c r="E2670" s="46">
        <v>16</v>
      </c>
    </row>
    <row r="2671" spans="4:5" x14ac:dyDescent="0.3">
      <c r="D2671" s="46">
        <v>96130</v>
      </c>
      <c r="E2671" s="46">
        <v>16</v>
      </c>
    </row>
    <row r="2672" spans="4:5" x14ac:dyDescent="0.3">
      <c r="D2672" s="46">
        <v>96132</v>
      </c>
      <c r="E2672" s="46">
        <v>16</v>
      </c>
    </row>
    <row r="2673" spans="4:5" x14ac:dyDescent="0.3">
      <c r="D2673" s="46">
        <v>96133</v>
      </c>
      <c r="E2673" s="46">
        <v>16</v>
      </c>
    </row>
    <row r="2674" spans="4:5" x14ac:dyDescent="0.3">
      <c r="D2674" s="46">
        <v>96134</v>
      </c>
      <c r="E2674" s="46">
        <v>16</v>
      </c>
    </row>
    <row r="2675" spans="4:5" x14ac:dyDescent="0.3">
      <c r="D2675" s="46">
        <v>96135</v>
      </c>
      <c r="E2675" s="46">
        <v>16</v>
      </c>
    </row>
    <row r="2676" spans="4:5" x14ac:dyDescent="0.3">
      <c r="D2676" s="46">
        <v>96136</v>
      </c>
      <c r="E2676" s="46">
        <v>16</v>
      </c>
    </row>
    <row r="2677" spans="4:5" x14ac:dyDescent="0.3">
      <c r="D2677" s="46">
        <v>96137</v>
      </c>
      <c r="E2677" s="46">
        <v>16</v>
      </c>
    </row>
    <row r="2678" spans="4:5" x14ac:dyDescent="0.3">
      <c r="D2678" s="46">
        <v>96140</v>
      </c>
      <c r="E2678" s="46">
        <v>16</v>
      </c>
    </row>
    <row r="2679" spans="4:5" x14ac:dyDescent="0.3">
      <c r="D2679" s="46">
        <v>96141</v>
      </c>
      <c r="E2679" s="46">
        <v>16</v>
      </c>
    </row>
    <row r="2680" spans="4:5" x14ac:dyDescent="0.3">
      <c r="D2680" s="46">
        <v>96142</v>
      </c>
      <c r="E2680" s="46">
        <v>16</v>
      </c>
    </row>
    <row r="2681" spans="4:5" x14ac:dyDescent="0.3">
      <c r="D2681" s="46">
        <v>96143</v>
      </c>
      <c r="E2681" s="46">
        <v>16</v>
      </c>
    </row>
    <row r="2682" spans="4:5" x14ac:dyDescent="0.3">
      <c r="D2682" s="46">
        <v>96145</v>
      </c>
      <c r="E2682" s="46">
        <v>16</v>
      </c>
    </row>
    <row r="2683" spans="4:5" x14ac:dyDescent="0.3">
      <c r="D2683" s="46">
        <v>96146</v>
      </c>
      <c r="E2683" s="46">
        <v>16</v>
      </c>
    </row>
    <row r="2684" spans="4:5" x14ac:dyDescent="0.3">
      <c r="D2684" s="46">
        <v>96148</v>
      </c>
      <c r="E2684" s="46">
        <v>16</v>
      </c>
    </row>
    <row r="2685" spans="4:5" x14ac:dyDescent="0.3">
      <c r="D2685" s="46">
        <v>96150</v>
      </c>
      <c r="E2685" s="46">
        <v>16</v>
      </c>
    </row>
    <row r="2686" spans="4:5" x14ac:dyDescent="0.3">
      <c r="D2686" s="46">
        <v>96151</v>
      </c>
      <c r="E2686" s="46">
        <v>16</v>
      </c>
    </row>
    <row r="2687" spans="4:5" x14ac:dyDescent="0.3">
      <c r="D2687" s="46">
        <v>96152</v>
      </c>
      <c r="E2687" s="46">
        <v>16</v>
      </c>
    </row>
    <row r="2688" spans="4:5" x14ac:dyDescent="0.3">
      <c r="D2688" s="46">
        <v>96154</v>
      </c>
      <c r="E2688" s="46">
        <v>16</v>
      </c>
    </row>
    <row r="2689" spans="4:5" x14ac:dyDescent="0.3">
      <c r="D2689" s="46">
        <v>96155</v>
      </c>
      <c r="E2689" s="46">
        <v>16</v>
      </c>
    </row>
    <row r="2690" spans="4:5" x14ac:dyDescent="0.3">
      <c r="D2690" s="46">
        <v>96156</v>
      </c>
      <c r="E2690" s="46">
        <v>16</v>
      </c>
    </row>
    <row r="2691" spans="4:5" x14ac:dyDescent="0.3">
      <c r="D2691" s="46">
        <v>96157</v>
      </c>
      <c r="E2691" s="46">
        <v>16</v>
      </c>
    </row>
    <row r="2692" spans="4:5" x14ac:dyDescent="0.3">
      <c r="D2692" s="46">
        <v>96158</v>
      </c>
      <c r="E2692" s="46">
        <v>16</v>
      </c>
    </row>
    <row r="2693" spans="4:5" x14ac:dyDescent="0.3">
      <c r="D2693" s="46">
        <v>96160</v>
      </c>
      <c r="E2693" s="46">
        <v>16</v>
      </c>
    </row>
    <row r="2694" spans="4:5" x14ac:dyDescent="0.3">
      <c r="D2694" s="46">
        <v>96161</v>
      </c>
      <c r="E2694" s="46">
        <v>16</v>
      </c>
    </row>
    <row r="2695" spans="4:5" x14ac:dyDescent="0.3">
      <c r="D2695" s="46">
        <v>96162</v>
      </c>
      <c r="E2695" s="46">
        <v>16</v>
      </c>
    </row>
  </sheetData>
  <sheetProtection formatColumns="0" formatRows="0"/>
  <customSheetViews>
    <customSheetView guid="{0F4B04D6-F4BF-4317-A3DF-9F7B8BB7C96E}" state="hidden" topLeftCell="I1">
      <selection activeCell="T6" sqref="T6"/>
      <pageMargins left="0.7" right="0.7" top="0.75" bottom="0.75" header="0.3" footer="0.3"/>
    </customSheetView>
  </customSheetView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3DC3D-35C3-4837-A93C-94D6C3640609}">
  <sheetPr codeName="Sheet13">
    <pageSetUpPr autoPageBreaks="0" fitToPage="1"/>
  </sheetPr>
  <dimension ref="A1:T81"/>
  <sheetViews>
    <sheetView showGridLines="0" zoomScaleNormal="100" workbookViewId="0"/>
  </sheetViews>
  <sheetFormatPr defaultColWidth="8.88671875" defaultRowHeight="15.6" outlineLevelCol="1" x14ac:dyDescent="0.3"/>
  <cols>
    <col min="1" max="1" width="16" style="2" customWidth="1"/>
    <col min="2" max="13" width="9.44140625" style="2" customWidth="1"/>
    <col min="14" max="14" width="46" style="2" customWidth="1"/>
    <col min="15" max="15" width="47.33203125" style="2" customWidth="1"/>
    <col min="16" max="18" width="16.44140625" style="2" hidden="1" customWidth="1" outlineLevel="1"/>
    <col min="19" max="19" width="2.88671875" style="2" hidden="1" customWidth="1" outlineLevel="1"/>
    <col min="20" max="20" width="7.44140625" style="2" customWidth="1" collapsed="1"/>
    <col min="21" max="16384" width="8.88671875" style="2"/>
  </cols>
  <sheetData>
    <row r="1" spans="2:20" ht="18" x14ac:dyDescent="0.3">
      <c r="B1" s="127" t="s">
        <v>32</v>
      </c>
      <c r="H1" s="384"/>
      <c r="I1" s="384"/>
      <c r="J1" s="384"/>
      <c r="K1" s="384"/>
      <c r="L1" s="1025" t="s">
        <v>872</v>
      </c>
      <c r="M1" s="1025"/>
      <c r="N1" s="1025"/>
      <c r="O1" s="1025"/>
      <c r="P1" s="1025"/>
      <c r="Q1" s="1025"/>
      <c r="R1" s="1025"/>
      <c r="S1" s="1025"/>
      <c r="T1" s="1025"/>
    </row>
    <row r="3" spans="2:20" ht="33.75" customHeight="1" x14ac:dyDescent="0.3">
      <c r="B3" s="1049" t="s">
        <v>878</v>
      </c>
      <c r="C3" s="1049"/>
      <c r="D3" s="1049"/>
      <c r="E3" s="1049"/>
      <c r="F3" s="1049"/>
      <c r="G3" s="1049"/>
      <c r="H3" s="1049"/>
      <c r="I3" s="1049"/>
      <c r="J3" s="1049"/>
      <c r="K3" s="1049"/>
      <c r="L3" s="1049"/>
      <c r="M3" s="1049"/>
      <c r="N3" s="1049"/>
      <c r="O3" s="387"/>
      <c r="R3" s="21"/>
    </row>
    <row r="4" spans="2:20" ht="16.5" customHeight="1" x14ac:dyDescent="0.3">
      <c r="B4" s="1048" t="s">
        <v>654</v>
      </c>
      <c r="C4" s="1048"/>
      <c r="D4" s="1048"/>
      <c r="E4" s="1048"/>
      <c r="F4" s="1048"/>
      <c r="G4" s="1048"/>
      <c r="H4" s="1048"/>
      <c r="I4" s="1048"/>
      <c r="J4" s="1048"/>
      <c r="K4" s="1048"/>
      <c r="L4" s="1048"/>
      <c r="M4" s="1048"/>
      <c r="N4" s="1048"/>
      <c r="O4" s="388"/>
      <c r="R4" s="21"/>
    </row>
    <row r="5" spans="2:20" ht="22.5" customHeight="1" thickBot="1" x14ac:dyDescent="0.35">
      <c r="B5" s="387"/>
      <c r="C5" s="387"/>
      <c r="D5" s="387"/>
      <c r="E5" s="387"/>
      <c r="F5" s="387"/>
      <c r="G5" s="387"/>
      <c r="H5" s="387"/>
      <c r="I5" s="387"/>
      <c r="J5" s="387"/>
      <c r="K5" s="388"/>
      <c r="L5" s="388"/>
      <c r="M5" s="388"/>
      <c r="N5" s="388"/>
      <c r="O5" s="388"/>
      <c r="R5" s="21"/>
    </row>
    <row r="6" spans="2:20" ht="36" customHeight="1" thickBot="1" x14ac:dyDescent="0.35">
      <c r="B6" s="578" t="s">
        <v>605</v>
      </c>
      <c r="C6" s="579"/>
      <c r="D6" s="579"/>
      <c r="E6" s="579"/>
      <c r="F6" s="579"/>
      <c r="G6" s="579"/>
      <c r="H6" s="579"/>
      <c r="I6" s="579"/>
      <c r="J6" s="579"/>
      <c r="K6" s="579"/>
      <c r="L6" s="579"/>
      <c r="M6" s="579"/>
      <c r="N6" s="353" t="s">
        <v>714</v>
      </c>
      <c r="O6" s="353" t="s">
        <v>879</v>
      </c>
      <c r="P6" s="1042" t="s">
        <v>848</v>
      </c>
      <c r="Q6" s="1043"/>
      <c r="R6" s="1043"/>
      <c r="S6" s="1044"/>
    </row>
    <row r="7" spans="2:20" ht="46.5" customHeight="1" x14ac:dyDescent="0.3">
      <c r="B7" s="1050" t="s">
        <v>603</v>
      </c>
      <c r="C7" s="1051"/>
      <c r="D7" s="1051"/>
      <c r="E7" s="1051"/>
      <c r="F7" s="1051"/>
      <c r="G7" s="1051"/>
      <c r="H7" s="1051"/>
      <c r="I7" s="1051"/>
      <c r="J7" s="1051"/>
      <c r="K7" s="1051"/>
      <c r="L7" s="1051"/>
      <c r="M7" s="1052"/>
      <c r="N7" s="389" t="s">
        <v>716</v>
      </c>
      <c r="O7" s="459"/>
      <c r="P7" s="1027" t="s">
        <v>226</v>
      </c>
      <c r="Q7" s="1028"/>
      <c r="R7" s="1028"/>
      <c r="S7" s="1029"/>
    </row>
    <row r="8" spans="2:20" ht="16.2" thickBot="1" x14ac:dyDescent="0.35">
      <c r="B8" s="1053" t="s">
        <v>604</v>
      </c>
      <c r="C8" s="1054"/>
      <c r="D8" s="1054"/>
      <c r="E8" s="1054"/>
      <c r="F8" s="1054"/>
      <c r="G8" s="1054"/>
      <c r="H8" s="1054"/>
      <c r="I8" s="1054"/>
      <c r="J8" s="1054"/>
      <c r="K8" s="1054"/>
      <c r="L8" s="1054"/>
      <c r="M8" s="1055"/>
      <c r="N8" s="389" t="s">
        <v>738</v>
      </c>
      <c r="O8" s="460"/>
      <c r="P8" s="1030"/>
      <c r="Q8" s="1031"/>
      <c r="R8" s="1031"/>
      <c r="S8" s="1032"/>
    </row>
    <row r="9" spans="2:20" ht="29.25" customHeight="1" x14ac:dyDescent="0.3">
      <c r="B9" s="1045" t="s">
        <v>606</v>
      </c>
      <c r="C9" s="1046"/>
      <c r="D9" s="1046"/>
      <c r="E9" s="1046"/>
      <c r="F9" s="1046"/>
      <c r="G9" s="1046"/>
      <c r="H9" s="1046"/>
      <c r="I9" s="1046"/>
      <c r="J9" s="1046"/>
      <c r="K9" s="1046"/>
      <c r="L9" s="1046"/>
      <c r="M9" s="1047"/>
      <c r="N9" s="389" t="s">
        <v>715</v>
      </c>
      <c r="O9" s="460"/>
      <c r="P9" s="1033"/>
      <c r="Q9" s="1033"/>
      <c r="R9" s="1033"/>
      <c r="S9" s="1034"/>
    </row>
    <row r="10" spans="2:20" x14ac:dyDescent="0.3">
      <c r="B10" s="1045" t="s">
        <v>607</v>
      </c>
      <c r="C10" s="1046"/>
      <c r="D10" s="1046"/>
      <c r="E10" s="1046"/>
      <c r="F10" s="1046"/>
      <c r="G10" s="1046"/>
      <c r="H10" s="1046"/>
      <c r="I10" s="1046"/>
      <c r="J10" s="1046"/>
      <c r="K10" s="1046"/>
      <c r="L10" s="1046"/>
      <c r="M10" s="1047"/>
      <c r="N10" s="389" t="s">
        <v>739</v>
      </c>
      <c r="O10" s="460"/>
      <c r="P10" s="1033"/>
      <c r="Q10" s="1033"/>
      <c r="R10" s="1033"/>
      <c r="S10" s="1034"/>
    </row>
    <row r="11" spans="2:20" ht="47.25" customHeight="1" x14ac:dyDescent="0.3">
      <c r="B11" s="1045" t="s">
        <v>729</v>
      </c>
      <c r="C11" s="1046"/>
      <c r="D11" s="1046"/>
      <c r="E11" s="1046"/>
      <c r="F11" s="1046"/>
      <c r="G11" s="1046"/>
      <c r="H11" s="1046"/>
      <c r="I11" s="1046"/>
      <c r="J11" s="1046"/>
      <c r="K11" s="1046"/>
      <c r="L11" s="1046"/>
      <c r="M11" s="1047"/>
      <c r="N11" s="390" t="s">
        <v>740</v>
      </c>
      <c r="O11" s="461"/>
      <c r="P11" s="1033"/>
      <c r="Q11" s="1033"/>
      <c r="R11" s="1033"/>
      <c r="S11" s="1034"/>
    </row>
    <row r="12" spans="2:20" ht="34.5" customHeight="1" x14ac:dyDescent="0.3">
      <c r="B12" s="1045" t="s">
        <v>608</v>
      </c>
      <c r="C12" s="1046"/>
      <c r="D12" s="1046"/>
      <c r="E12" s="1046"/>
      <c r="F12" s="1046"/>
      <c r="G12" s="1046"/>
      <c r="H12" s="1046"/>
      <c r="I12" s="1046"/>
      <c r="J12" s="1046"/>
      <c r="K12" s="1046"/>
      <c r="L12" s="1046"/>
      <c r="M12" s="1047"/>
      <c r="N12" s="389" t="s">
        <v>741</v>
      </c>
      <c r="O12" s="460"/>
      <c r="P12" s="1033"/>
      <c r="Q12" s="1033"/>
      <c r="R12" s="1033"/>
      <c r="S12" s="1034"/>
    </row>
    <row r="13" spans="2:20" ht="35.25" customHeight="1" x14ac:dyDescent="0.3">
      <c r="B13" s="1045" t="s">
        <v>609</v>
      </c>
      <c r="C13" s="1046"/>
      <c r="D13" s="1046"/>
      <c r="E13" s="1046"/>
      <c r="F13" s="1046"/>
      <c r="G13" s="1046"/>
      <c r="H13" s="1046"/>
      <c r="I13" s="1046"/>
      <c r="J13" s="1046"/>
      <c r="K13" s="1046"/>
      <c r="L13" s="1046"/>
      <c r="M13" s="1047"/>
      <c r="N13" s="389" t="s">
        <v>742</v>
      </c>
      <c r="O13" s="460"/>
      <c r="P13" s="1033"/>
      <c r="Q13" s="1033"/>
      <c r="R13" s="1033"/>
      <c r="S13" s="1034"/>
    </row>
    <row r="14" spans="2:20" ht="36" customHeight="1" x14ac:dyDescent="0.3">
      <c r="B14" s="1045" t="s">
        <v>621</v>
      </c>
      <c r="C14" s="1046"/>
      <c r="D14" s="1046"/>
      <c r="E14" s="1046"/>
      <c r="F14" s="1046"/>
      <c r="G14" s="1046"/>
      <c r="H14" s="1046"/>
      <c r="I14" s="1046"/>
      <c r="J14" s="1046"/>
      <c r="K14" s="1046"/>
      <c r="L14" s="1046"/>
      <c r="M14" s="1047"/>
      <c r="N14" s="390" t="s">
        <v>743</v>
      </c>
      <c r="O14" s="461"/>
      <c r="P14" s="1033"/>
      <c r="Q14" s="1033"/>
      <c r="R14" s="1033"/>
      <c r="S14" s="1034"/>
    </row>
    <row r="15" spans="2:20" ht="27" customHeight="1" x14ac:dyDescent="0.3">
      <c r="B15" s="1045" t="s">
        <v>718</v>
      </c>
      <c r="C15" s="1046"/>
      <c r="D15" s="1046"/>
      <c r="E15" s="1046"/>
      <c r="F15" s="1046"/>
      <c r="G15" s="1046"/>
      <c r="H15" s="1046"/>
      <c r="I15" s="1046"/>
      <c r="J15" s="1046"/>
      <c r="K15" s="1046"/>
      <c r="L15" s="1046"/>
      <c r="M15" s="1047"/>
      <c r="N15" s="390" t="s">
        <v>719</v>
      </c>
      <c r="O15" s="461"/>
      <c r="P15" s="1033"/>
      <c r="Q15" s="1033"/>
      <c r="R15" s="1033"/>
      <c r="S15" s="1034"/>
    </row>
    <row r="16" spans="2:20" ht="23.25" customHeight="1" thickBot="1" x14ac:dyDescent="0.35">
      <c r="B16" s="938" t="s">
        <v>717</v>
      </c>
      <c r="C16" s="939"/>
      <c r="D16" s="939"/>
      <c r="E16" s="939"/>
      <c r="F16" s="939"/>
      <c r="G16" s="939"/>
      <c r="H16" s="939"/>
      <c r="I16" s="939"/>
      <c r="J16" s="939"/>
      <c r="K16" s="939"/>
      <c r="L16" s="939"/>
      <c r="M16" s="1056"/>
      <c r="N16" s="391" t="s">
        <v>735</v>
      </c>
      <c r="O16" s="462"/>
      <c r="P16" s="1033"/>
      <c r="Q16" s="1033"/>
      <c r="R16" s="1033"/>
      <c r="S16" s="1034"/>
    </row>
    <row r="17" spans="2:19" ht="18" x14ac:dyDescent="0.3">
      <c r="B17" s="578" t="s">
        <v>852</v>
      </c>
      <c r="C17" s="579"/>
      <c r="D17" s="579"/>
      <c r="E17" s="579"/>
      <c r="F17" s="579"/>
      <c r="G17" s="579"/>
      <c r="H17" s="579"/>
      <c r="I17" s="579"/>
      <c r="J17" s="579"/>
      <c r="K17" s="579"/>
      <c r="L17" s="579"/>
      <c r="M17" s="579"/>
      <c r="N17" s="1057" t="s">
        <v>459</v>
      </c>
      <c r="O17" s="1013"/>
      <c r="P17" s="1035"/>
      <c r="Q17" s="1033"/>
      <c r="R17" s="1033"/>
      <c r="S17" s="1034"/>
    </row>
    <row r="18" spans="2:19" ht="304.5" customHeight="1" thickBot="1" x14ac:dyDescent="0.35">
      <c r="B18" s="1039" t="str">
        <f>IF(OR('Project Summary'!D10='Data Validation'!C7,'Project Summary'!D10='Data Validation'!C8,'Project Summary'!D10='Data Validation'!C9,'Project Summary'!E10='Data Validation'!C7,'Project Summary'!E10='Data Validation'!C8,'Project Summary'!E10='Data Validation'!C9,'Project Summary'!F10='Data Validation'!C7,'Project Summary'!F10='Data Validation'!C8,'Project Summary'!F10='Data Validation'!C9,'Project Summary'!G10='Data Validation'!C7,'Project Summary'!G10='Data Validation'!C8,'Project Summary'!G10='Data Validation'!C9 ),'Data Validation'!K2,"Move to next tab ('Supporting Files')")</f>
        <v>All BRO (Behavioral, Retro-commissioning (RCx) and Operational) projects require a three-year maintenance plan or service contract at IR. Additionally, Retro-commissioning (RCx) and Operational projects must use a three-year EUL. Behavioral projects are not currently eligible for incentives.
• The BRO vendor must provide a maintenance plan for the duration of at least three years for the incentivized measure(s).
• The Customer must supply evidence of the training taking place for a maintenance plan for the duration of at least three years for the incentivized measure(s).
• When building staff is not available or trained to perform maintenance tasks, owners may have a maintenance service contract in place with an equipment vendor, installing contractor, or a maintenance service contractor - at which time it becomes a Service Contract.
• Most companies providing service contracts focus on maintenance of equipment, and building owners and managers need to specifically request requirements that address operating issues in service contracts.
• If included in the Retrocommissioning Plan, the commissioning team can review any existing service contracts and make recommendations on how to enhance the current level of service to address efficient operation. 
• The maintenance plan or service contract must be submitted during Implementation Review and Approval.
• Up-to-date building documentation, including O&amp;M Manuals, Sequences of Operation, and System Diagrams, are produced through the retrocommissioning process and are essential to maintaining and troubleshooting equipment. The Preventive Maintenance Plan and a Recommissioning Plan should describe in detail the human and financial resources that are necessary to maintain the benefits of the retrocommissioning process for many years.</v>
      </c>
      <c r="C18" s="1040"/>
      <c r="D18" s="1040"/>
      <c r="E18" s="1040"/>
      <c r="F18" s="1040"/>
      <c r="G18" s="1040"/>
      <c r="H18" s="1040"/>
      <c r="I18" s="1040"/>
      <c r="J18" s="1040"/>
      <c r="K18" s="1040"/>
      <c r="L18" s="1040"/>
      <c r="M18" s="1041"/>
      <c r="N18" s="1058"/>
      <c r="O18" s="1059"/>
      <c r="P18" s="1036"/>
      <c r="Q18" s="1037"/>
      <c r="R18" s="1037"/>
      <c r="S18" s="1038"/>
    </row>
    <row r="19" spans="2:19" x14ac:dyDescent="0.3">
      <c r="B19" s="392"/>
      <c r="C19" s="392"/>
      <c r="D19" s="392"/>
      <c r="E19" s="392"/>
      <c r="F19" s="392"/>
      <c r="G19" s="392"/>
      <c r="H19" s="392"/>
      <c r="I19" s="392"/>
      <c r="J19" s="392"/>
      <c r="K19" s="392"/>
      <c r="L19" s="392"/>
      <c r="M19" s="392"/>
      <c r="N19" s="392"/>
      <c r="O19" s="392"/>
    </row>
    <row r="20" spans="2:19" x14ac:dyDescent="0.3">
      <c r="B20" s="252" t="s">
        <v>47</v>
      </c>
      <c r="C20" s="392"/>
      <c r="D20" s="392"/>
      <c r="E20" s="392"/>
      <c r="F20" s="392"/>
      <c r="G20" s="392"/>
      <c r="H20" s="392"/>
      <c r="I20" s="392"/>
      <c r="J20" s="392"/>
      <c r="K20" s="392"/>
      <c r="L20" s="392"/>
      <c r="M20" s="392"/>
      <c r="N20" s="392"/>
      <c r="O20" s="392"/>
    </row>
    <row r="21" spans="2:19" ht="19.5" customHeight="1" x14ac:dyDescent="0.3">
      <c r="B21" s="392"/>
      <c r="C21" s="392"/>
      <c r="D21" s="392"/>
      <c r="E21" s="392"/>
      <c r="F21" s="392"/>
      <c r="G21" s="392"/>
      <c r="H21" s="392"/>
      <c r="I21" s="392"/>
      <c r="J21" s="392"/>
      <c r="K21" s="392"/>
      <c r="L21" s="392"/>
      <c r="M21" s="392"/>
      <c r="N21" s="392"/>
      <c r="O21" s="392"/>
    </row>
    <row r="22" spans="2:19" x14ac:dyDescent="0.3">
      <c r="B22" s="392"/>
      <c r="C22" s="392"/>
      <c r="D22" s="392"/>
      <c r="E22" s="392"/>
      <c r="F22" s="392"/>
      <c r="G22" s="392"/>
      <c r="H22" s="392"/>
      <c r="I22" s="392"/>
      <c r="J22" s="392"/>
      <c r="K22" s="392"/>
      <c r="L22" s="392"/>
      <c r="M22" s="392"/>
      <c r="N22" s="392"/>
      <c r="O22" s="392"/>
    </row>
    <row r="23" spans="2:19" x14ac:dyDescent="0.3">
      <c r="B23" s="392"/>
      <c r="C23" s="392"/>
      <c r="D23" s="392"/>
      <c r="E23" s="392"/>
      <c r="F23" s="392"/>
      <c r="G23" s="392"/>
      <c r="H23" s="392"/>
      <c r="I23" s="392"/>
      <c r="J23" s="392"/>
      <c r="K23" s="392"/>
      <c r="L23" s="392"/>
      <c r="M23" s="392"/>
      <c r="N23" s="392"/>
      <c r="O23" s="392"/>
    </row>
    <row r="24" spans="2:19" x14ac:dyDescent="0.3">
      <c r="B24" s="392"/>
      <c r="C24" s="392"/>
      <c r="D24" s="392"/>
      <c r="E24" s="392"/>
      <c r="F24" s="392"/>
      <c r="G24" s="392"/>
      <c r="H24" s="392"/>
      <c r="I24" s="392"/>
      <c r="J24" s="392"/>
      <c r="K24" s="392"/>
      <c r="L24" s="392"/>
      <c r="M24" s="392"/>
      <c r="N24" s="392"/>
      <c r="O24" s="392"/>
    </row>
    <row r="25" spans="2:19" x14ac:dyDescent="0.3">
      <c r="B25" s="392"/>
      <c r="C25" s="392"/>
      <c r="D25" s="392"/>
      <c r="E25" s="392"/>
      <c r="F25" s="392"/>
      <c r="G25" s="392"/>
      <c r="H25" s="392"/>
      <c r="I25" s="392"/>
      <c r="J25" s="392"/>
      <c r="K25" s="392"/>
      <c r="L25" s="392"/>
      <c r="M25" s="392"/>
      <c r="N25" s="392"/>
      <c r="O25" s="392"/>
    </row>
    <row r="26" spans="2:19" x14ac:dyDescent="0.3">
      <c r="B26" s="392"/>
      <c r="C26" s="392"/>
      <c r="D26" s="392"/>
      <c r="E26" s="392"/>
      <c r="F26" s="392"/>
      <c r="G26" s="392"/>
      <c r="H26" s="392"/>
      <c r="I26" s="392"/>
      <c r="J26" s="392"/>
      <c r="K26" s="392"/>
      <c r="L26" s="392"/>
      <c r="M26" s="392"/>
      <c r="N26" s="392"/>
      <c r="O26" s="392"/>
    </row>
    <row r="27" spans="2:19" x14ac:dyDescent="0.3">
      <c r="B27" s="392"/>
      <c r="C27" s="392"/>
      <c r="D27" s="392"/>
      <c r="E27" s="392"/>
      <c r="F27" s="392"/>
      <c r="G27" s="392"/>
      <c r="H27" s="392"/>
      <c r="I27" s="392"/>
      <c r="J27" s="392"/>
      <c r="K27" s="392"/>
      <c r="L27" s="392"/>
      <c r="M27" s="392"/>
      <c r="N27" s="392"/>
      <c r="O27" s="392"/>
    </row>
    <row r="28" spans="2:19" x14ac:dyDescent="0.3">
      <c r="B28" s="392"/>
      <c r="C28" s="392"/>
      <c r="D28" s="392"/>
      <c r="E28" s="392"/>
      <c r="F28" s="392"/>
      <c r="G28" s="392"/>
      <c r="H28" s="392"/>
      <c r="I28" s="392"/>
      <c r="J28" s="392"/>
      <c r="K28" s="392"/>
      <c r="L28" s="392"/>
      <c r="M28" s="392"/>
      <c r="N28" s="392"/>
      <c r="O28" s="392"/>
    </row>
    <row r="29" spans="2:19" x14ac:dyDescent="0.3">
      <c r="B29" s="392"/>
      <c r="C29" s="392"/>
      <c r="D29" s="392"/>
      <c r="E29" s="392"/>
      <c r="F29" s="392"/>
      <c r="G29" s="392"/>
      <c r="H29" s="392"/>
      <c r="I29" s="392"/>
      <c r="J29" s="392"/>
      <c r="K29" s="392"/>
      <c r="L29" s="392"/>
      <c r="M29" s="392"/>
      <c r="N29" s="392"/>
      <c r="O29" s="392"/>
    </row>
    <row r="30" spans="2:19" x14ac:dyDescent="0.3">
      <c r="B30" s="392"/>
      <c r="C30" s="392"/>
      <c r="D30" s="392"/>
      <c r="E30" s="392"/>
      <c r="F30" s="392"/>
      <c r="G30" s="392"/>
      <c r="H30" s="392"/>
      <c r="I30" s="392"/>
      <c r="J30" s="392"/>
      <c r="K30" s="392"/>
      <c r="L30" s="392"/>
      <c r="M30" s="392"/>
      <c r="N30" s="392"/>
      <c r="O30" s="392"/>
    </row>
    <row r="31" spans="2:19" x14ac:dyDescent="0.3">
      <c r="B31" s="392"/>
      <c r="C31" s="392"/>
      <c r="D31" s="392"/>
      <c r="E31" s="392"/>
      <c r="F31" s="392"/>
      <c r="G31" s="392"/>
      <c r="H31" s="392"/>
      <c r="I31" s="392"/>
      <c r="J31" s="392"/>
      <c r="K31" s="392"/>
      <c r="L31" s="392"/>
      <c r="M31" s="392"/>
      <c r="N31" s="392"/>
      <c r="O31" s="392"/>
    </row>
    <row r="32" spans="2:19" x14ac:dyDescent="0.3">
      <c r="B32" s="392"/>
      <c r="C32" s="392"/>
      <c r="D32" s="392"/>
      <c r="E32" s="392"/>
      <c r="F32" s="392"/>
      <c r="G32" s="392"/>
      <c r="H32" s="392"/>
      <c r="I32" s="392"/>
      <c r="J32" s="392"/>
      <c r="K32" s="392"/>
      <c r="L32" s="392"/>
      <c r="M32" s="392"/>
      <c r="N32" s="392"/>
      <c r="O32" s="392"/>
    </row>
    <row r="33" spans="1:15" x14ac:dyDescent="0.3">
      <c r="B33" s="392"/>
      <c r="C33" s="392"/>
      <c r="D33" s="392"/>
      <c r="E33" s="392"/>
      <c r="F33" s="392"/>
      <c r="G33" s="392"/>
      <c r="H33" s="392"/>
      <c r="I33" s="392"/>
      <c r="J33" s="392"/>
      <c r="K33" s="392"/>
      <c r="L33" s="392"/>
      <c r="M33" s="392"/>
      <c r="N33" s="392"/>
      <c r="O33" s="392"/>
    </row>
    <row r="34" spans="1:15" ht="18" x14ac:dyDescent="0.3">
      <c r="B34" s="393"/>
      <c r="C34" s="393"/>
      <c r="D34" s="393"/>
      <c r="E34" s="393"/>
      <c r="F34" s="393"/>
      <c r="G34" s="393"/>
      <c r="H34" s="393"/>
      <c r="I34" s="393"/>
      <c r="J34" s="393"/>
      <c r="K34" s="393"/>
      <c r="L34" s="393"/>
      <c r="M34" s="393"/>
      <c r="N34" s="393"/>
      <c r="O34" s="393"/>
    </row>
    <row r="35" spans="1:15" x14ac:dyDescent="0.3">
      <c r="B35" s="392"/>
      <c r="C35" s="392"/>
      <c r="D35" s="392"/>
      <c r="E35" s="392"/>
      <c r="F35" s="392"/>
      <c r="G35" s="392"/>
      <c r="H35" s="392"/>
      <c r="I35" s="392"/>
      <c r="J35" s="392"/>
      <c r="K35" s="392"/>
      <c r="L35" s="392"/>
      <c r="M35" s="392"/>
      <c r="N35" s="392"/>
      <c r="O35" s="392"/>
    </row>
    <row r="36" spans="1:15" x14ac:dyDescent="0.3">
      <c r="B36" s="392"/>
      <c r="C36" s="392"/>
      <c r="D36" s="392"/>
      <c r="E36" s="392"/>
      <c r="F36" s="392"/>
      <c r="G36" s="392"/>
      <c r="H36" s="392"/>
      <c r="I36" s="392"/>
      <c r="J36" s="392"/>
      <c r="K36" s="392"/>
      <c r="L36" s="392"/>
      <c r="M36" s="392"/>
      <c r="N36" s="392"/>
      <c r="O36" s="392"/>
    </row>
    <row r="37" spans="1:15" x14ac:dyDescent="0.3">
      <c r="B37" s="392"/>
      <c r="C37" s="392"/>
      <c r="D37" s="392"/>
      <c r="E37" s="392"/>
      <c r="F37" s="392"/>
      <c r="G37" s="392"/>
      <c r="H37" s="392"/>
      <c r="I37" s="392"/>
      <c r="J37" s="392"/>
      <c r="K37" s="392"/>
      <c r="L37" s="392"/>
      <c r="M37" s="392"/>
      <c r="N37" s="392"/>
      <c r="O37" s="392"/>
    </row>
    <row r="38" spans="1:15" x14ac:dyDescent="0.3">
      <c r="B38" s="392"/>
      <c r="C38" s="392"/>
      <c r="D38" s="392"/>
      <c r="E38" s="392"/>
      <c r="F38" s="392"/>
      <c r="G38" s="392"/>
      <c r="H38" s="392"/>
      <c r="I38" s="392"/>
      <c r="J38" s="392"/>
      <c r="K38" s="392"/>
      <c r="L38" s="392"/>
      <c r="M38" s="392"/>
      <c r="N38" s="392"/>
      <c r="O38" s="392"/>
    </row>
    <row r="39" spans="1:15" x14ac:dyDescent="0.3">
      <c r="B39" s="392"/>
      <c r="C39" s="392"/>
      <c r="D39" s="392"/>
      <c r="E39" s="392"/>
      <c r="F39" s="392"/>
      <c r="G39" s="392"/>
      <c r="H39" s="392"/>
      <c r="I39" s="392"/>
      <c r="J39" s="392"/>
      <c r="K39" s="392"/>
      <c r="L39" s="392"/>
      <c r="M39" s="392"/>
      <c r="N39" s="392"/>
      <c r="O39" s="392"/>
    </row>
    <row r="40" spans="1:15" x14ac:dyDescent="0.3">
      <c r="B40" s="392"/>
      <c r="C40" s="392"/>
      <c r="D40" s="392"/>
      <c r="E40" s="392"/>
      <c r="F40" s="392"/>
      <c r="G40" s="392"/>
      <c r="H40" s="392"/>
      <c r="I40" s="392"/>
      <c r="J40" s="392"/>
      <c r="K40" s="392"/>
      <c r="L40" s="392"/>
      <c r="M40" s="392"/>
      <c r="N40" s="392"/>
      <c r="O40" s="392"/>
    </row>
    <row r="41" spans="1:15" x14ac:dyDescent="0.3">
      <c r="B41" s="392"/>
      <c r="C41" s="392"/>
      <c r="D41" s="392"/>
      <c r="E41" s="392"/>
      <c r="F41" s="392"/>
      <c r="G41" s="392"/>
      <c r="H41" s="392"/>
      <c r="I41" s="392"/>
      <c r="J41" s="392"/>
      <c r="K41" s="392"/>
      <c r="L41" s="392"/>
      <c r="M41" s="392"/>
      <c r="N41" s="392"/>
      <c r="O41" s="392"/>
    </row>
    <row r="42" spans="1:15" ht="21" customHeight="1" x14ac:dyDescent="0.3">
      <c r="B42" s="392"/>
      <c r="C42" s="392"/>
      <c r="D42" s="392"/>
      <c r="E42" s="392"/>
      <c r="F42" s="392"/>
      <c r="G42" s="392"/>
      <c r="H42" s="392"/>
      <c r="I42" s="392"/>
      <c r="J42" s="392"/>
      <c r="K42" s="392"/>
      <c r="L42" s="392"/>
      <c r="M42" s="392"/>
      <c r="N42" s="392"/>
      <c r="O42" s="392"/>
    </row>
    <row r="43" spans="1:15" ht="18.75" customHeight="1" x14ac:dyDescent="0.3">
      <c r="B43" s="392"/>
      <c r="C43" s="392"/>
      <c r="D43" s="392"/>
      <c r="E43" s="392"/>
      <c r="F43" s="392"/>
      <c r="G43" s="392"/>
      <c r="H43" s="392"/>
      <c r="I43" s="392"/>
      <c r="J43" s="392"/>
      <c r="K43" s="392"/>
      <c r="L43" s="392"/>
      <c r="M43" s="392"/>
      <c r="N43" s="392"/>
      <c r="O43" s="392"/>
    </row>
    <row r="44" spans="1:15" x14ac:dyDescent="0.3">
      <c r="A44" s="364"/>
      <c r="B44" s="392"/>
      <c r="C44" s="392"/>
      <c r="D44" s="392"/>
      <c r="E44" s="392"/>
      <c r="F44" s="392"/>
      <c r="G44" s="392"/>
      <c r="H44" s="392"/>
      <c r="I44" s="392"/>
      <c r="J44" s="392"/>
      <c r="K44" s="392"/>
      <c r="L44" s="392"/>
      <c r="M44" s="392"/>
      <c r="N44" s="392"/>
      <c r="O44" s="392"/>
    </row>
    <row r="45" spans="1:15" x14ac:dyDescent="0.3">
      <c r="B45" s="392"/>
      <c r="C45" s="392"/>
      <c r="D45" s="392"/>
      <c r="E45" s="392"/>
      <c r="F45" s="392"/>
      <c r="G45" s="392"/>
      <c r="H45" s="392"/>
      <c r="I45" s="392"/>
      <c r="J45" s="392"/>
      <c r="K45" s="392"/>
      <c r="L45" s="392"/>
      <c r="M45" s="392"/>
      <c r="N45" s="392"/>
      <c r="O45" s="392"/>
    </row>
    <row r="46" spans="1:15" x14ac:dyDescent="0.3">
      <c r="B46" s="392"/>
      <c r="C46" s="392"/>
      <c r="D46" s="392"/>
      <c r="E46" s="392"/>
      <c r="F46" s="392"/>
      <c r="G46" s="392"/>
      <c r="H46" s="392"/>
      <c r="I46" s="392"/>
      <c r="J46" s="392"/>
      <c r="K46" s="392"/>
      <c r="L46" s="392"/>
      <c r="M46" s="392"/>
      <c r="N46" s="392"/>
      <c r="O46" s="392"/>
    </row>
    <row r="47" spans="1:15" x14ac:dyDescent="0.3">
      <c r="B47" s="392"/>
      <c r="C47" s="392"/>
      <c r="D47" s="392"/>
      <c r="E47" s="392"/>
      <c r="F47" s="392"/>
      <c r="G47" s="392"/>
      <c r="H47" s="392"/>
      <c r="I47" s="392"/>
      <c r="J47" s="392"/>
      <c r="K47" s="392"/>
      <c r="L47" s="392"/>
      <c r="M47" s="392"/>
      <c r="N47" s="392"/>
      <c r="O47" s="392"/>
    </row>
    <row r="48" spans="1:15" x14ac:dyDescent="0.3">
      <c r="B48" s="392"/>
      <c r="C48" s="392"/>
      <c r="D48" s="392"/>
      <c r="E48" s="392"/>
      <c r="F48" s="392"/>
      <c r="G48" s="392"/>
      <c r="H48" s="392"/>
      <c r="I48" s="392"/>
      <c r="J48" s="392"/>
      <c r="K48" s="392"/>
      <c r="L48" s="392"/>
      <c r="M48" s="392"/>
      <c r="N48" s="392"/>
      <c r="O48" s="392"/>
    </row>
    <row r="49" spans="2:19" x14ac:dyDescent="0.3">
      <c r="B49" s="392"/>
      <c r="C49" s="392"/>
      <c r="D49" s="392"/>
      <c r="E49" s="392"/>
      <c r="F49" s="392"/>
      <c r="G49" s="392"/>
      <c r="H49" s="392"/>
      <c r="I49" s="392"/>
      <c r="J49" s="392"/>
      <c r="K49" s="392"/>
      <c r="L49" s="392"/>
      <c r="M49" s="392"/>
      <c r="N49" s="392"/>
      <c r="O49" s="392"/>
    </row>
    <row r="50" spans="2:19" x14ac:dyDescent="0.3">
      <c r="B50" s="392"/>
      <c r="C50" s="392"/>
      <c r="D50" s="392"/>
      <c r="E50" s="392"/>
      <c r="F50" s="392"/>
      <c r="G50" s="392"/>
      <c r="H50" s="392"/>
      <c r="I50" s="392"/>
      <c r="J50" s="392"/>
      <c r="K50" s="392"/>
      <c r="L50" s="392"/>
      <c r="M50" s="392"/>
      <c r="N50" s="392"/>
      <c r="O50" s="392"/>
    </row>
    <row r="51" spans="2:19" x14ac:dyDescent="0.3">
      <c r="B51" s="392"/>
      <c r="C51" s="392"/>
      <c r="D51" s="392"/>
      <c r="E51" s="392"/>
      <c r="F51" s="392"/>
      <c r="G51" s="392"/>
      <c r="H51" s="392"/>
      <c r="I51" s="392"/>
      <c r="J51" s="392"/>
      <c r="K51" s="392"/>
      <c r="L51" s="392"/>
      <c r="M51" s="392"/>
      <c r="N51" s="392"/>
      <c r="O51" s="392"/>
    </row>
    <row r="52" spans="2:19" x14ac:dyDescent="0.3">
      <c r="B52" s="392"/>
      <c r="C52" s="392"/>
      <c r="D52" s="392"/>
      <c r="E52" s="392"/>
      <c r="F52" s="392"/>
      <c r="G52" s="392"/>
      <c r="H52" s="392"/>
      <c r="I52" s="392"/>
      <c r="J52" s="392"/>
      <c r="K52" s="392"/>
      <c r="L52" s="392"/>
      <c r="M52" s="392"/>
      <c r="N52" s="392"/>
      <c r="O52" s="392"/>
    </row>
    <row r="53" spans="2:19" x14ac:dyDescent="0.3">
      <c r="B53" s="392"/>
      <c r="C53" s="392"/>
      <c r="D53" s="392"/>
      <c r="E53" s="392"/>
      <c r="F53" s="392"/>
      <c r="G53" s="392"/>
      <c r="H53" s="392"/>
      <c r="I53" s="392"/>
      <c r="J53" s="392"/>
      <c r="K53" s="392"/>
      <c r="L53" s="392"/>
      <c r="M53" s="392"/>
      <c r="N53" s="392"/>
      <c r="O53" s="392"/>
    </row>
    <row r="54" spans="2:19" x14ac:dyDescent="0.3">
      <c r="B54" s="392"/>
      <c r="C54" s="392"/>
      <c r="D54" s="392"/>
      <c r="E54" s="392"/>
      <c r="F54" s="392"/>
      <c r="G54" s="392"/>
      <c r="H54" s="392"/>
      <c r="I54" s="392"/>
      <c r="J54" s="392"/>
      <c r="K54" s="392"/>
      <c r="L54" s="392"/>
      <c r="M54" s="392"/>
      <c r="N54" s="392"/>
      <c r="O54" s="392"/>
    </row>
    <row r="55" spans="2:19" x14ac:dyDescent="0.3">
      <c r="B55" s="392"/>
      <c r="C55" s="392"/>
      <c r="D55" s="392"/>
      <c r="E55" s="392"/>
      <c r="F55" s="392"/>
      <c r="G55" s="392"/>
      <c r="H55" s="392"/>
      <c r="I55" s="392"/>
      <c r="J55" s="392"/>
      <c r="K55" s="392"/>
      <c r="L55" s="392"/>
      <c r="M55" s="392"/>
      <c r="N55" s="392"/>
      <c r="O55" s="392"/>
    </row>
    <row r="56" spans="2:19" ht="18" x14ac:dyDescent="0.3">
      <c r="B56" s="393"/>
      <c r="C56" s="393"/>
      <c r="D56" s="393"/>
      <c r="E56" s="393"/>
      <c r="F56" s="393"/>
      <c r="G56" s="393"/>
      <c r="H56" s="393"/>
      <c r="I56" s="393"/>
      <c r="J56" s="393"/>
      <c r="K56" s="393"/>
      <c r="L56" s="393"/>
      <c r="M56" s="393"/>
      <c r="N56" s="393"/>
      <c r="O56" s="393"/>
    </row>
    <row r="57" spans="2:19" x14ac:dyDescent="0.3">
      <c r="B57" s="392"/>
      <c r="C57" s="392"/>
      <c r="D57" s="392"/>
      <c r="E57" s="392"/>
      <c r="F57" s="392"/>
      <c r="G57" s="392"/>
      <c r="H57" s="392"/>
      <c r="I57" s="392"/>
      <c r="J57" s="392"/>
      <c r="K57" s="392"/>
      <c r="L57" s="392"/>
      <c r="M57" s="392"/>
      <c r="N57" s="392"/>
      <c r="O57" s="392"/>
    </row>
    <row r="58" spans="2:19" x14ac:dyDescent="0.3">
      <c r="B58" s="392"/>
      <c r="C58" s="392"/>
      <c r="D58" s="392"/>
      <c r="E58" s="392"/>
      <c r="F58" s="392"/>
      <c r="G58" s="392"/>
      <c r="H58" s="392"/>
      <c r="I58" s="392"/>
      <c r="J58" s="392"/>
      <c r="K58" s="392"/>
      <c r="L58" s="392"/>
      <c r="M58" s="392"/>
      <c r="N58" s="392"/>
      <c r="O58" s="392"/>
    </row>
    <row r="59" spans="2:19" x14ac:dyDescent="0.3">
      <c r="B59" s="392"/>
      <c r="C59" s="392"/>
      <c r="D59" s="392"/>
      <c r="E59" s="392"/>
      <c r="F59" s="392"/>
      <c r="G59" s="392"/>
      <c r="H59" s="392"/>
      <c r="I59" s="392"/>
      <c r="J59" s="392"/>
      <c r="K59" s="392"/>
      <c r="L59" s="392"/>
      <c r="M59" s="392"/>
      <c r="N59" s="392"/>
      <c r="O59" s="392"/>
    </row>
    <row r="60" spans="2:19" x14ac:dyDescent="0.3">
      <c r="B60" s="392"/>
      <c r="C60" s="392"/>
      <c r="D60" s="392"/>
      <c r="E60" s="392"/>
      <c r="F60" s="392"/>
      <c r="G60" s="392"/>
      <c r="H60" s="392"/>
      <c r="I60" s="392"/>
      <c r="J60" s="392"/>
      <c r="K60" s="392"/>
      <c r="L60" s="392"/>
      <c r="M60" s="392"/>
      <c r="N60" s="392"/>
      <c r="O60" s="392"/>
    </row>
    <row r="61" spans="2:19" x14ac:dyDescent="0.3">
      <c r="B61" s="392"/>
      <c r="C61" s="392"/>
      <c r="D61" s="392"/>
      <c r="E61" s="392"/>
      <c r="F61" s="392"/>
      <c r="G61" s="392"/>
      <c r="H61" s="392"/>
      <c r="I61" s="392"/>
      <c r="J61" s="392"/>
      <c r="K61" s="392"/>
      <c r="L61" s="392"/>
      <c r="M61" s="392"/>
      <c r="N61" s="392"/>
      <c r="O61" s="392"/>
    </row>
    <row r="62" spans="2:19" x14ac:dyDescent="0.3">
      <c r="B62" s="392"/>
      <c r="C62" s="392"/>
      <c r="D62" s="392"/>
      <c r="E62" s="392"/>
      <c r="F62" s="392"/>
      <c r="G62" s="392"/>
      <c r="H62" s="392"/>
      <c r="I62" s="392"/>
      <c r="J62" s="392"/>
      <c r="K62" s="392"/>
      <c r="L62" s="392"/>
      <c r="M62" s="392"/>
      <c r="N62" s="392"/>
      <c r="O62" s="392"/>
    </row>
    <row r="63" spans="2:19" x14ac:dyDescent="0.3">
      <c r="B63" s="392"/>
      <c r="C63" s="392"/>
      <c r="D63" s="392"/>
      <c r="E63" s="392"/>
      <c r="F63" s="392"/>
      <c r="G63" s="392"/>
      <c r="H63" s="392"/>
      <c r="I63" s="392"/>
      <c r="J63" s="392"/>
      <c r="K63" s="392"/>
      <c r="L63" s="392"/>
      <c r="M63" s="392"/>
      <c r="N63" s="392"/>
      <c r="O63" s="392"/>
    </row>
    <row r="64" spans="2:19" x14ac:dyDescent="0.3">
      <c r="B64" s="392"/>
      <c r="C64" s="392"/>
      <c r="D64" s="392"/>
      <c r="E64" s="392"/>
      <c r="F64" s="392"/>
      <c r="G64" s="392"/>
      <c r="H64" s="392"/>
      <c r="I64" s="392"/>
      <c r="J64" s="392"/>
      <c r="K64" s="392"/>
      <c r="L64" s="392"/>
      <c r="M64" s="392"/>
      <c r="N64" s="392"/>
      <c r="O64" s="392"/>
      <c r="P64" s="319"/>
      <c r="Q64" s="319"/>
      <c r="R64" s="319"/>
      <c r="S64" s="319"/>
    </row>
    <row r="65" spans="2:19" x14ac:dyDescent="0.3">
      <c r="B65" s="392"/>
      <c r="C65" s="392"/>
      <c r="D65" s="392"/>
      <c r="E65" s="392"/>
      <c r="F65" s="392"/>
      <c r="G65" s="392"/>
      <c r="H65" s="392"/>
      <c r="I65" s="392"/>
      <c r="J65" s="392"/>
      <c r="K65" s="392"/>
      <c r="L65" s="392"/>
      <c r="M65" s="392"/>
      <c r="N65" s="392"/>
      <c r="O65" s="392"/>
      <c r="P65" s="319"/>
      <c r="Q65" s="319"/>
      <c r="R65" s="319"/>
      <c r="S65" s="319"/>
    </row>
    <row r="66" spans="2:19" x14ac:dyDescent="0.3">
      <c r="B66" s="392"/>
      <c r="C66" s="392"/>
      <c r="D66" s="392"/>
      <c r="E66" s="392"/>
      <c r="F66" s="392"/>
      <c r="G66" s="392"/>
      <c r="H66" s="392"/>
      <c r="I66" s="392"/>
      <c r="J66" s="392"/>
      <c r="K66" s="392"/>
      <c r="L66" s="392"/>
      <c r="M66" s="392"/>
      <c r="N66" s="392"/>
      <c r="O66" s="392"/>
      <c r="P66" s="319"/>
      <c r="Q66" s="319"/>
      <c r="R66" s="319"/>
      <c r="S66" s="319"/>
    </row>
    <row r="67" spans="2:19" x14ac:dyDescent="0.3">
      <c r="B67" s="392"/>
      <c r="C67" s="392"/>
      <c r="D67" s="392"/>
      <c r="E67" s="392"/>
      <c r="F67" s="392"/>
      <c r="G67" s="392"/>
      <c r="H67" s="392"/>
      <c r="I67" s="392"/>
      <c r="J67" s="392"/>
      <c r="K67" s="392"/>
      <c r="L67" s="392"/>
      <c r="M67" s="392"/>
      <c r="N67" s="392"/>
      <c r="O67" s="392"/>
      <c r="P67" s="319"/>
      <c r="Q67" s="319"/>
      <c r="R67" s="319"/>
      <c r="S67" s="319"/>
    </row>
    <row r="68" spans="2:19" x14ac:dyDescent="0.3">
      <c r="B68" s="392"/>
      <c r="C68" s="392"/>
      <c r="D68" s="392"/>
      <c r="E68" s="392"/>
      <c r="F68" s="392"/>
      <c r="G68" s="392"/>
      <c r="H68" s="392"/>
      <c r="I68" s="392"/>
      <c r="J68" s="392"/>
      <c r="K68" s="392"/>
      <c r="L68" s="392"/>
      <c r="M68" s="392"/>
      <c r="N68" s="392"/>
      <c r="O68" s="392"/>
    </row>
    <row r="69" spans="2:19" x14ac:dyDescent="0.3">
      <c r="B69" s="392"/>
      <c r="C69" s="392"/>
      <c r="D69" s="392"/>
      <c r="E69" s="392"/>
      <c r="F69" s="392"/>
      <c r="G69" s="392"/>
      <c r="H69" s="392"/>
      <c r="I69" s="392"/>
      <c r="J69" s="392"/>
      <c r="K69" s="392"/>
      <c r="L69" s="392"/>
      <c r="M69" s="392"/>
      <c r="N69" s="392"/>
      <c r="O69" s="392"/>
    </row>
    <row r="70" spans="2:19" x14ac:dyDescent="0.3">
      <c r="B70" s="392"/>
      <c r="C70" s="392"/>
      <c r="D70" s="392"/>
      <c r="E70" s="392"/>
      <c r="F70" s="392"/>
      <c r="G70" s="392"/>
      <c r="H70" s="392"/>
      <c r="I70" s="392"/>
      <c r="J70" s="392"/>
      <c r="K70" s="392"/>
      <c r="L70" s="392"/>
      <c r="M70" s="392"/>
      <c r="N70" s="392"/>
      <c r="O70" s="392"/>
    </row>
    <row r="71" spans="2:19" x14ac:dyDescent="0.3">
      <c r="B71" s="392"/>
      <c r="C71" s="392"/>
      <c r="D71" s="392"/>
      <c r="E71" s="392"/>
      <c r="F71" s="392"/>
      <c r="G71" s="392"/>
      <c r="H71" s="392"/>
      <c r="I71" s="392"/>
      <c r="J71" s="392"/>
      <c r="K71" s="392"/>
      <c r="L71" s="392"/>
      <c r="M71" s="392"/>
      <c r="N71" s="392"/>
      <c r="O71" s="392"/>
    </row>
    <row r="72" spans="2:19" x14ac:dyDescent="0.3">
      <c r="B72" s="392"/>
      <c r="C72" s="392"/>
      <c r="D72" s="392"/>
      <c r="E72" s="392"/>
      <c r="F72" s="392"/>
      <c r="G72" s="392"/>
      <c r="H72" s="392"/>
      <c r="I72" s="392"/>
      <c r="J72" s="392"/>
      <c r="K72" s="392"/>
      <c r="L72" s="392"/>
      <c r="M72" s="392"/>
      <c r="N72" s="392"/>
      <c r="O72" s="392"/>
    </row>
    <row r="73" spans="2:19" x14ac:dyDescent="0.3">
      <c r="B73" s="392"/>
      <c r="C73" s="392"/>
      <c r="D73" s="392"/>
      <c r="E73" s="392"/>
      <c r="F73" s="392"/>
      <c r="G73" s="392"/>
      <c r="H73" s="392"/>
      <c r="I73" s="392"/>
      <c r="J73" s="392"/>
      <c r="K73" s="392"/>
      <c r="L73" s="392"/>
      <c r="M73" s="392"/>
      <c r="N73" s="392"/>
      <c r="O73" s="392"/>
    </row>
    <row r="74" spans="2:19" x14ac:dyDescent="0.3">
      <c r="B74" s="392"/>
      <c r="C74" s="392"/>
      <c r="D74" s="392"/>
      <c r="E74" s="392"/>
      <c r="F74" s="392"/>
      <c r="G74" s="392"/>
      <c r="H74" s="392"/>
      <c r="I74" s="392"/>
      <c r="J74" s="392"/>
      <c r="K74" s="392"/>
      <c r="L74" s="392"/>
      <c r="M74" s="392"/>
      <c r="N74" s="392"/>
      <c r="O74" s="392"/>
    </row>
    <row r="75" spans="2:19" x14ac:dyDescent="0.3">
      <c r="B75" s="392"/>
      <c r="C75" s="392"/>
      <c r="D75" s="392"/>
      <c r="E75" s="392"/>
      <c r="F75" s="392"/>
      <c r="G75" s="392"/>
      <c r="H75" s="392"/>
      <c r="I75" s="392"/>
      <c r="J75" s="392"/>
      <c r="K75" s="392"/>
      <c r="L75" s="392"/>
      <c r="M75" s="392"/>
      <c r="N75" s="392"/>
      <c r="O75" s="392"/>
    </row>
    <row r="76" spans="2:19" x14ac:dyDescent="0.3">
      <c r="B76" s="392"/>
      <c r="C76" s="392"/>
      <c r="D76" s="392"/>
      <c r="E76" s="392"/>
      <c r="F76" s="392"/>
      <c r="G76" s="392"/>
      <c r="H76" s="392"/>
      <c r="I76" s="392"/>
      <c r="J76" s="392"/>
      <c r="K76" s="392"/>
      <c r="L76" s="392"/>
      <c r="M76" s="392"/>
      <c r="N76" s="392"/>
      <c r="O76" s="392"/>
    </row>
    <row r="77" spans="2:19" x14ac:dyDescent="0.3">
      <c r="B77" s="319"/>
      <c r="C77" s="319"/>
      <c r="D77" s="319"/>
      <c r="E77" s="319"/>
      <c r="F77" s="319"/>
      <c r="G77" s="319"/>
      <c r="H77" s="319"/>
      <c r="I77" s="319"/>
      <c r="J77" s="319"/>
      <c r="K77" s="319"/>
      <c r="L77" s="319"/>
      <c r="M77" s="319"/>
      <c r="N77" s="319"/>
      <c r="O77" s="319"/>
    </row>
    <row r="78" spans="2:19" x14ac:dyDescent="0.3">
      <c r="B78" s="252" t="s">
        <v>47</v>
      </c>
      <c r="C78" s="319"/>
      <c r="D78" s="319"/>
      <c r="E78" s="319"/>
      <c r="F78" s="319"/>
      <c r="G78" s="319"/>
      <c r="H78" s="319"/>
      <c r="I78" s="319"/>
      <c r="J78" s="319"/>
      <c r="K78" s="319"/>
      <c r="L78" s="319"/>
      <c r="M78" s="319"/>
      <c r="N78" s="319"/>
      <c r="O78" s="319"/>
    </row>
    <row r="79" spans="2:19" x14ac:dyDescent="0.3">
      <c r="B79" s="319"/>
      <c r="C79" s="319"/>
      <c r="D79" s="319"/>
      <c r="E79" s="319"/>
      <c r="F79" s="319"/>
      <c r="G79" s="319"/>
      <c r="H79" s="319"/>
      <c r="I79" s="319"/>
      <c r="J79" s="319"/>
      <c r="K79" s="319"/>
      <c r="L79" s="319"/>
      <c r="M79" s="319"/>
      <c r="N79" s="319"/>
      <c r="O79" s="319"/>
    </row>
    <row r="80" spans="2:19" x14ac:dyDescent="0.3">
      <c r="B80" s="319"/>
      <c r="C80" s="319"/>
      <c r="D80" s="319"/>
      <c r="E80" s="319"/>
      <c r="F80" s="319"/>
      <c r="G80" s="319"/>
      <c r="H80" s="319"/>
      <c r="I80" s="319"/>
      <c r="J80" s="319"/>
      <c r="K80" s="319"/>
      <c r="L80" s="319"/>
      <c r="M80" s="319"/>
      <c r="N80" s="319"/>
      <c r="O80" s="319"/>
    </row>
    <row r="81" spans="2:15" x14ac:dyDescent="0.3">
      <c r="B81" s="319"/>
      <c r="C81" s="319"/>
      <c r="D81" s="319"/>
      <c r="E81" s="319"/>
      <c r="F81" s="319"/>
      <c r="G81" s="319"/>
      <c r="H81" s="319"/>
      <c r="I81" s="319"/>
      <c r="J81" s="319"/>
      <c r="K81" s="319"/>
      <c r="L81" s="319"/>
      <c r="M81" s="319"/>
      <c r="N81" s="319"/>
      <c r="O81" s="319"/>
    </row>
  </sheetData>
  <sheetProtection algorithmName="SHA-512" hashValue="F1PjfGIzww0BuUOo/L+Cb0Pmkbv44IaJbzY+qmu9xy2141OsGoIRLkU4X26iG6I7v7th8FCOlb1zsHiLQPru8w==" saltValue="HfY3okAcXd3Zd9B30DG9Xg==" spinCount="100000" sheet="1" formatColumns="0" formatRows="0"/>
  <customSheetViews>
    <customSheetView guid="{0F4B04D6-F4BF-4317-A3DF-9F7B8BB7C96E}" scale="80" showGridLines="0" fitToPage="1" hiddenColumns="1">
      <selection activeCell="A3" sqref="A3"/>
      <rowBreaks count="1" manualBreakCount="1">
        <brk id="50" min="1" max="16" man="1"/>
      </rowBreaks>
      <pageMargins left="0.5" right="0.5" top="0.75" bottom="0.75" header="0.3" footer="0.3"/>
      <pageSetup scale="84" fitToHeight="0" orientation="portrait" r:id="rId1"/>
      <headerFooter>
        <oddHeader>&amp;L&amp;G&amp;CCustomer Project Review (CPR) - &amp;A&amp;R&amp;D</oddHeader>
        <oddFooter>&amp;CPage &amp;P of &amp;N</oddFooter>
      </headerFooter>
    </customSheetView>
  </customSheetViews>
  <mergeCells count="21">
    <mergeCell ref="B12:M12"/>
    <mergeCell ref="B14:M14"/>
    <mergeCell ref="B15:M15"/>
    <mergeCell ref="N17:O17"/>
    <mergeCell ref="N18:O18"/>
    <mergeCell ref="P7:S8"/>
    <mergeCell ref="P9:S18"/>
    <mergeCell ref="B18:M18"/>
    <mergeCell ref="L1:T1"/>
    <mergeCell ref="P6:S6"/>
    <mergeCell ref="B17:M17"/>
    <mergeCell ref="B9:M9"/>
    <mergeCell ref="B4:N4"/>
    <mergeCell ref="B3:N3"/>
    <mergeCell ref="B6:M6"/>
    <mergeCell ref="B7:M7"/>
    <mergeCell ref="B8:M8"/>
    <mergeCell ref="B13:M13"/>
    <mergeCell ref="B11:M11"/>
    <mergeCell ref="B10:M10"/>
    <mergeCell ref="B16:M16"/>
  </mergeCells>
  <hyperlinks>
    <hyperlink ref="B1" location="'READ ME'!A1" display="Back to READ ME" xr:uid="{E6454EE9-7B9C-491B-B383-10A202E2904E}"/>
    <hyperlink ref="B78" location="'Supporting Files'!A1" display="Next Tab" xr:uid="{8BD15057-4861-4F21-9C8D-15E13F303F71}"/>
    <hyperlink ref="B20" location="'Supporting Files'!A1" display="Next Tab" xr:uid="{49E56C34-0667-4C96-A065-1615ACFE217C}"/>
    <hyperlink ref="B4" r:id="rId2" xr:uid="{11155ADF-56E3-41F3-B220-0B559A4F1B4D}"/>
  </hyperlinks>
  <pageMargins left="0.5" right="0.5" top="0.75" bottom="0.75" header="0.3" footer="0.3"/>
  <pageSetup scale="42" fitToHeight="0" orientation="portrait" r:id="rId3"/>
  <headerFooter>
    <oddHeader>&amp;L&amp;G&amp;CCustomer Project Review (CPR) - &amp;A&amp;R&amp;D</oddHeader>
    <oddFooter>&amp;CPage &amp;P of &amp;N</oddFooter>
  </headerFooter>
  <rowBreaks count="1" manualBreakCount="1">
    <brk id="20" min="1" max="16" man="1"/>
  </rowBreaks>
  <legacyDrawingHF r:id="rId4"/>
  <extLst>
    <ext xmlns:x14="http://schemas.microsoft.com/office/spreadsheetml/2009/9/main" uri="{78C0D931-6437-407d-A8EE-F0AAD7539E65}">
      <x14:conditionalFormattings>
        <x14:conditionalFormatting xmlns:xm="http://schemas.microsoft.com/office/excel/2006/main">
          <x14:cfRule type="expression" priority="3" id="{6C40EE84-8CB6-4544-90E3-349AC9F54831}">
            <xm:f>'Project Summary'!$X$20=0</xm:f>
            <x14:dxf>
              <font>
                <color theme="0" tint="-4.9989318521683403E-2"/>
              </font>
              <fill>
                <patternFill>
                  <bgColor theme="0" tint="-4.9989318521683403E-2"/>
                </patternFill>
              </fill>
            </x14:dxf>
          </x14:cfRule>
          <xm:sqref>B18:N18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C77-CB7B-46A0-878C-29A5005B2F80}">
  <sheetPr codeName="Sheet2">
    <pageSetUpPr autoPageBreaks="0"/>
  </sheetPr>
  <dimension ref="A1:AH110"/>
  <sheetViews>
    <sheetView zoomScaleNormal="100" zoomScaleSheetLayoutView="80" workbookViewId="0"/>
  </sheetViews>
  <sheetFormatPr defaultColWidth="8.88671875" defaultRowHeight="15.6" outlineLevelCol="1" x14ac:dyDescent="0.3"/>
  <cols>
    <col min="1" max="1" width="4.88671875" style="7" customWidth="1"/>
    <col min="2" max="2" width="31.109375" style="7" customWidth="1"/>
    <col min="3" max="3" width="30.44140625" style="7" customWidth="1"/>
    <col min="4" max="4" width="18" style="7" customWidth="1"/>
    <col min="5" max="5" width="21.109375" style="7" customWidth="1"/>
    <col min="6" max="6" width="32.88671875" style="7" customWidth="1"/>
    <col min="7" max="7" width="2.44140625" style="7" customWidth="1"/>
    <col min="8" max="10" width="16.6640625" style="7" customWidth="1"/>
    <col min="11" max="11" width="17.5546875" style="7" hidden="1" customWidth="1" outlineLevel="1"/>
    <col min="12" max="12" width="18.88671875" style="7" hidden="1" customWidth="1" outlineLevel="1"/>
    <col min="13" max="13" width="19" style="7" hidden="1" customWidth="1" outlineLevel="1"/>
    <col min="14" max="14" width="8.88671875" style="21" hidden="1" customWidth="1" outlineLevel="1"/>
    <col min="15" max="15" width="41" style="7" customWidth="1" collapsed="1"/>
    <col min="16" max="18" width="8.88671875" style="21"/>
    <col min="19" max="19" width="12.109375" style="153" customWidth="1"/>
    <col min="20" max="27" width="8.88671875" style="153"/>
    <col min="28" max="34" width="8.88671875" style="268"/>
    <col min="35" max="16384" width="8.88671875" style="7"/>
  </cols>
  <sheetData>
    <row r="1" spans="2:34" s="2" customFormat="1" ht="25.5" customHeight="1" x14ac:dyDescent="0.35">
      <c r="B1" s="127" t="s">
        <v>32</v>
      </c>
      <c r="F1" s="627" t="s">
        <v>876</v>
      </c>
      <c r="G1" s="627"/>
      <c r="H1" s="627"/>
      <c r="I1" s="627"/>
      <c r="J1" s="627"/>
      <c r="K1" s="627"/>
      <c r="L1" s="627"/>
      <c r="M1" s="627"/>
      <c r="N1" s="627"/>
      <c r="O1" s="627"/>
      <c r="P1" s="152"/>
      <c r="Q1" s="152"/>
      <c r="R1" s="152"/>
      <c r="S1" s="267"/>
      <c r="T1" s="153"/>
      <c r="U1" s="153"/>
      <c r="V1" s="153"/>
      <c r="W1" s="153"/>
      <c r="X1" s="153"/>
      <c r="Y1" s="153"/>
      <c r="Z1" s="153"/>
      <c r="AA1" s="153"/>
      <c r="AB1" s="78"/>
      <c r="AC1" s="78"/>
      <c r="AD1" s="78"/>
      <c r="AE1" s="78"/>
      <c r="AF1" s="78"/>
      <c r="AG1" s="78"/>
      <c r="AH1" s="78"/>
    </row>
    <row r="2" spans="2:34" s="2" customFormat="1" ht="24.9" customHeight="1" thickBot="1" x14ac:dyDescent="0.35">
      <c r="N2" s="21"/>
      <c r="O2" s="7"/>
      <c r="P2" s="21"/>
      <c r="Q2" s="21"/>
      <c r="R2" s="21"/>
      <c r="S2" s="153"/>
      <c r="T2" s="153"/>
      <c r="U2" s="153"/>
      <c r="V2" s="153"/>
      <c r="W2" s="153"/>
      <c r="X2" s="153"/>
      <c r="Y2" s="153"/>
      <c r="Z2" s="153"/>
      <c r="AA2" s="153"/>
      <c r="AB2" s="78"/>
      <c r="AC2" s="78"/>
      <c r="AD2" s="78"/>
      <c r="AE2" s="78"/>
      <c r="AF2" s="78"/>
      <c r="AG2" s="78"/>
      <c r="AH2" s="78"/>
    </row>
    <row r="3" spans="2:34" s="2" customFormat="1" ht="24.9" customHeight="1" thickBot="1" x14ac:dyDescent="0.35">
      <c r="B3" s="566" t="s">
        <v>0</v>
      </c>
      <c r="C3" s="567"/>
      <c r="D3" s="567"/>
      <c r="E3" s="567"/>
      <c r="F3" s="568"/>
      <c r="G3" s="628" t="s">
        <v>5</v>
      </c>
      <c r="H3" s="629"/>
      <c r="I3" s="629"/>
      <c r="J3" s="630"/>
      <c r="K3" s="655" t="s">
        <v>240</v>
      </c>
      <c r="L3" s="656"/>
      <c r="M3" s="657"/>
      <c r="N3" s="21"/>
      <c r="O3" s="7"/>
      <c r="P3" s="21"/>
      <c r="Q3" s="21"/>
      <c r="R3" s="21"/>
      <c r="S3" s="153"/>
      <c r="T3" s="153"/>
      <c r="U3" s="153"/>
      <c r="V3" s="153"/>
      <c r="W3" s="153"/>
      <c r="X3" s="153"/>
      <c r="Y3" s="153"/>
      <c r="Z3" s="153"/>
      <c r="AA3" s="153"/>
      <c r="AB3" s="78"/>
      <c r="AC3" s="78"/>
      <c r="AD3" s="78"/>
      <c r="AE3" s="78"/>
      <c r="AF3" s="78"/>
      <c r="AG3" s="78"/>
      <c r="AH3" s="78"/>
    </row>
    <row r="4" spans="2:34" s="2" customFormat="1" ht="18.75" customHeight="1" x14ac:dyDescent="0.3">
      <c r="B4" s="612" t="s">
        <v>20</v>
      </c>
      <c r="C4" s="613"/>
      <c r="D4" s="604" t="s">
        <v>248</v>
      </c>
      <c r="E4" s="605"/>
      <c r="F4" s="606"/>
      <c r="G4" s="736" t="s">
        <v>703</v>
      </c>
      <c r="H4" s="737"/>
      <c r="I4" s="737"/>
      <c r="J4" s="738"/>
      <c r="K4" s="658"/>
      <c r="L4" s="659"/>
      <c r="M4" s="660"/>
      <c r="N4" s="21"/>
      <c r="O4" s="7"/>
      <c r="P4" s="21"/>
      <c r="Q4" s="21"/>
      <c r="R4" s="21"/>
      <c r="S4" s="153"/>
      <c r="T4" s="153"/>
      <c r="U4" s="153"/>
      <c r="V4" s="153"/>
      <c r="W4" s="153"/>
      <c r="X4" s="153"/>
      <c r="Y4" s="153"/>
      <c r="Z4" s="153"/>
      <c r="AA4" s="153"/>
      <c r="AB4" s="78"/>
      <c r="AC4" s="78"/>
      <c r="AD4" s="78"/>
      <c r="AE4" s="78"/>
      <c r="AF4" s="78"/>
      <c r="AG4" s="78"/>
      <c r="AH4" s="78"/>
    </row>
    <row r="5" spans="2:34" s="2" customFormat="1" ht="20.100000000000001" customHeight="1" thickBot="1" x14ac:dyDescent="0.35">
      <c r="B5" s="643"/>
      <c r="C5" s="644"/>
      <c r="D5" s="641"/>
      <c r="E5" s="687"/>
      <c r="F5" s="642"/>
      <c r="G5" s="739"/>
      <c r="H5" s="740"/>
      <c r="I5" s="740"/>
      <c r="J5" s="741"/>
      <c r="K5" s="661"/>
      <c r="L5" s="662"/>
      <c r="M5" s="663"/>
      <c r="N5" s="153" t="b">
        <v>0</v>
      </c>
      <c r="O5" s="7"/>
      <c r="P5" s="21"/>
      <c r="Q5" s="21"/>
      <c r="R5" s="21"/>
      <c r="S5" s="153"/>
      <c r="T5" s="153"/>
      <c r="U5" s="153"/>
      <c r="V5" s="153"/>
      <c r="W5" s="153"/>
      <c r="X5" s="153"/>
      <c r="Y5" s="153"/>
      <c r="Z5" s="153"/>
      <c r="AA5" s="153"/>
      <c r="AB5" s="78"/>
      <c r="AC5" s="78"/>
      <c r="AD5" s="78"/>
      <c r="AE5" s="78"/>
      <c r="AF5" s="78"/>
      <c r="AG5" s="78"/>
      <c r="AH5" s="78"/>
    </row>
    <row r="6" spans="2:34" s="2" customFormat="1" ht="24.9" customHeight="1" x14ac:dyDescent="0.3">
      <c r="B6" s="604" t="s">
        <v>22</v>
      </c>
      <c r="C6" s="606"/>
      <c r="D6" s="277" t="s">
        <v>54</v>
      </c>
      <c r="E6" s="604" t="s">
        <v>52</v>
      </c>
      <c r="F6" s="606"/>
      <c r="G6" s="739"/>
      <c r="H6" s="740"/>
      <c r="I6" s="740"/>
      <c r="J6" s="741"/>
      <c r="K6" s="712"/>
      <c r="L6" s="713"/>
      <c r="M6" s="714"/>
      <c r="N6" s="21"/>
      <c r="O6" s="7"/>
      <c r="P6" s="21"/>
      <c r="Q6" s="21"/>
      <c r="R6" s="21"/>
      <c r="S6" s="153"/>
      <c r="T6" s="153"/>
      <c r="U6" s="153"/>
      <c r="V6" s="153"/>
      <c r="W6" s="153"/>
      <c r="X6" s="153"/>
      <c r="Y6" s="153"/>
      <c r="Z6" s="153"/>
      <c r="AA6" s="153"/>
      <c r="AB6" s="78"/>
      <c r="AC6" s="78"/>
      <c r="AD6" s="78"/>
      <c r="AE6" s="78"/>
      <c r="AF6" s="78"/>
      <c r="AG6" s="78"/>
      <c r="AH6" s="78"/>
    </row>
    <row r="7" spans="2:34" s="2" customFormat="1" ht="20.100000000000001" customHeight="1" thickBot="1" x14ac:dyDescent="0.35">
      <c r="B7" s="641"/>
      <c r="C7" s="642"/>
      <c r="D7" s="278" t="s">
        <v>55</v>
      </c>
      <c r="E7" s="641"/>
      <c r="F7" s="642"/>
      <c r="G7" s="739"/>
      <c r="H7" s="740"/>
      <c r="I7" s="740"/>
      <c r="J7" s="741"/>
      <c r="K7" s="715"/>
      <c r="L7" s="716"/>
      <c r="M7" s="717"/>
      <c r="N7" s="21"/>
      <c r="O7" s="7"/>
      <c r="P7" s="21"/>
      <c r="Q7" s="21"/>
      <c r="R7" s="21"/>
      <c r="S7" s="153"/>
      <c r="T7" s="153"/>
      <c r="U7" s="153"/>
      <c r="V7" s="153"/>
      <c r="W7" s="153"/>
      <c r="X7" s="153"/>
      <c r="Y7" s="153"/>
      <c r="Z7" s="153"/>
      <c r="AA7" s="153"/>
      <c r="AB7" s="78"/>
      <c r="AC7" s="78"/>
      <c r="AD7" s="78"/>
      <c r="AE7" s="78"/>
      <c r="AF7" s="78"/>
      <c r="AG7" s="78"/>
      <c r="AH7" s="78"/>
    </row>
    <row r="8" spans="2:34" s="2" customFormat="1" ht="24.9" customHeight="1" x14ac:dyDescent="0.3">
      <c r="B8" s="681" t="s">
        <v>21</v>
      </c>
      <c r="C8" s="682"/>
      <c r="D8" s="625" t="s">
        <v>148</v>
      </c>
      <c r="E8" s="626"/>
      <c r="F8" s="613"/>
      <c r="G8" s="739"/>
      <c r="H8" s="740"/>
      <c r="I8" s="740"/>
      <c r="J8" s="741"/>
      <c r="K8" s="715"/>
      <c r="L8" s="716"/>
      <c r="M8" s="717"/>
      <c r="N8" s="21"/>
      <c r="O8" s="7"/>
      <c r="P8" s="21"/>
      <c r="Q8" s="21"/>
      <c r="R8" s="21"/>
      <c r="S8" s="153"/>
      <c r="T8" s="153"/>
      <c r="U8" s="153"/>
      <c r="V8" s="153"/>
      <c r="W8" s="153"/>
      <c r="X8" s="153"/>
      <c r="Y8" s="153"/>
      <c r="Z8" s="153"/>
      <c r="AA8" s="153"/>
      <c r="AB8" s="78"/>
      <c r="AC8" s="78"/>
      <c r="AD8" s="78"/>
      <c r="AE8" s="78"/>
      <c r="AF8" s="78"/>
      <c r="AG8" s="78"/>
      <c r="AH8" s="78"/>
    </row>
    <row r="9" spans="2:34" s="2" customFormat="1" ht="20.100000000000001" customHeight="1" thickBot="1" x14ac:dyDescent="0.35">
      <c r="B9" s="748"/>
      <c r="C9" s="680"/>
      <c r="D9" s="678"/>
      <c r="E9" s="679"/>
      <c r="F9" s="680"/>
      <c r="G9" s="739"/>
      <c r="H9" s="740"/>
      <c r="I9" s="740"/>
      <c r="J9" s="741"/>
      <c r="K9" s="715"/>
      <c r="L9" s="716"/>
      <c r="M9" s="717"/>
      <c r="N9" s="21"/>
      <c r="O9" s="7"/>
      <c r="P9" s="21"/>
      <c r="Q9" s="21"/>
      <c r="R9" s="21"/>
      <c r="S9" s="153"/>
      <c r="T9" s="153"/>
      <c r="U9" s="153"/>
      <c r="V9" s="153"/>
      <c r="W9" s="153"/>
      <c r="X9" s="153"/>
      <c r="Y9" s="153"/>
      <c r="Z9" s="153"/>
      <c r="AA9" s="153"/>
      <c r="AB9" s="78"/>
      <c r="AC9" s="78"/>
      <c r="AD9" s="78"/>
      <c r="AE9" s="78"/>
      <c r="AF9" s="78"/>
      <c r="AG9" s="78"/>
      <c r="AH9" s="78"/>
    </row>
    <row r="10" spans="2:34" s="2" customFormat="1" ht="24.9" customHeight="1" x14ac:dyDescent="0.3">
      <c r="B10" s="612" t="s">
        <v>60</v>
      </c>
      <c r="C10" s="613"/>
      <c r="D10" s="625" t="s">
        <v>35</v>
      </c>
      <c r="E10" s="626"/>
      <c r="F10" s="613"/>
      <c r="G10" s="739"/>
      <c r="H10" s="740"/>
      <c r="I10" s="740"/>
      <c r="J10" s="741"/>
      <c r="K10" s="715"/>
      <c r="L10" s="716"/>
      <c r="M10" s="717"/>
      <c r="N10" s="21"/>
      <c r="O10" s="7"/>
      <c r="P10" s="21"/>
      <c r="Q10" s="21"/>
      <c r="R10" s="21"/>
      <c r="S10" s="153"/>
      <c r="T10" s="153"/>
      <c r="U10" s="153"/>
      <c r="V10" s="153"/>
      <c r="W10" s="153"/>
      <c r="X10" s="153"/>
      <c r="Y10" s="153"/>
      <c r="Z10" s="153"/>
      <c r="AA10" s="153"/>
      <c r="AB10" s="78"/>
      <c r="AC10" s="78"/>
      <c r="AD10" s="78"/>
      <c r="AE10" s="78"/>
      <c r="AF10" s="78"/>
      <c r="AG10" s="78"/>
      <c r="AH10" s="78"/>
    </row>
    <row r="11" spans="2:34" s="2" customFormat="1" ht="20.100000000000001" customHeight="1" thickBot="1" x14ac:dyDescent="0.35">
      <c r="B11" s="743"/>
      <c r="C11" s="744"/>
      <c r="D11" s="694"/>
      <c r="E11" s="695"/>
      <c r="F11" s="696"/>
      <c r="G11" s="739"/>
      <c r="H11" s="740"/>
      <c r="I11" s="740"/>
      <c r="J11" s="741"/>
      <c r="K11" s="715"/>
      <c r="L11" s="716"/>
      <c r="M11" s="717"/>
      <c r="N11" s="21"/>
      <c r="O11" s="7"/>
      <c r="P11" s="21"/>
      <c r="Q11" s="21"/>
      <c r="R11" s="21"/>
      <c r="S11" s="153"/>
      <c r="T11" s="153"/>
      <c r="U11" s="153"/>
      <c r="V11" s="153"/>
      <c r="W11" s="153"/>
      <c r="X11" s="153"/>
      <c r="Y11" s="153"/>
      <c r="Z11" s="153"/>
      <c r="AA11" s="153"/>
      <c r="AB11" s="78"/>
      <c r="AC11" s="78"/>
      <c r="AD11" s="78"/>
      <c r="AE11" s="78"/>
      <c r="AF11" s="78"/>
      <c r="AG11" s="78"/>
      <c r="AH11" s="78"/>
    </row>
    <row r="12" spans="2:34" s="2" customFormat="1" ht="24.9" customHeight="1" thickBot="1" x14ac:dyDescent="0.35">
      <c r="B12" s="280" t="s">
        <v>33</v>
      </c>
      <c r="C12" s="281" t="s">
        <v>448</v>
      </c>
      <c r="D12" s="610" t="s">
        <v>413</v>
      </c>
      <c r="E12" s="611"/>
      <c r="F12" s="742"/>
      <c r="G12" s="739"/>
      <c r="H12" s="740"/>
      <c r="I12" s="740"/>
      <c r="J12" s="741"/>
      <c r="K12" s="715"/>
      <c r="L12" s="716"/>
      <c r="M12" s="717"/>
      <c r="N12" s="21"/>
      <c r="O12" s="7"/>
      <c r="P12" s="21"/>
      <c r="Q12" s="21"/>
      <c r="R12" s="21"/>
      <c r="S12" s="153"/>
      <c r="T12" s="153"/>
      <c r="U12" s="153"/>
      <c r="V12" s="153"/>
      <c r="W12" s="153"/>
      <c r="X12" s="153"/>
      <c r="Y12" s="153"/>
      <c r="Z12" s="153"/>
      <c r="AA12" s="153"/>
      <c r="AB12" s="78"/>
      <c r="AC12" s="78"/>
      <c r="AD12" s="78"/>
      <c r="AE12" s="78"/>
      <c r="AF12" s="78"/>
      <c r="AG12" s="78"/>
      <c r="AH12" s="78"/>
    </row>
    <row r="13" spans="2:34" s="2" customFormat="1" ht="33" customHeight="1" thickBot="1" x14ac:dyDescent="0.35">
      <c r="B13" s="73"/>
      <c r="C13" s="148"/>
      <c r="D13" s="728"/>
      <c r="E13" s="729"/>
      <c r="F13" s="730"/>
      <c r="G13" s="282"/>
      <c r="H13" s="283"/>
      <c r="I13" s="283"/>
      <c r="J13" s="284"/>
      <c r="K13" s="715"/>
      <c r="L13" s="716"/>
      <c r="M13" s="717"/>
      <c r="N13" s="21"/>
      <c r="O13" s="7"/>
      <c r="P13" s="21"/>
      <c r="Q13" s="21"/>
      <c r="R13" s="21"/>
      <c r="S13" s="153"/>
      <c r="T13" s="153"/>
      <c r="U13" s="153"/>
      <c r="V13" s="153"/>
      <c r="W13" s="153"/>
      <c r="X13" s="153"/>
      <c r="Y13" s="153"/>
      <c r="Z13" s="153"/>
      <c r="AA13" s="153"/>
      <c r="AB13" s="78"/>
      <c r="AC13" s="78"/>
      <c r="AD13" s="78"/>
      <c r="AE13" s="78"/>
      <c r="AF13" s="78"/>
      <c r="AG13" s="78"/>
      <c r="AH13" s="78"/>
    </row>
    <row r="14" spans="2:34" s="2" customFormat="1" ht="36" customHeight="1" x14ac:dyDescent="0.3">
      <c r="B14" s="703" t="s">
        <v>766</v>
      </c>
      <c r="C14" s="704"/>
      <c r="D14" s="704"/>
      <c r="E14" s="705"/>
      <c r="F14" s="207"/>
      <c r="G14" s="527" t="s">
        <v>767</v>
      </c>
      <c r="H14" s="528"/>
      <c r="I14" s="528"/>
      <c r="J14" s="529"/>
      <c r="K14" s="715"/>
      <c r="L14" s="716"/>
      <c r="M14" s="717"/>
      <c r="N14" s="134"/>
      <c r="O14" s="188"/>
      <c r="P14" s="285"/>
      <c r="Q14" s="286"/>
      <c r="R14" s="286"/>
      <c r="S14" s="268"/>
      <c r="T14" s="268"/>
      <c r="U14" s="268"/>
      <c r="V14" s="268"/>
      <c r="W14" s="268"/>
      <c r="X14" s="268"/>
      <c r="Y14" s="78"/>
      <c r="Z14" s="78"/>
      <c r="AA14" s="78"/>
      <c r="AB14" s="78"/>
      <c r="AC14" s="78"/>
      <c r="AD14" s="78"/>
      <c r="AE14" s="78"/>
      <c r="AF14" s="78"/>
      <c r="AG14" s="78"/>
      <c r="AH14" s="78"/>
    </row>
    <row r="15" spans="2:34" s="2" customFormat="1" ht="36" customHeight="1" thickBot="1" x14ac:dyDescent="0.35">
      <c r="B15" s="530" t="s">
        <v>768</v>
      </c>
      <c r="C15" s="531"/>
      <c r="D15" s="531"/>
      <c r="E15" s="531"/>
      <c r="F15" s="208"/>
      <c r="G15" s="532" t="s">
        <v>769</v>
      </c>
      <c r="H15" s="533"/>
      <c r="I15" s="533"/>
      <c r="J15" s="534"/>
      <c r="K15" s="715"/>
      <c r="L15" s="716"/>
      <c r="M15" s="717"/>
      <c r="N15" s="134"/>
      <c r="O15" s="7"/>
      <c r="P15" s="21"/>
      <c r="Q15" s="21"/>
      <c r="R15" s="188"/>
      <c r="S15" s="153"/>
      <c r="T15" s="153"/>
      <c r="U15" s="268"/>
      <c r="V15" s="268"/>
      <c r="W15" s="268"/>
      <c r="X15" s="268"/>
      <c r="Y15" s="268"/>
      <c r="Z15" s="78"/>
      <c r="AA15" s="78"/>
      <c r="AB15" s="78"/>
      <c r="AC15" s="78"/>
      <c r="AD15" s="78"/>
      <c r="AE15" s="78"/>
      <c r="AF15" s="78"/>
      <c r="AG15" s="78"/>
      <c r="AH15" s="78"/>
    </row>
    <row r="16" spans="2:34" s="2" customFormat="1" ht="62.1" customHeight="1" thickBot="1" x14ac:dyDescent="0.35">
      <c r="B16" s="535" t="str" cm="1">
        <f t="array" ref="B16">_xlfn.IFS(AND(F14="Yes",F15="No"),'Data Validation'!X1,AND('Customer Information'!F14="No",'Customer Information'!F15="Yes"),'Data Validation'!X2,AND('Customer Information'!F14="Yes",'Customer Information'!F15="Yes"),'Data Validation'!X3,AND('Customer Information'!F14="No",'Customer Information'!F15="No"),"",AND(F14="",F15=""),"")</f>
        <v/>
      </c>
      <c r="C16" s="536"/>
      <c r="D16" s="536"/>
      <c r="E16" s="536"/>
      <c r="F16" s="537"/>
      <c r="G16" s="514" t="s">
        <v>851</v>
      </c>
      <c r="H16" s="515"/>
      <c r="I16" s="515"/>
      <c r="J16" s="516"/>
      <c r="K16" s="715"/>
      <c r="L16" s="716"/>
      <c r="M16" s="717"/>
      <c r="N16" s="134"/>
      <c r="O16" s="7"/>
      <c r="P16" s="21"/>
      <c r="Q16" s="21"/>
      <c r="R16" s="188"/>
      <c r="S16" s="153"/>
      <c r="T16" s="153"/>
      <c r="U16" s="268"/>
      <c r="V16" s="268"/>
      <c r="W16" s="268"/>
      <c r="X16" s="268"/>
      <c r="Y16" s="268"/>
      <c r="Z16" s="78"/>
      <c r="AA16" s="78"/>
      <c r="AB16" s="78"/>
      <c r="AC16" s="78"/>
      <c r="AD16" s="78"/>
      <c r="AE16" s="78"/>
      <c r="AF16" s="78"/>
      <c r="AG16" s="78"/>
      <c r="AH16" s="78"/>
    </row>
    <row r="17" spans="2:34" s="2" customFormat="1" ht="129.75" customHeight="1" thickBot="1" x14ac:dyDescent="0.35">
      <c r="B17" s="733" t="s">
        <v>724</v>
      </c>
      <c r="C17" s="734"/>
      <c r="D17" s="735"/>
      <c r="E17" s="731"/>
      <c r="F17" s="732"/>
      <c r="G17" s="706" t="s">
        <v>620</v>
      </c>
      <c r="H17" s="707"/>
      <c r="I17" s="707"/>
      <c r="J17" s="708"/>
      <c r="K17" s="718"/>
      <c r="L17" s="719"/>
      <c r="M17" s="720"/>
      <c r="N17" s="21"/>
      <c r="O17" s="7"/>
      <c r="P17" s="21"/>
      <c r="Q17" s="21"/>
      <c r="R17" s="21"/>
      <c r="S17" s="153"/>
      <c r="T17" s="153"/>
      <c r="U17" s="153"/>
      <c r="V17" s="153"/>
      <c r="W17" s="153"/>
      <c r="X17" s="153"/>
      <c r="Y17" s="153"/>
      <c r="Z17" s="153"/>
      <c r="AA17" s="153"/>
      <c r="AB17" s="78"/>
      <c r="AC17" s="78"/>
      <c r="AD17" s="78"/>
      <c r="AE17" s="78"/>
      <c r="AF17" s="78"/>
      <c r="AG17" s="78"/>
      <c r="AH17" s="78"/>
    </row>
    <row r="18" spans="2:34" s="2" customFormat="1" ht="24.9" customHeight="1" thickBot="1" x14ac:dyDescent="0.35">
      <c r="B18" s="288"/>
      <c r="C18" s="288"/>
      <c r="D18" s="289"/>
      <c r="E18" s="289"/>
      <c r="F18" s="21"/>
      <c r="N18" s="21"/>
      <c r="O18" s="651"/>
      <c r="P18" s="651"/>
      <c r="Q18" s="651"/>
      <c r="R18" s="290"/>
      <c r="S18" s="153"/>
      <c r="T18" s="153"/>
      <c r="U18" s="153"/>
      <c r="V18" s="153"/>
      <c r="W18" s="153"/>
      <c r="X18" s="153"/>
      <c r="Y18" s="153"/>
      <c r="Z18" s="153"/>
      <c r="AA18" s="153"/>
      <c r="AB18" s="78"/>
      <c r="AC18" s="78"/>
      <c r="AD18" s="78"/>
      <c r="AE18" s="78"/>
      <c r="AF18" s="78"/>
      <c r="AG18" s="78"/>
      <c r="AH18" s="78"/>
    </row>
    <row r="19" spans="2:34" s="2" customFormat="1" ht="24.9" customHeight="1" thickBot="1" x14ac:dyDescent="0.35">
      <c r="B19" s="578" t="s">
        <v>57</v>
      </c>
      <c r="C19" s="579"/>
      <c r="D19" s="579"/>
      <c r="E19" s="579"/>
      <c r="F19" s="669"/>
      <c r="G19" s="628" t="s">
        <v>5</v>
      </c>
      <c r="H19" s="629"/>
      <c r="I19" s="629"/>
      <c r="J19" s="630"/>
      <c r="N19" s="21"/>
      <c r="O19" s="7"/>
      <c r="P19" s="21"/>
      <c r="Q19" s="21"/>
      <c r="R19" s="21"/>
      <c r="S19" s="153"/>
      <c r="T19" s="153"/>
      <c r="U19" s="153"/>
      <c r="V19" s="153"/>
      <c r="W19" s="153"/>
      <c r="X19" s="153"/>
      <c r="Y19" s="153"/>
      <c r="Z19" s="153"/>
      <c r="AA19" s="153"/>
      <c r="AB19" s="78"/>
      <c r="AC19" s="78"/>
      <c r="AD19" s="78"/>
      <c r="AE19" s="78"/>
      <c r="AF19" s="78"/>
      <c r="AG19" s="78"/>
      <c r="AH19" s="78"/>
    </row>
    <row r="20" spans="2:34" s="2" customFormat="1" ht="26.25" customHeight="1" thickBot="1" x14ac:dyDescent="0.35">
      <c r="B20" s="652" t="s">
        <v>24</v>
      </c>
      <c r="C20" s="653"/>
      <c r="D20" s="653"/>
      <c r="E20" s="653"/>
      <c r="F20" s="654"/>
      <c r="G20" s="593" t="s">
        <v>877</v>
      </c>
      <c r="H20" s="594"/>
      <c r="I20" s="594"/>
      <c r="J20" s="595"/>
      <c r="K20" s="635" t="s">
        <v>241</v>
      </c>
      <c r="L20" s="636"/>
      <c r="M20" s="637"/>
      <c r="N20" s="21"/>
      <c r="O20" s="7"/>
      <c r="P20" s="21"/>
      <c r="Q20" s="21"/>
      <c r="R20" s="21"/>
      <c r="S20" s="153"/>
      <c r="T20" s="153"/>
      <c r="U20" s="153"/>
      <c r="V20" s="153"/>
      <c r="W20" s="153"/>
      <c r="X20" s="153"/>
      <c r="Y20" s="153"/>
      <c r="Z20" s="153"/>
      <c r="AA20" s="153"/>
      <c r="AB20" s="78"/>
      <c r="AC20" s="78"/>
      <c r="AD20" s="78"/>
      <c r="AE20" s="78"/>
      <c r="AF20" s="78"/>
      <c r="AG20" s="78"/>
      <c r="AH20" s="78"/>
    </row>
    <row r="21" spans="2:34" s="2" customFormat="1" ht="23.25" customHeight="1" thickBot="1" x14ac:dyDescent="0.35">
      <c r="B21" s="700"/>
      <c r="C21" s="701"/>
      <c r="D21" s="701"/>
      <c r="E21" s="701"/>
      <c r="F21" s="702"/>
      <c r="G21" s="596"/>
      <c r="H21" s="597"/>
      <c r="I21" s="597"/>
      <c r="J21" s="598"/>
      <c r="K21" s="638"/>
      <c r="L21" s="639"/>
      <c r="M21" s="640"/>
      <c r="N21" s="153" t="b">
        <v>0</v>
      </c>
      <c r="O21" s="7"/>
      <c r="P21" s="21"/>
      <c r="Q21" s="21"/>
      <c r="R21" s="21"/>
      <c r="S21" s="153"/>
      <c r="T21" s="153"/>
      <c r="U21" s="153"/>
      <c r="V21" s="153"/>
      <c r="W21" s="153"/>
      <c r="X21" s="153"/>
      <c r="Y21" s="153"/>
      <c r="Z21" s="153"/>
      <c r="AA21" s="153"/>
      <c r="AB21" s="78"/>
      <c r="AC21" s="78"/>
      <c r="AD21" s="78"/>
      <c r="AE21" s="78"/>
      <c r="AF21" s="78"/>
      <c r="AG21" s="78"/>
      <c r="AH21" s="78"/>
    </row>
    <row r="22" spans="2:34" s="2" customFormat="1" ht="23.25" customHeight="1" thickBot="1" x14ac:dyDescent="0.35">
      <c r="B22" s="652" t="s">
        <v>487</v>
      </c>
      <c r="C22" s="653"/>
      <c r="D22" s="653"/>
      <c r="E22" s="653"/>
      <c r="F22" s="654"/>
      <c r="G22" s="596"/>
      <c r="H22" s="597"/>
      <c r="I22" s="597"/>
      <c r="J22" s="598"/>
      <c r="K22" s="745"/>
      <c r="L22" s="746"/>
      <c r="M22" s="747"/>
      <c r="N22" s="21"/>
      <c r="O22" s="7"/>
      <c r="P22" s="21"/>
      <c r="Q22" s="21"/>
      <c r="R22" s="21"/>
      <c r="S22" s="153"/>
      <c r="T22" s="153"/>
      <c r="U22" s="153"/>
      <c r="V22" s="153"/>
      <c r="W22" s="153"/>
      <c r="X22" s="153"/>
      <c r="Y22" s="153"/>
      <c r="Z22" s="153"/>
      <c r="AA22" s="153"/>
      <c r="AB22" s="78"/>
      <c r="AC22" s="78"/>
      <c r="AD22" s="78"/>
      <c r="AE22" s="78"/>
      <c r="AF22" s="78"/>
      <c r="AG22" s="78"/>
      <c r="AH22" s="78"/>
    </row>
    <row r="23" spans="2:34" s="2" customFormat="1" ht="23.25" customHeight="1" thickBot="1" x14ac:dyDescent="0.35">
      <c r="B23" s="697"/>
      <c r="C23" s="698"/>
      <c r="D23" s="698"/>
      <c r="E23" s="698"/>
      <c r="F23" s="699"/>
      <c r="G23" s="596"/>
      <c r="H23" s="597"/>
      <c r="I23" s="597"/>
      <c r="J23" s="598"/>
      <c r="K23" s="715"/>
      <c r="L23" s="716"/>
      <c r="M23" s="717"/>
      <c r="N23" s="21"/>
      <c r="O23" s="7"/>
      <c r="P23" s="21"/>
      <c r="Q23" s="21"/>
      <c r="R23" s="21"/>
      <c r="S23" s="153"/>
      <c r="T23" s="153"/>
      <c r="U23" s="153"/>
      <c r="V23" s="153"/>
      <c r="W23" s="153"/>
      <c r="X23" s="153"/>
      <c r="Y23" s="153"/>
      <c r="Z23" s="153"/>
      <c r="AA23" s="153"/>
      <c r="AB23" s="78"/>
      <c r="AC23" s="78"/>
      <c r="AD23" s="78"/>
      <c r="AE23" s="78"/>
      <c r="AF23" s="78"/>
      <c r="AG23" s="78"/>
      <c r="AH23" s="78"/>
    </row>
    <row r="24" spans="2:34" s="2" customFormat="1" ht="23.25" customHeight="1" x14ac:dyDescent="0.3">
      <c r="B24" s="612" t="s">
        <v>157</v>
      </c>
      <c r="C24" s="626"/>
      <c r="D24" s="626"/>
      <c r="E24" s="626"/>
      <c r="F24" s="613"/>
      <c r="G24" s="596"/>
      <c r="H24" s="597"/>
      <c r="I24" s="597"/>
      <c r="J24" s="598"/>
      <c r="K24" s="715"/>
      <c r="L24" s="716"/>
      <c r="M24" s="717"/>
      <c r="N24" s="21"/>
      <c r="O24" s="7"/>
      <c r="P24" s="21"/>
      <c r="Q24" s="21"/>
      <c r="R24" s="21"/>
      <c r="S24" s="153"/>
      <c r="T24" s="153"/>
      <c r="U24" s="153"/>
      <c r="V24" s="153"/>
      <c r="W24" s="153"/>
      <c r="X24" s="153"/>
      <c r="Y24" s="153"/>
      <c r="Z24" s="153"/>
      <c r="AA24" s="153"/>
      <c r="AB24" s="78"/>
      <c r="AC24" s="78"/>
      <c r="AD24" s="78"/>
      <c r="AE24" s="78"/>
      <c r="AF24" s="78"/>
      <c r="AG24" s="78"/>
      <c r="AH24" s="78"/>
    </row>
    <row r="25" spans="2:34" s="2" customFormat="1" ht="23.25" customHeight="1" x14ac:dyDescent="0.3">
      <c r="B25" s="688"/>
      <c r="C25" s="689"/>
      <c r="D25" s="689"/>
      <c r="E25" s="689"/>
      <c r="F25" s="690"/>
      <c r="G25" s="596"/>
      <c r="H25" s="597"/>
      <c r="I25" s="597"/>
      <c r="J25" s="598"/>
      <c r="K25" s="715"/>
      <c r="L25" s="716"/>
      <c r="M25" s="717"/>
      <c r="N25" s="21"/>
      <c r="O25" s="7"/>
      <c r="P25" s="21"/>
      <c r="Q25" s="21"/>
      <c r="R25" s="21"/>
      <c r="S25" s="153"/>
      <c r="T25" s="153"/>
      <c r="U25" s="153"/>
      <c r="V25" s="153"/>
      <c r="W25" s="153"/>
      <c r="X25" s="153"/>
      <c r="Y25" s="153"/>
      <c r="Z25" s="153"/>
      <c r="AA25" s="153"/>
      <c r="AB25" s="78"/>
      <c r="AC25" s="78"/>
      <c r="AD25" s="78"/>
      <c r="AE25" s="78"/>
      <c r="AF25" s="78"/>
      <c r="AG25" s="78"/>
      <c r="AH25" s="78"/>
    </row>
    <row r="26" spans="2:34" s="2" customFormat="1" ht="23.25" customHeight="1" x14ac:dyDescent="0.3">
      <c r="B26" s="691"/>
      <c r="C26" s="692"/>
      <c r="D26" s="692"/>
      <c r="E26" s="692"/>
      <c r="F26" s="693"/>
      <c r="G26" s="596"/>
      <c r="H26" s="597"/>
      <c r="I26" s="597"/>
      <c r="J26" s="598"/>
      <c r="K26" s="715"/>
      <c r="L26" s="716"/>
      <c r="M26" s="717"/>
      <c r="N26" s="21"/>
      <c r="O26" s="7"/>
      <c r="P26" s="21"/>
      <c r="Q26" s="21"/>
      <c r="R26" s="21"/>
      <c r="S26" s="153"/>
      <c r="T26" s="153"/>
      <c r="U26" s="153"/>
      <c r="V26" s="153"/>
      <c r="W26" s="153"/>
      <c r="X26" s="153"/>
      <c r="Y26" s="153"/>
      <c r="Z26" s="153"/>
      <c r="AA26" s="153"/>
      <c r="AB26" s="78"/>
      <c r="AC26" s="78"/>
      <c r="AD26" s="78"/>
      <c r="AE26" s="78"/>
      <c r="AF26" s="78"/>
      <c r="AG26" s="78"/>
      <c r="AH26" s="78"/>
    </row>
    <row r="27" spans="2:34" s="2" customFormat="1" ht="23.25" customHeight="1" x14ac:dyDescent="0.3">
      <c r="B27" s="691"/>
      <c r="C27" s="692"/>
      <c r="D27" s="692"/>
      <c r="E27" s="692"/>
      <c r="F27" s="693"/>
      <c r="G27" s="596"/>
      <c r="H27" s="597"/>
      <c r="I27" s="597"/>
      <c r="J27" s="598"/>
      <c r="K27" s="715"/>
      <c r="L27" s="716"/>
      <c r="M27" s="717"/>
      <c r="N27" s="21"/>
      <c r="O27" s="7"/>
      <c r="P27" s="21"/>
      <c r="Q27" s="21"/>
      <c r="R27" s="21"/>
      <c r="S27" s="153"/>
      <c r="T27" s="153"/>
      <c r="U27" s="153"/>
      <c r="V27" s="153"/>
      <c r="W27" s="153"/>
      <c r="X27" s="153"/>
      <c r="Y27" s="153"/>
      <c r="Z27" s="153"/>
      <c r="AA27" s="153"/>
      <c r="AB27" s="78"/>
      <c r="AC27" s="78"/>
      <c r="AD27" s="78"/>
      <c r="AE27" s="78"/>
      <c r="AF27" s="78"/>
      <c r="AG27" s="78"/>
      <c r="AH27" s="78"/>
    </row>
    <row r="28" spans="2:34" s="2" customFormat="1" ht="23.25" customHeight="1" x14ac:dyDescent="0.3">
      <c r="B28" s="691"/>
      <c r="C28" s="692"/>
      <c r="D28" s="692"/>
      <c r="E28" s="692"/>
      <c r="F28" s="693"/>
      <c r="G28" s="596"/>
      <c r="H28" s="597"/>
      <c r="I28" s="597"/>
      <c r="J28" s="598"/>
      <c r="K28" s="715"/>
      <c r="L28" s="716"/>
      <c r="M28" s="717"/>
      <c r="N28" s="21"/>
      <c r="O28" s="7"/>
      <c r="P28" s="21"/>
      <c r="Q28" s="21"/>
      <c r="R28" s="21"/>
      <c r="S28" s="153"/>
      <c r="T28" s="153"/>
      <c r="U28" s="153"/>
      <c r="V28" s="153"/>
      <c r="W28" s="153"/>
      <c r="X28" s="153"/>
      <c r="Y28" s="153"/>
      <c r="Z28" s="153"/>
      <c r="AA28" s="153"/>
      <c r="AB28" s="78"/>
      <c r="AC28" s="78"/>
      <c r="AD28" s="78"/>
      <c r="AE28" s="78"/>
      <c r="AF28" s="78"/>
      <c r="AG28" s="78"/>
      <c r="AH28" s="78"/>
    </row>
    <row r="29" spans="2:34" s="2" customFormat="1" ht="23.25" customHeight="1" thickBot="1" x14ac:dyDescent="0.35">
      <c r="B29" s="691"/>
      <c r="C29" s="692"/>
      <c r="D29" s="692"/>
      <c r="E29" s="692"/>
      <c r="F29" s="693"/>
      <c r="G29" s="596"/>
      <c r="H29" s="597"/>
      <c r="I29" s="597"/>
      <c r="J29" s="598"/>
      <c r="K29" s="715"/>
      <c r="L29" s="716"/>
      <c r="M29" s="717"/>
      <c r="N29" s="21"/>
      <c r="O29" s="7"/>
      <c r="P29" s="21"/>
      <c r="Q29" s="21"/>
      <c r="R29" s="21"/>
      <c r="S29" s="153"/>
      <c r="T29" s="153"/>
      <c r="U29" s="153"/>
      <c r="V29" s="153"/>
      <c r="W29" s="153"/>
      <c r="X29" s="153"/>
      <c r="Y29" s="153"/>
      <c r="Z29" s="153"/>
      <c r="AA29" s="153"/>
      <c r="AB29" s="78"/>
      <c r="AC29" s="78"/>
      <c r="AD29" s="78"/>
      <c r="AE29" s="78"/>
      <c r="AF29" s="78"/>
      <c r="AG29" s="78"/>
      <c r="AH29" s="78"/>
    </row>
    <row r="30" spans="2:34" s="2" customFormat="1" ht="47.25" customHeight="1" x14ac:dyDescent="0.3">
      <c r="B30" s="616" t="s">
        <v>751</v>
      </c>
      <c r="C30" s="617"/>
      <c r="D30" s="617"/>
      <c r="E30" s="614"/>
      <c r="F30" s="615"/>
      <c r="G30" s="597"/>
      <c r="H30" s="597"/>
      <c r="I30" s="597"/>
      <c r="J30" s="598"/>
      <c r="K30" s="715"/>
      <c r="L30" s="716"/>
      <c r="M30" s="717"/>
      <c r="N30" s="21"/>
      <c r="O30" s="7"/>
      <c r="P30" s="21"/>
      <c r="Q30" s="21"/>
      <c r="R30" s="21"/>
      <c r="S30" s="153"/>
      <c r="T30" s="153"/>
      <c r="U30" s="153"/>
      <c r="V30" s="153"/>
      <c r="W30" s="153"/>
      <c r="X30" s="153"/>
      <c r="Y30" s="153"/>
      <c r="Z30" s="153"/>
      <c r="AA30" s="153"/>
      <c r="AB30" s="78"/>
      <c r="AC30" s="78"/>
      <c r="AD30" s="78"/>
      <c r="AE30" s="78"/>
      <c r="AF30" s="78"/>
      <c r="AG30" s="78"/>
      <c r="AH30" s="78"/>
    </row>
    <row r="31" spans="2:34" s="2" customFormat="1" ht="36" customHeight="1" thickBot="1" x14ac:dyDescent="0.35">
      <c r="B31" s="670" t="s">
        <v>601</v>
      </c>
      <c r="C31" s="671"/>
      <c r="D31" s="671"/>
      <c r="E31" s="647"/>
      <c r="F31" s="648"/>
      <c r="G31" s="597"/>
      <c r="H31" s="597"/>
      <c r="I31" s="597"/>
      <c r="J31" s="598"/>
      <c r="K31" s="715"/>
      <c r="L31" s="716"/>
      <c r="M31" s="717"/>
      <c r="N31" s="21"/>
      <c r="O31" s="7"/>
      <c r="P31" s="21"/>
      <c r="Q31" s="21"/>
      <c r="R31" s="21"/>
      <c r="S31" s="153"/>
      <c r="T31" s="153"/>
      <c r="U31" s="153"/>
      <c r="V31" s="153"/>
      <c r="W31" s="153"/>
      <c r="X31" s="153"/>
      <c r="Y31" s="153"/>
      <c r="Z31" s="153"/>
      <c r="AA31" s="153"/>
      <c r="AB31" s="78"/>
      <c r="AC31" s="78"/>
      <c r="AD31" s="78"/>
      <c r="AE31" s="78"/>
      <c r="AF31" s="78"/>
      <c r="AG31" s="78"/>
      <c r="AH31" s="78"/>
    </row>
    <row r="32" spans="2:34" s="2" customFormat="1" ht="37.5" customHeight="1" x14ac:dyDescent="0.3">
      <c r="B32" s="616" t="s">
        <v>704</v>
      </c>
      <c r="C32" s="617"/>
      <c r="D32" s="617"/>
      <c r="E32" s="614"/>
      <c r="F32" s="615"/>
      <c r="G32" s="597"/>
      <c r="H32" s="597"/>
      <c r="I32" s="597"/>
      <c r="J32" s="598"/>
      <c r="K32" s="715"/>
      <c r="L32" s="716"/>
      <c r="M32" s="717"/>
      <c r="N32" s="21"/>
      <c r="O32" s="7"/>
      <c r="P32" s="21"/>
      <c r="Q32" s="21"/>
      <c r="R32" s="21"/>
      <c r="S32" s="153"/>
      <c r="T32" s="153"/>
      <c r="U32" s="153"/>
      <c r="V32" s="153"/>
      <c r="W32" s="153"/>
      <c r="X32" s="153"/>
      <c r="Y32" s="153"/>
      <c r="Z32" s="153"/>
      <c r="AA32" s="153"/>
      <c r="AB32" s="78"/>
      <c r="AC32" s="78"/>
      <c r="AD32" s="78"/>
      <c r="AE32" s="78"/>
      <c r="AF32" s="78"/>
      <c r="AG32" s="78"/>
      <c r="AH32" s="78"/>
    </row>
    <row r="33" spans="1:34" s="2" customFormat="1" ht="27" customHeight="1" x14ac:dyDescent="0.3">
      <c r="B33" s="649" t="s">
        <v>602</v>
      </c>
      <c r="C33" s="650"/>
      <c r="D33" s="650"/>
      <c r="E33" s="602"/>
      <c r="F33" s="603"/>
      <c r="G33" s="597"/>
      <c r="H33" s="597"/>
      <c r="I33" s="597"/>
      <c r="J33" s="598"/>
      <c r="K33" s="715"/>
      <c r="L33" s="716"/>
      <c r="M33" s="717"/>
      <c r="N33" s="21"/>
      <c r="O33" s="7"/>
      <c r="P33" s="21"/>
      <c r="Q33" s="21"/>
      <c r="R33" s="21"/>
      <c r="S33" s="153"/>
      <c r="T33" s="153"/>
      <c r="U33" s="153"/>
      <c r="V33" s="153"/>
      <c r="W33" s="153"/>
      <c r="X33" s="153"/>
      <c r="Y33" s="153"/>
      <c r="Z33" s="153"/>
      <c r="AA33" s="153"/>
      <c r="AB33" s="78"/>
      <c r="AC33" s="78"/>
      <c r="AD33" s="78"/>
      <c r="AE33" s="78"/>
      <c r="AF33" s="78"/>
      <c r="AG33" s="78"/>
      <c r="AH33" s="78"/>
    </row>
    <row r="34" spans="1:34" s="2" customFormat="1" ht="36.75" customHeight="1" x14ac:dyDescent="0.3">
      <c r="B34" s="727" t="s">
        <v>730</v>
      </c>
      <c r="C34" s="650"/>
      <c r="D34" s="650"/>
      <c r="E34" s="725"/>
      <c r="F34" s="726"/>
      <c r="G34" s="597"/>
      <c r="H34" s="597"/>
      <c r="I34" s="597"/>
      <c r="J34" s="598"/>
      <c r="K34" s="715"/>
      <c r="L34" s="716"/>
      <c r="M34" s="717"/>
      <c r="N34" s="21"/>
      <c r="O34" s="7"/>
      <c r="P34" s="21"/>
      <c r="Q34" s="21"/>
      <c r="R34" s="21"/>
      <c r="S34" s="153"/>
      <c r="T34" s="153"/>
      <c r="U34" s="153"/>
      <c r="V34" s="153"/>
      <c r="W34" s="153"/>
      <c r="X34" s="153"/>
      <c r="Y34" s="153"/>
      <c r="Z34" s="153"/>
      <c r="AA34" s="153"/>
      <c r="AB34" s="78"/>
      <c r="AC34" s="78"/>
      <c r="AD34" s="78"/>
      <c r="AE34" s="78"/>
      <c r="AF34" s="78"/>
      <c r="AG34" s="78"/>
      <c r="AH34" s="78"/>
    </row>
    <row r="35" spans="1:34" s="2" customFormat="1" ht="49.95" customHeight="1" thickBot="1" x14ac:dyDescent="0.35">
      <c r="B35" s="721" t="s">
        <v>731</v>
      </c>
      <c r="C35" s="722"/>
      <c r="D35" s="722"/>
      <c r="E35" s="723"/>
      <c r="F35" s="724"/>
      <c r="G35" s="597"/>
      <c r="H35" s="597"/>
      <c r="I35" s="597"/>
      <c r="J35" s="598"/>
      <c r="K35" s="715"/>
      <c r="L35" s="716"/>
      <c r="M35" s="717"/>
      <c r="N35" s="21"/>
      <c r="O35" s="7"/>
      <c r="P35" s="21"/>
      <c r="Q35" s="21"/>
      <c r="R35" s="21"/>
      <c r="S35" s="153"/>
      <c r="T35" s="153"/>
      <c r="U35" s="153"/>
      <c r="V35" s="153"/>
      <c r="W35" s="153"/>
      <c r="X35" s="153"/>
      <c r="Y35" s="153"/>
      <c r="Z35" s="153"/>
      <c r="AA35" s="153"/>
      <c r="AB35" s="78"/>
      <c r="AC35" s="78"/>
      <c r="AD35" s="78"/>
      <c r="AE35" s="78"/>
      <c r="AF35" s="78"/>
      <c r="AG35" s="78"/>
      <c r="AH35" s="78"/>
    </row>
    <row r="36" spans="1:34" s="2" customFormat="1" ht="25.2" customHeight="1" x14ac:dyDescent="0.3">
      <c r="A36" s="34"/>
      <c r="B36" s="604" t="s">
        <v>490</v>
      </c>
      <c r="C36" s="605"/>
      <c r="D36" s="605"/>
      <c r="E36" s="605"/>
      <c r="F36" s="606"/>
      <c r="G36" s="596"/>
      <c r="H36" s="597"/>
      <c r="I36" s="597"/>
      <c r="J36" s="598"/>
      <c r="K36" s="715"/>
      <c r="L36" s="716"/>
      <c r="M36" s="717"/>
      <c r="N36" s="21"/>
      <c r="O36" s="7"/>
      <c r="P36" s="21"/>
      <c r="Q36" s="21"/>
      <c r="R36" s="21"/>
      <c r="S36" s="153"/>
      <c r="T36" s="153"/>
      <c r="U36" s="153"/>
      <c r="V36" s="153"/>
      <c r="W36" s="153"/>
      <c r="X36" s="153"/>
      <c r="Y36" s="153"/>
      <c r="Z36" s="153"/>
      <c r="AA36" s="153"/>
      <c r="AB36" s="78"/>
      <c r="AC36" s="78"/>
      <c r="AD36" s="78"/>
      <c r="AE36" s="78"/>
      <c r="AF36" s="78"/>
      <c r="AG36" s="78"/>
      <c r="AH36" s="78"/>
    </row>
    <row r="37" spans="1:34" s="2" customFormat="1" ht="27.75" customHeight="1" thickBot="1" x14ac:dyDescent="0.35">
      <c r="A37" s="34"/>
      <c r="B37" s="607"/>
      <c r="C37" s="608"/>
      <c r="D37" s="608"/>
      <c r="E37" s="608"/>
      <c r="F37" s="609"/>
      <c r="G37" s="596"/>
      <c r="H37" s="597"/>
      <c r="I37" s="597"/>
      <c r="J37" s="598"/>
      <c r="K37" s="715"/>
      <c r="L37" s="716"/>
      <c r="M37" s="717"/>
      <c r="N37" s="21"/>
      <c r="O37" s="7"/>
      <c r="P37" s="21"/>
      <c r="Q37" s="21"/>
      <c r="R37" s="21"/>
      <c r="S37" s="153"/>
      <c r="T37" s="153"/>
      <c r="U37" s="153"/>
      <c r="V37" s="153"/>
      <c r="W37" s="153"/>
      <c r="X37" s="153"/>
      <c r="Y37" s="153"/>
      <c r="Z37" s="153"/>
      <c r="AA37" s="153"/>
      <c r="AB37" s="78"/>
      <c r="AC37" s="78"/>
      <c r="AD37" s="78"/>
      <c r="AE37" s="78"/>
      <c r="AF37" s="78"/>
      <c r="AG37" s="78"/>
      <c r="AH37" s="78"/>
    </row>
    <row r="38" spans="1:34" s="2" customFormat="1" ht="23.25" customHeight="1" x14ac:dyDescent="0.3">
      <c r="B38" s="275" t="s">
        <v>42</v>
      </c>
      <c r="C38" s="279" t="s">
        <v>723</v>
      </c>
      <c r="D38" s="279" t="s">
        <v>598</v>
      </c>
      <c r="E38" s="279" t="s">
        <v>599</v>
      </c>
      <c r="F38" s="276" t="s">
        <v>600</v>
      </c>
      <c r="G38" s="597"/>
      <c r="H38" s="597"/>
      <c r="I38" s="597"/>
      <c r="J38" s="598"/>
      <c r="K38" s="715"/>
      <c r="L38" s="716"/>
      <c r="M38" s="717"/>
      <c r="N38" s="21"/>
      <c r="O38" s="7"/>
      <c r="P38" s="21"/>
      <c r="Q38" s="21"/>
      <c r="R38" s="21"/>
      <c r="S38" s="153"/>
      <c r="T38" s="153"/>
      <c r="U38" s="153"/>
      <c r="V38" s="153"/>
      <c r="W38" s="153"/>
      <c r="X38" s="153"/>
      <c r="Y38" s="153"/>
      <c r="Z38" s="153"/>
      <c r="AA38" s="153"/>
      <c r="AB38" s="78"/>
      <c r="AC38" s="78"/>
      <c r="AD38" s="78"/>
      <c r="AE38" s="78"/>
      <c r="AF38" s="78"/>
      <c r="AG38" s="78"/>
      <c r="AH38" s="78"/>
    </row>
    <row r="39" spans="1:34" s="2" customFormat="1" ht="23.25" customHeight="1" x14ac:dyDescent="0.3">
      <c r="B39" s="146"/>
      <c r="C39" s="143"/>
      <c r="D39" s="145"/>
      <c r="E39" s="145"/>
      <c r="F39" s="147"/>
      <c r="G39" s="597"/>
      <c r="H39" s="597"/>
      <c r="I39" s="597"/>
      <c r="J39" s="598"/>
      <c r="K39" s="715"/>
      <c r="L39" s="716"/>
      <c r="M39" s="717"/>
      <c r="N39" s="21"/>
      <c r="O39" s="7"/>
      <c r="P39" s="21"/>
      <c r="Q39" s="21"/>
      <c r="R39" s="21"/>
      <c r="S39" s="153"/>
      <c r="T39" s="153"/>
      <c r="U39" s="153"/>
      <c r="V39" s="153"/>
      <c r="W39" s="153"/>
      <c r="X39" s="153"/>
      <c r="Y39" s="153"/>
      <c r="Z39" s="153"/>
      <c r="AA39" s="153"/>
      <c r="AB39" s="78"/>
      <c r="AC39" s="78"/>
      <c r="AD39" s="78"/>
      <c r="AE39" s="78"/>
      <c r="AF39" s="78"/>
      <c r="AG39" s="78"/>
      <c r="AH39" s="78"/>
    </row>
    <row r="40" spans="1:34" s="2" customFormat="1" ht="23.25" customHeight="1" x14ac:dyDescent="0.3">
      <c r="B40" s="146"/>
      <c r="C40" s="143"/>
      <c r="D40" s="145"/>
      <c r="E40" s="145"/>
      <c r="F40" s="147"/>
      <c r="G40" s="597"/>
      <c r="H40" s="597"/>
      <c r="I40" s="597"/>
      <c r="J40" s="598"/>
      <c r="K40" s="715"/>
      <c r="L40" s="716"/>
      <c r="M40" s="717"/>
      <c r="N40" s="21"/>
      <c r="O40" s="7"/>
      <c r="P40" s="21"/>
      <c r="Q40" s="21"/>
      <c r="R40" s="21"/>
      <c r="S40" s="153"/>
      <c r="T40" s="153"/>
      <c r="U40" s="153"/>
      <c r="V40" s="153"/>
      <c r="W40" s="153"/>
      <c r="X40" s="153"/>
      <c r="Y40" s="153"/>
      <c r="Z40" s="153"/>
      <c r="AA40" s="153"/>
      <c r="AB40" s="78"/>
      <c r="AC40" s="78"/>
      <c r="AD40" s="78"/>
      <c r="AE40" s="78"/>
      <c r="AF40" s="78"/>
      <c r="AG40" s="78"/>
      <c r="AH40" s="78"/>
    </row>
    <row r="41" spans="1:34" s="2" customFormat="1" ht="23.25" customHeight="1" x14ac:dyDescent="0.3">
      <c r="B41" s="146"/>
      <c r="C41" s="143"/>
      <c r="D41" s="145"/>
      <c r="E41" s="145"/>
      <c r="F41" s="147"/>
      <c r="G41" s="597"/>
      <c r="H41" s="597"/>
      <c r="I41" s="597"/>
      <c r="J41" s="598"/>
      <c r="K41" s="715"/>
      <c r="L41" s="716"/>
      <c r="M41" s="717"/>
      <c r="N41" s="21"/>
      <c r="O41" s="7"/>
      <c r="P41" s="21"/>
      <c r="Q41" s="21"/>
      <c r="R41" s="21"/>
      <c r="S41" s="153"/>
      <c r="T41" s="153"/>
      <c r="U41" s="153"/>
      <c r="V41" s="153"/>
      <c r="W41" s="153"/>
      <c r="X41" s="153"/>
      <c r="Y41" s="153"/>
      <c r="Z41" s="153"/>
      <c r="AA41" s="153"/>
      <c r="AB41" s="78"/>
      <c r="AC41" s="78"/>
      <c r="AD41" s="78"/>
      <c r="AE41" s="78"/>
      <c r="AF41" s="78"/>
      <c r="AG41" s="78"/>
      <c r="AH41" s="78"/>
    </row>
    <row r="42" spans="1:34" s="2" customFormat="1" ht="23.25" customHeight="1" x14ac:dyDescent="0.3">
      <c r="B42" s="146"/>
      <c r="C42" s="143"/>
      <c r="D42" s="145"/>
      <c r="E42" s="145"/>
      <c r="F42" s="147"/>
      <c r="G42" s="597"/>
      <c r="H42" s="597"/>
      <c r="I42" s="597"/>
      <c r="J42" s="598"/>
      <c r="K42" s="715"/>
      <c r="L42" s="716"/>
      <c r="M42" s="717"/>
      <c r="N42" s="21"/>
      <c r="O42" s="7"/>
      <c r="P42" s="21"/>
      <c r="Q42" s="21"/>
      <c r="R42" s="21"/>
      <c r="S42" s="153"/>
      <c r="T42" s="153"/>
      <c r="U42" s="153"/>
      <c r="V42" s="153"/>
      <c r="W42" s="153"/>
      <c r="X42" s="153"/>
      <c r="Y42" s="153"/>
      <c r="Z42" s="153"/>
      <c r="AA42" s="153"/>
      <c r="AB42" s="78"/>
      <c r="AC42" s="78"/>
      <c r="AD42" s="78"/>
      <c r="AE42" s="78"/>
      <c r="AF42" s="78"/>
      <c r="AG42" s="78"/>
      <c r="AH42" s="78"/>
    </row>
    <row r="43" spans="1:34" s="2" customFormat="1" ht="23.25" customHeight="1" thickBot="1" x14ac:dyDescent="0.35">
      <c r="B43" s="144"/>
      <c r="C43" s="141"/>
      <c r="D43" s="140"/>
      <c r="E43" s="140"/>
      <c r="F43" s="142"/>
      <c r="G43" s="597"/>
      <c r="H43" s="597"/>
      <c r="I43" s="597"/>
      <c r="J43" s="598"/>
      <c r="K43" s="715"/>
      <c r="L43" s="716"/>
      <c r="M43" s="717"/>
      <c r="N43" s="21"/>
      <c r="O43" s="7"/>
      <c r="P43" s="21"/>
      <c r="Q43" s="21"/>
      <c r="R43" s="21"/>
      <c r="S43" s="153"/>
      <c r="T43" s="153"/>
      <c r="U43" s="153"/>
      <c r="V43" s="153"/>
      <c r="W43" s="153"/>
      <c r="X43" s="153"/>
      <c r="Y43" s="153"/>
      <c r="Z43" s="153"/>
      <c r="AA43" s="153"/>
      <c r="AB43" s="78"/>
      <c r="AC43" s="78"/>
      <c r="AD43" s="78"/>
      <c r="AE43" s="78"/>
      <c r="AF43" s="78"/>
      <c r="AG43" s="78"/>
      <c r="AH43" s="78"/>
    </row>
    <row r="44" spans="1:34" s="2" customFormat="1" ht="29.25" customHeight="1" x14ac:dyDescent="0.3">
      <c r="B44" s="604" t="s">
        <v>458</v>
      </c>
      <c r="C44" s="606"/>
      <c r="D44" s="604" t="s">
        <v>440</v>
      </c>
      <c r="E44" s="605"/>
      <c r="F44" s="606"/>
      <c r="G44" s="596"/>
      <c r="H44" s="597"/>
      <c r="I44" s="597"/>
      <c r="J44" s="598"/>
      <c r="K44" s="715"/>
      <c r="L44" s="716"/>
      <c r="M44" s="717"/>
      <c r="N44" s="21"/>
      <c r="O44" s="7"/>
      <c r="P44" s="21"/>
      <c r="Q44" s="21"/>
      <c r="R44" s="21"/>
      <c r="S44" s="592"/>
      <c r="T44" s="592"/>
      <c r="U44" s="592"/>
      <c r="V44" s="153"/>
      <c r="W44" s="153"/>
      <c r="X44" s="153"/>
      <c r="Y44" s="153"/>
      <c r="Z44" s="153"/>
      <c r="AA44" s="153"/>
      <c r="AB44" s="78"/>
      <c r="AC44" s="78"/>
      <c r="AD44" s="78"/>
      <c r="AE44" s="78"/>
      <c r="AF44" s="78"/>
      <c r="AG44" s="78"/>
      <c r="AH44" s="78"/>
    </row>
    <row r="45" spans="1:34" s="2" customFormat="1" ht="23.25" customHeight="1" thickBot="1" x14ac:dyDescent="0.35">
      <c r="B45" s="683"/>
      <c r="C45" s="684"/>
      <c r="D45" s="672"/>
      <c r="E45" s="673"/>
      <c r="F45" s="674"/>
      <c r="G45" s="596"/>
      <c r="H45" s="597"/>
      <c r="I45" s="597"/>
      <c r="J45" s="598"/>
      <c r="K45" s="715"/>
      <c r="L45" s="716"/>
      <c r="M45" s="717"/>
      <c r="N45" s="21"/>
      <c r="O45" s="7"/>
      <c r="P45" s="21" t="str" cm="1">
        <f t="array" ref="P45">_xlfn.IFS(D45="","False",D45=0,"True",D45&gt;0,"False")</f>
        <v>False</v>
      </c>
      <c r="Q45" s="21"/>
      <c r="R45" s="21"/>
      <c r="S45" s="153"/>
      <c r="T45" s="153"/>
      <c r="U45" s="153"/>
      <c r="V45" s="153"/>
      <c r="W45" s="153"/>
      <c r="X45" s="153"/>
      <c r="Y45" s="153"/>
      <c r="Z45" s="153"/>
      <c r="AA45" s="153"/>
      <c r="AB45" s="78"/>
      <c r="AC45" s="78"/>
      <c r="AD45" s="78"/>
      <c r="AE45" s="78"/>
      <c r="AF45" s="78"/>
      <c r="AG45" s="78"/>
      <c r="AH45" s="78"/>
    </row>
    <row r="46" spans="1:34" s="2" customFormat="1" ht="23.25" customHeight="1" thickBot="1" x14ac:dyDescent="0.35">
      <c r="B46" s="685" t="s">
        <v>864</v>
      </c>
      <c r="C46" s="686"/>
      <c r="D46" s="686"/>
      <c r="E46" s="664"/>
      <c r="F46" s="665"/>
      <c r="G46" s="596"/>
      <c r="H46" s="597"/>
      <c r="I46" s="597"/>
      <c r="J46" s="598"/>
      <c r="K46" s="715"/>
      <c r="L46" s="716"/>
      <c r="M46" s="717"/>
      <c r="N46" s="21"/>
      <c r="O46" s="7"/>
      <c r="P46" s="21"/>
      <c r="Q46" s="21"/>
      <c r="R46" s="21"/>
      <c r="S46" s="153"/>
      <c r="T46" s="153"/>
      <c r="U46" s="153"/>
      <c r="V46" s="153"/>
      <c r="W46" s="153"/>
      <c r="X46" s="153"/>
      <c r="Y46" s="153"/>
      <c r="Z46" s="153"/>
      <c r="AA46" s="153"/>
      <c r="AB46" s="78"/>
      <c r="AC46" s="78"/>
      <c r="AD46" s="78"/>
      <c r="AE46" s="78"/>
      <c r="AF46" s="78"/>
      <c r="AG46" s="78"/>
      <c r="AH46" s="78"/>
    </row>
    <row r="47" spans="1:34" s="2" customFormat="1" ht="35.25" customHeight="1" x14ac:dyDescent="0.3">
      <c r="B47" s="618" t="s">
        <v>764</v>
      </c>
      <c r="C47" s="619"/>
      <c r="D47" s="619"/>
      <c r="E47" s="619"/>
      <c r="F47" s="620"/>
      <c r="G47" s="597"/>
      <c r="H47" s="597"/>
      <c r="I47" s="597"/>
      <c r="J47" s="598"/>
      <c r="K47" s="715"/>
      <c r="L47" s="716"/>
      <c r="M47" s="717"/>
      <c r="N47" s="21"/>
      <c r="O47" s="7"/>
      <c r="P47" s="21"/>
      <c r="Q47" s="21"/>
      <c r="R47" s="21"/>
      <c r="S47" s="153"/>
      <c r="T47" s="153"/>
      <c r="U47" s="153"/>
      <c r="V47" s="153"/>
      <c r="W47" s="153"/>
      <c r="X47" s="153"/>
      <c r="Y47" s="153"/>
      <c r="Z47" s="153"/>
      <c r="AA47" s="153"/>
      <c r="AB47" s="78"/>
      <c r="AC47" s="78"/>
      <c r="AD47" s="78"/>
      <c r="AE47" s="78"/>
      <c r="AF47" s="78"/>
      <c r="AG47" s="78"/>
      <c r="AH47" s="78"/>
    </row>
    <row r="48" spans="1:34" s="2" customFormat="1" ht="27.75" customHeight="1" x14ac:dyDescent="0.3">
      <c r="B48" s="292" t="s">
        <v>611</v>
      </c>
      <c r="C48" s="293" t="s">
        <v>612</v>
      </c>
      <c r="D48" s="293" t="s">
        <v>613</v>
      </c>
      <c r="E48" s="621" t="s">
        <v>614</v>
      </c>
      <c r="F48" s="622"/>
      <c r="G48" s="597"/>
      <c r="H48" s="597"/>
      <c r="I48" s="597"/>
      <c r="J48" s="598"/>
      <c r="K48" s="715"/>
      <c r="L48" s="716"/>
      <c r="M48" s="717"/>
      <c r="N48" s="21"/>
      <c r="O48" s="7"/>
      <c r="P48" s="21"/>
      <c r="Q48" s="21"/>
      <c r="R48" s="21"/>
      <c r="S48" s="153"/>
      <c r="T48" s="153"/>
      <c r="U48" s="153"/>
      <c r="V48" s="153"/>
      <c r="W48" s="153"/>
      <c r="X48" s="153"/>
      <c r="Y48" s="153"/>
      <c r="Z48" s="153"/>
      <c r="AA48" s="153"/>
      <c r="AB48" s="78"/>
      <c r="AC48" s="78"/>
      <c r="AD48" s="78"/>
      <c r="AE48" s="78"/>
      <c r="AF48" s="78"/>
      <c r="AG48" s="78"/>
      <c r="AH48" s="78"/>
    </row>
    <row r="49" spans="2:34" s="2" customFormat="1" ht="35.25" customHeight="1" x14ac:dyDescent="0.3">
      <c r="B49" s="294" t="s">
        <v>615</v>
      </c>
      <c r="C49" s="269"/>
      <c r="D49" s="295" t="e">
        <f>C49/$D$45</f>
        <v>#DIV/0!</v>
      </c>
      <c r="E49" s="623"/>
      <c r="F49" s="624"/>
      <c r="G49" s="597"/>
      <c r="H49" s="597"/>
      <c r="I49" s="597"/>
      <c r="J49" s="598"/>
      <c r="K49" s="715"/>
      <c r="L49" s="716"/>
      <c r="M49" s="717"/>
      <c r="N49" s="21"/>
      <c r="O49" s="7"/>
      <c r="P49" s="21"/>
      <c r="Q49" s="21"/>
      <c r="R49" s="21"/>
      <c r="S49" s="153"/>
      <c r="T49" s="153"/>
      <c r="U49" s="153"/>
      <c r="V49" s="153"/>
      <c r="W49" s="153"/>
      <c r="X49" s="153"/>
      <c r="Y49" s="153"/>
      <c r="Z49" s="153"/>
      <c r="AA49" s="153"/>
      <c r="AB49" s="78"/>
      <c r="AC49" s="78"/>
      <c r="AD49" s="78"/>
      <c r="AE49" s="78"/>
      <c r="AF49" s="78"/>
      <c r="AG49" s="78"/>
      <c r="AH49" s="78"/>
    </row>
    <row r="50" spans="2:34" s="2" customFormat="1" ht="35.25" customHeight="1" x14ac:dyDescent="0.3">
      <c r="B50" s="294" t="s">
        <v>617</v>
      </c>
      <c r="C50" s="269"/>
      <c r="D50" s="295" t="e">
        <f>C50/$D$45</f>
        <v>#DIV/0!</v>
      </c>
      <c r="E50" s="623"/>
      <c r="F50" s="624"/>
      <c r="G50" s="597"/>
      <c r="H50" s="597"/>
      <c r="I50" s="597"/>
      <c r="J50" s="598"/>
      <c r="K50" s="715"/>
      <c r="L50" s="716"/>
      <c r="M50" s="717"/>
      <c r="N50" s="21"/>
      <c r="O50" s="7"/>
      <c r="P50" s="21"/>
      <c r="Q50" s="21"/>
      <c r="R50" s="21"/>
      <c r="S50" s="153"/>
      <c r="T50" s="153"/>
      <c r="U50" s="153"/>
      <c r="V50" s="153"/>
      <c r="W50" s="153"/>
      <c r="X50" s="153"/>
      <c r="Y50" s="153"/>
      <c r="Z50" s="153"/>
      <c r="AA50" s="153"/>
      <c r="AB50" s="78"/>
      <c r="AC50" s="78"/>
      <c r="AD50" s="78"/>
      <c r="AE50" s="78"/>
      <c r="AF50" s="78"/>
      <c r="AG50" s="78"/>
      <c r="AH50" s="78"/>
    </row>
    <row r="51" spans="2:34" s="2" customFormat="1" ht="35.25" customHeight="1" x14ac:dyDescent="0.3">
      <c r="B51" s="294" t="s">
        <v>616</v>
      </c>
      <c r="C51" s="269"/>
      <c r="D51" s="295" t="e">
        <f>C51/$D$45</f>
        <v>#DIV/0!</v>
      </c>
      <c r="E51" s="623"/>
      <c r="F51" s="624"/>
      <c r="G51" s="597"/>
      <c r="H51" s="597"/>
      <c r="I51" s="597"/>
      <c r="J51" s="598"/>
      <c r="K51" s="715"/>
      <c r="L51" s="716"/>
      <c r="M51" s="717"/>
      <c r="N51" s="21"/>
      <c r="O51" s="7"/>
      <c r="P51" s="21"/>
      <c r="Q51" s="21"/>
      <c r="R51" s="21"/>
      <c r="S51" s="153"/>
      <c r="T51" s="153"/>
      <c r="U51" s="153"/>
      <c r="V51" s="153"/>
      <c r="W51" s="153"/>
      <c r="X51" s="153"/>
      <c r="Y51" s="153"/>
      <c r="Z51" s="153"/>
      <c r="AA51" s="153"/>
      <c r="AB51" s="78"/>
      <c r="AC51" s="78"/>
      <c r="AD51" s="78"/>
      <c r="AE51" s="78"/>
      <c r="AF51" s="78"/>
      <c r="AG51" s="78"/>
      <c r="AH51" s="78"/>
    </row>
    <row r="52" spans="2:34" s="2" customFormat="1" ht="35.25" customHeight="1" x14ac:dyDescent="0.3">
      <c r="B52" s="294" t="s">
        <v>618</v>
      </c>
      <c r="C52" s="269"/>
      <c r="D52" s="295" t="e">
        <f>C52/$D$45</f>
        <v>#DIV/0!</v>
      </c>
      <c r="E52" s="623"/>
      <c r="F52" s="624"/>
      <c r="G52" s="597"/>
      <c r="H52" s="597"/>
      <c r="I52" s="597"/>
      <c r="J52" s="598"/>
      <c r="K52" s="715"/>
      <c r="L52" s="716"/>
      <c r="M52" s="717"/>
      <c r="N52" s="21"/>
      <c r="O52" s="7"/>
      <c r="P52" s="21"/>
      <c r="Q52" s="21"/>
      <c r="R52" s="21"/>
      <c r="S52" s="153"/>
      <c r="T52" s="153"/>
      <c r="U52" s="153"/>
      <c r="V52" s="153"/>
      <c r="W52" s="153"/>
      <c r="X52" s="153"/>
      <c r="Y52" s="153"/>
      <c r="Z52" s="153"/>
      <c r="AA52" s="153"/>
      <c r="AB52" s="78"/>
      <c r="AC52" s="78"/>
      <c r="AD52" s="78"/>
      <c r="AE52" s="78"/>
      <c r="AF52" s="78"/>
      <c r="AG52" s="78"/>
      <c r="AH52" s="78"/>
    </row>
    <row r="53" spans="2:34" s="2" customFormat="1" ht="35.25" customHeight="1" x14ac:dyDescent="0.3">
      <c r="B53" s="294" t="s">
        <v>619</v>
      </c>
      <c r="C53" s="269"/>
      <c r="D53" s="295" t="e">
        <f>C53/$D$45</f>
        <v>#DIV/0!</v>
      </c>
      <c r="E53" s="623"/>
      <c r="F53" s="624"/>
      <c r="G53" s="597"/>
      <c r="H53" s="597"/>
      <c r="I53" s="597"/>
      <c r="J53" s="598"/>
      <c r="K53" s="715"/>
      <c r="L53" s="716"/>
      <c r="M53" s="717"/>
      <c r="N53" s="21"/>
      <c r="O53" s="7"/>
      <c r="P53" s="21"/>
      <c r="Q53" s="21"/>
      <c r="R53" s="21"/>
      <c r="S53" s="153"/>
      <c r="T53" s="153"/>
      <c r="U53" s="153"/>
      <c r="V53" s="153"/>
      <c r="W53" s="153"/>
      <c r="X53" s="153"/>
      <c r="Y53" s="153"/>
      <c r="Z53" s="153"/>
      <c r="AA53" s="153"/>
      <c r="AB53" s="78"/>
      <c r="AC53" s="78"/>
      <c r="AD53" s="78"/>
      <c r="AE53" s="78"/>
      <c r="AF53" s="78"/>
      <c r="AG53" s="78"/>
      <c r="AH53" s="78"/>
    </row>
    <row r="54" spans="2:34" s="2" customFormat="1" ht="45.75" customHeight="1" thickBot="1" x14ac:dyDescent="0.35">
      <c r="B54" s="296" t="s">
        <v>59</v>
      </c>
      <c r="C54" s="297">
        <f>SUM(C49:C53)</f>
        <v>0</v>
      </c>
      <c r="D54" s="298" t="e">
        <f>SUM(D49:D53)</f>
        <v>#DIV/0!</v>
      </c>
      <c r="E54" s="645" t="e">
        <f>IF(OR(AND(D54&lt;1,D54&gt;0),D54&gt;1),"Please ensure the total incentive amount in cell C53 matches the total estimated EE incentive entered in cell D44:F44.","")</f>
        <v>#DIV/0!</v>
      </c>
      <c r="F54" s="646"/>
      <c r="G54" s="597"/>
      <c r="H54" s="597"/>
      <c r="I54" s="597"/>
      <c r="J54" s="598"/>
      <c r="K54" s="715"/>
      <c r="L54" s="716"/>
      <c r="M54" s="717"/>
      <c r="N54" s="21"/>
      <c r="O54" s="7"/>
      <c r="P54" s="21"/>
      <c r="Q54" s="21"/>
      <c r="R54" s="21"/>
      <c r="S54" s="270"/>
      <c r="T54" s="153"/>
      <c r="U54" s="153"/>
      <c r="V54" s="153"/>
      <c r="W54" s="153"/>
      <c r="X54" s="153"/>
      <c r="Y54" s="153"/>
      <c r="Z54" s="153"/>
      <c r="AA54" s="153"/>
      <c r="AB54" s="78"/>
      <c r="AC54" s="78"/>
      <c r="AD54" s="78"/>
      <c r="AE54" s="78"/>
      <c r="AF54" s="78"/>
      <c r="AG54" s="78"/>
      <c r="AH54" s="78"/>
    </row>
    <row r="55" spans="2:34" s="2" customFormat="1" ht="28.95" customHeight="1" thickBot="1" x14ac:dyDescent="0.35">
      <c r="B55" s="631" t="s">
        <v>418</v>
      </c>
      <c r="C55" s="632"/>
      <c r="D55" s="632"/>
      <c r="E55" s="633"/>
      <c r="F55" s="634"/>
      <c r="G55" s="596"/>
      <c r="H55" s="597"/>
      <c r="I55" s="597"/>
      <c r="J55" s="598"/>
      <c r="K55" s="715"/>
      <c r="L55" s="716"/>
      <c r="M55" s="717"/>
      <c r="N55" s="21"/>
      <c r="O55" s="7"/>
      <c r="P55" s="21"/>
      <c r="Q55" s="21"/>
      <c r="R55" s="21"/>
      <c r="S55" s="592"/>
      <c r="T55" s="592"/>
      <c r="U55" s="153"/>
      <c r="V55" s="153"/>
      <c r="W55" s="153"/>
      <c r="X55" s="153"/>
      <c r="Y55" s="153"/>
      <c r="Z55" s="153"/>
      <c r="AA55" s="153"/>
      <c r="AB55" s="78"/>
      <c r="AC55" s="78"/>
      <c r="AD55" s="78"/>
      <c r="AE55" s="78"/>
      <c r="AF55" s="78"/>
      <c r="AG55" s="78"/>
      <c r="AH55" s="78"/>
    </row>
    <row r="56" spans="2:34" s="2" customFormat="1" ht="35.25" customHeight="1" x14ac:dyDescent="0.3">
      <c r="B56" s="299" t="s">
        <v>25</v>
      </c>
      <c r="C56" s="299" t="s">
        <v>22</v>
      </c>
      <c r="D56" s="300" t="s">
        <v>54</v>
      </c>
      <c r="E56" s="300" t="s">
        <v>52</v>
      </c>
      <c r="F56" s="300" t="s">
        <v>23</v>
      </c>
      <c r="G56" s="596"/>
      <c r="H56" s="597"/>
      <c r="I56" s="597"/>
      <c r="J56" s="598"/>
      <c r="K56" s="715"/>
      <c r="L56" s="716"/>
      <c r="M56" s="717"/>
      <c r="N56" s="21"/>
      <c r="O56" s="7"/>
      <c r="P56" s="21"/>
      <c r="Q56" s="21"/>
      <c r="R56" s="21"/>
      <c r="S56" s="153"/>
      <c r="T56" s="153"/>
      <c r="U56" s="153"/>
      <c r="V56" s="153"/>
      <c r="W56" s="153"/>
      <c r="X56" s="153"/>
      <c r="Y56" s="153"/>
      <c r="Z56" s="153"/>
      <c r="AA56" s="153"/>
      <c r="AB56" s="78"/>
      <c r="AC56" s="78"/>
      <c r="AD56" s="78"/>
      <c r="AE56" s="78"/>
      <c r="AF56" s="78"/>
      <c r="AG56" s="78"/>
      <c r="AH56" s="78"/>
    </row>
    <row r="57" spans="2:34" s="2" customFormat="1" ht="21" customHeight="1" thickBot="1" x14ac:dyDescent="0.35">
      <c r="B57" s="72"/>
      <c r="C57" s="72"/>
      <c r="D57" s="278" t="s">
        <v>55</v>
      </c>
      <c r="E57" s="74"/>
      <c r="F57" s="74"/>
      <c r="G57" s="596"/>
      <c r="H57" s="597"/>
      <c r="I57" s="597"/>
      <c r="J57" s="598"/>
      <c r="K57" s="715"/>
      <c r="L57" s="716"/>
      <c r="M57" s="717"/>
      <c r="N57" s="21"/>
      <c r="O57" s="7"/>
      <c r="P57" s="21"/>
      <c r="Q57" s="21"/>
      <c r="R57" s="21"/>
      <c r="S57" s="153"/>
      <c r="T57" s="153"/>
      <c r="U57" s="153"/>
      <c r="V57" s="153"/>
      <c r="W57" s="153"/>
      <c r="X57" s="153"/>
      <c r="Y57" s="153"/>
      <c r="Z57" s="153"/>
      <c r="AA57" s="153"/>
      <c r="AB57" s="78"/>
      <c r="AC57" s="78"/>
      <c r="AD57" s="78"/>
      <c r="AE57" s="78"/>
      <c r="AF57" s="78"/>
      <c r="AG57" s="78"/>
      <c r="AH57" s="78"/>
    </row>
    <row r="58" spans="2:34" s="2" customFormat="1" ht="28.95" customHeight="1" thickBot="1" x14ac:dyDescent="0.35">
      <c r="B58" s="610" t="s">
        <v>419</v>
      </c>
      <c r="C58" s="611"/>
      <c r="D58" s="611"/>
      <c r="E58" s="710"/>
      <c r="F58" s="711"/>
      <c r="G58" s="596"/>
      <c r="H58" s="597"/>
      <c r="I58" s="597"/>
      <c r="J58" s="598"/>
      <c r="K58" s="715"/>
      <c r="L58" s="716"/>
      <c r="M58" s="717"/>
      <c r="N58" s="21"/>
      <c r="O58" s="7"/>
      <c r="P58" s="21"/>
      <c r="Q58" s="21"/>
      <c r="R58" s="21"/>
      <c r="S58" s="153"/>
      <c r="T58" s="153"/>
      <c r="U58" s="153"/>
      <c r="V58" s="153"/>
      <c r="W58" s="153"/>
      <c r="X58" s="153"/>
      <c r="Y58" s="153"/>
      <c r="Z58" s="153"/>
      <c r="AA58" s="153"/>
      <c r="AB58" s="78"/>
      <c r="AC58" s="78"/>
      <c r="AD58" s="78"/>
      <c r="AE58" s="78"/>
      <c r="AF58" s="78"/>
      <c r="AG58" s="78"/>
      <c r="AH58" s="78"/>
    </row>
    <row r="59" spans="2:34" s="2" customFormat="1" ht="24.9" customHeight="1" x14ac:dyDescent="0.3">
      <c r="B59" s="681" t="s">
        <v>414</v>
      </c>
      <c r="C59" s="682"/>
      <c r="D59" s="625" t="s">
        <v>415</v>
      </c>
      <c r="E59" s="626"/>
      <c r="F59" s="613"/>
      <c r="G59" s="596"/>
      <c r="H59" s="597"/>
      <c r="I59" s="597"/>
      <c r="J59" s="598"/>
      <c r="K59" s="715"/>
      <c r="L59" s="716"/>
      <c r="M59" s="717"/>
      <c r="N59" s="21"/>
      <c r="O59" s="7"/>
      <c r="P59" s="21"/>
      <c r="Q59" s="21"/>
      <c r="R59" s="21"/>
      <c r="S59" s="153"/>
      <c r="T59" s="153"/>
      <c r="U59" s="153"/>
      <c r="V59" s="153"/>
      <c r="W59" s="153"/>
      <c r="X59" s="153"/>
      <c r="Y59" s="153"/>
      <c r="Z59" s="153"/>
      <c r="AA59" s="153"/>
      <c r="AB59" s="78"/>
      <c r="AC59" s="78"/>
      <c r="AD59" s="78"/>
      <c r="AE59" s="78"/>
      <c r="AF59" s="78"/>
      <c r="AG59" s="78"/>
      <c r="AH59" s="78"/>
    </row>
    <row r="60" spans="2:34" s="2" customFormat="1" ht="20.100000000000001" customHeight="1" thickBot="1" x14ac:dyDescent="0.35">
      <c r="B60" s="748"/>
      <c r="C60" s="680"/>
      <c r="D60" s="678"/>
      <c r="E60" s="679"/>
      <c r="F60" s="680"/>
      <c r="G60" s="596"/>
      <c r="H60" s="597"/>
      <c r="I60" s="597"/>
      <c r="J60" s="598"/>
      <c r="K60" s="715"/>
      <c r="L60" s="716"/>
      <c r="M60" s="717"/>
      <c r="N60" s="21"/>
      <c r="O60" s="7"/>
      <c r="P60" s="21"/>
      <c r="Q60" s="21"/>
      <c r="R60" s="21"/>
      <c r="S60" s="153"/>
      <c r="T60" s="153"/>
      <c r="U60" s="153"/>
      <c r="V60" s="153"/>
      <c r="W60" s="153"/>
      <c r="X60" s="153"/>
      <c r="Y60" s="153"/>
      <c r="Z60" s="153"/>
      <c r="AA60" s="153"/>
      <c r="AB60" s="78"/>
      <c r="AC60" s="78"/>
      <c r="AD60" s="78"/>
      <c r="AE60" s="78"/>
      <c r="AF60" s="78"/>
      <c r="AG60" s="78"/>
      <c r="AH60" s="78"/>
    </row>
    <row r="61" spans="2:34" s="2" customFormat="1" ht="24.9" customHeight="1" x14ac:dyDescent="0.3">
      <c r="B61" s="612" t="s">
        <v>416</v>
      </c>
      <c r="C61" s="613"/>
      <c r="D61" s="625" t="s">
        <v>417</v>
      </c>
      <c r="E61" s="626"/>
      <c r="F61" s="613"/>
      <c r="G61" s="596"/>
      <c r="H61" s="597"/>
      <c r="I61" s="597"/>
      <c r="J61" s="598"/>
      <c r="K61" s="715"/>
      <c r="L61" s="716"/>
      <c r="M61" s="717"/>
      <c r="N61" s="21"/>
      <c r="O61" s="7"/>
      <c r="P61" s="21"/>
      <c r="Q61" s="21"/>
      <c r="R61" s="21"/>
      <c r="S61" s="153"/>
      <c r="T61" s="153"/>
      <c r="U61" s="153"/>
      <c r="V61" s="153"/>
      <c r="W61" s="153"/>
      <c r="X61" s="153"/>
      <c r="Y61" s="153"/>
      <c r="Z61" s="153"/>
      <c r="AA61" s="153"/>
      <c r="AB61" s="78"/>
      <c r="AC61" s="78"/>
      <c r="AD61" s="78"/>
      <c r="AE61" s="78"/>
      <c r="AF61" s="78"/>
      <c r="AG61" s="78"/>
      <c r="AH61" s="78"/>
    </row>
    <row r="62" spans="2:34" s="2" customFormat="1" ht="20.100000000000001" customHeight="1" thickBot="1" x14ac:dyDescent="0.35">
      <c r="B62" s="743"/>
      <c r="C62" s="744"/>
      <c r="D62" s="749"/>
      <c r="E62" s="695"/>
      <c r="F62" s="696"/>
      <c r="G62" s="599"/>
      <c r="H62" s="600"/>
      <c r="I62" s="600"/>
      <c r="J62" s="601"/>
      <c r="K62" s="718"/>
      <c r="L62" s="719"/>
      <c r="M62" s="720"/>
      <c r="N62" s="21"/>
      <c r="O62" s="7"/>
      <c r="P62" s="21"/>
      <c r="Q62" s="21"/>
      <c r="R62" s="21"/>
      <c r="S62" s="153"/>
      <c r="T62" s="153"/>
      <c r="U62" s="153"/>
      <c r="V62" s="153"/>
      <c r="W62" s="153"/>
      <c r="X62" s="153"/>
      <c r="Y62" s="153"/>
      <c r="Z62" s="153"/>
      <c r="AA62" s="153"/>
      <c r="AB62" s="78"/>
      <c r="AC62" s="78"/>
      <c r="AD62" s="78"/>
      <c r="AE62" s="78"/>
      <c r="AF62" s="78"/>
      <c r="AG62" s="78"/>
      <c r="AH62" s="78"/>
    </row>
    <row r="63" spans="2:34" s="2" customFormat="1" ht="24.9" customHeight="1" thickBot="1" x14ac:dyDescent="0.35">
      <c r="B63" s="288"/>
      <c r="C63" s="288"/>
      <c r="D63" s="289"/>
      <c r="E63" s="289"/>
      <c r="N63" s="21"/>
      <c r="O63" s="7"/>
      <c r="P63" s="21"/>
      <c r="Q63" s="21"/>
      <c r="R63" s="21"/>
      <c r="S63" s="153"/>
      <c r="T63" s="153"/>
      <c r="U63" s="153"/>
      <c r="V63" s="153"/>
      <c r="W63" s="153"/>
      <c r="X63" s="153"/>
      <c r="Y63" s="153"/>
      <c r="Z63" s="153"/>
      <c r="AA63" s="153"/>
      <c r="AB63" s="78"/>
      <c r="AC63" s="78"/>
      <c r="AD63" s="78"/>
      <c r="AE63" s="78"/>
      <c r="AF63" s="78"/>
      <c r="AG63" s="78"/>
      <c r="AH63" s="78"/>
    </row>
    <row r="64" spans="2:34" s="2" customFormat="1" ht="24.9" customHeight="1" thickBot="1" x14ac:dyDescent="0.35">
      <c r="B64" s="566" t="s">
        <v>56</v>
      </c>
      <c r="C64" s="567"/>
      <c r="D64" s="567"/>
      <c r="E64" s="567"/>
      <c r="F64" s="568"/>
      <c r="K64" s="635" t="s">
        <v>242</v>
      </c>
      <c r="L64" s="636"/>
      <c r="M64" s="637"/>
      <c r="N64" s="21"/>
      <c r="O64" s="7"/>
      <c r="P64" s="21"/>
      <c r="Q64" s="21"/>
      <c r="R64" s="21"/>
      <c r="S64" s="153"/>
      <c r="T64" s="153"/>
      <c r="U64" s="153"/>
      <c r="V64" s="153"/>
      <c r="W64" s="153"/>
      <c r="X64" s="153"/>
      <c r="Y64" s="153"/>
      <c r="Z64" s="153"/>
      <c r="AA64" s="153"/>
      <c r="AB64" s="78"/>
      <c r="AC64" s="78"/>
      <c r="AD64" s="78"/>
      <c r="AE64" s="78"/>
      <c r="AF64" s="78"/>
      <c r="AG64" s="78"/>
      <c r="AH64" s="78"/>
    </row>
    <row r="65" spans="2:34" s="2" customFormat="1" ht="31.5" customHeight="1" thickBot="1" x14ac:dyDescent="0.35">
      <c r="B65" s="301" t="s">
        <v>158</v>
      </c>
      <c r="C65" s="302" t="s">
        <v>34</v>
      </c>
      <c r="D65" s="303" t="s">
        <v>28</v>
      </c>
      <c r="E65" s="303" t="s">
        <v>159</v>
      </c>
      <c r="F65" s="304" t="s">
        <v>596</v>
      </c>
      <c r="K65" s="675"/>
      <c r="L65" s="676"/>
      <c r="M65" s="677"/>
      <c r="N65" s="153" t="b">
        <v>0</v>
      </c>
      <c r="O65" s="7"/>
      <c r="P65" s="21"/>
      <c r="Q65" s="21"/>
      <c r="R65" s="21"/>
      <c r="S65" s="153"/>
      <c r="T65" s="153"/>
      <c r="U65" s="153"/>
      <c r="V65" s="153"/>
      <c r="W65" s="153"/>
      <c r="X65" s="153"/>
      <c r="Y65" s="153"/>
      <c r="Z65" s="153"/>
      <c r="AA65" s="153"/>
      <c r="AB65" s="78"/>
      <c r="AC65" s="78"/>
      <c r="AD65" s="78"/>
      <c r="AE65" s="78"/>
      <c r="AF65" s="78"/>
      <c r="AG65" s="78"/>
      <c r="AH65" s="78"/>
    </row>
    <row r="66" spans="2:34" s="2" customFormat="1" ht="33.6" customHeight="1" thickBot="1" x14ac:dyDescent="0.35">
      <c r="B66" s="305" t="s">
        <v>593</v>
      </c>
      <c r="C66" s="271"/>
      <c r="D66" s="262"/>
      <c r="E66" s="272"/>
      <c r="F66" s="273"/>
      <c r="K66" s="557"/>
      <c r="L66" s="558"/>
      <c r="M66" s="559"/>
      <c r="N66" s="21"/>
      <c r="O66" s="7"/>
      <c r="P66" s="21"/>
      <c r="Q66" s="21"/>
      <c r="R66" s="21"/>
      <c r="S66" s="153"/>
      <c r="T66" s="153"/>
      <c r="U66" s="153"/>
      <c r="V66" s="153"/>
      <c r="W66" s="153"/>
      <c r="X66" s="153"/>
      <c r="Y66" s="153"/>
      <c r="Z66" s="153"/>
      <c r="AA66" s="153"/>
      <c r="AB66" s="78"/>
      <c r="AC66" s="78"/>
      <c r="AD66" s="78"/>
      <c r="AE66" s="78"/>
      <c r="AF66" s="78"/>
      <c r="AG66" s="78"/>
      <c r="AH66" s="78"/>
    </row>
    <row r="67" spans="2:34" s="2" customFormat="1" ht="33.6" customHeight="1" thickBot="1" x14ac:dyDescent="0.35">
      <c r="B67" s="305" t="s">
        <v>26</v>
      </c>
      <c r="C67" s="271"/>
      <c r="D67" s="262"/>
      <c r="E67" s="272"/>
      <c r="F67" s="273"/>
      <c r="K67" s="560"/>
      <c r="L67" s="561"/>
      <c r="M67" s="562"/>
      <c r="N67" s="21"/>
      <c r="O67" s="7"/>
      <c r="P67" s="21"/>
      <c r="Q67" s="21"/>
      <c r="R67" s="21"/>
      <c r="S67" s="153"/>
      <c r="T67" s="153"/>
      <c r="U67" s="153"/>
      <c r="V67" s="153"/>
      <c r="W67" s="153"/>
      <c r="X67" s="153"/>
      <c r="Y67" s="153"/>
      <c r="Z67" s="153"/>
      <c r="AA67" s="153"/>
      <c r="AB67" s="78"/>
      <c r="AC67" s="78"/>
      <c r="AD67" s="78"/>
      <c r="AE67" s="78"/>
      <c r="AF67" s="78"/>
      <c r="AG67" s="78"/>
      <c r="AH67" s="78"/>
    </row>
    <row r="68" spans="2:34" s="2" customFormat="1" ht="33.6" customHeight="1" thickBot="1" x14ac:dyDescent="0.35">
      <c r="B68" s="305" t="s">
        <v>27</v>
      </c>
      <c r="C68" s="271"/>
      <c r="D68" s="262"/>
      <c r="E68" s="272"/>
      <c r="F68" s="273"/>
      <c r="K68" s="560"/>
      <c r="L68" s="561"/>
      <c r="M68" s="562"/>
      <c r="N68" s="21"/>
      <c r="O68" s="7"/>
      <c r="P68" s="21"/>
      <c r="Q68" s="21"/>
      <c r="R68" s="21"/>
      <c r="S68" s="153"/>
      <c r="T68" s="153"/>
      <c r="U68" s="153"/>
      <c r="V68" s="153"/>
      <c r="W68" s="153"/>
      <c r="X68" s="153"/>
      <c r="Y68" s="153"/>
      <c r="Z68" s="153"/>
      <c r="AA68" s="153"/>
      <c r="AB68" s="78"/>
      <c r="AC68" s="78"/>
      <c r="AD68" s="78"/>
      <c r="AE68" s="78"/>
      <c r="AF68" s="78"/>
      <c r="AG68" s="78"/>
      <c r="AH68" s="78"/>
    </row>
    <row r="69" spans="2:34" s="2" customFormat="1" ht="33.6" customHeight="1" thickBot="1" x14ac:dyDescent="0.35">
      <c r="B69" s="305" t="s">
        <v>594</v>
      </c>
      <c r="C69" s="271"/>
      <c r="D69" s="262"/>
      <c r="E69" s="272"/>
      <c r="F69" s="273"/>
      <c r="K69" s="560"/>
      <c r="L69" s="561"/>
      <c r="M69" s="562"/>
      <c r="N69" s="21"/>
      <c r="O69" s="7"/>
      <c r="P69" s="21"/>
      <c r="Q69" s="21"/>
      <c r="R69" s="21"/>
      <c r="S69" s="153"/>
      <c r="T69" s="153"/>
      <c r="U69" s="153"/>
      <c r="V69" s="153"/>
      <c r="W69" s="153"/>
      <c r="X69" s="153"/>
      <c r="Y69" s="153"/>
      <c r="Z69" s="153"/>
      <c r="AA69" s="153"/>
      <c r="AB69" s="78"/>
      <c r="AC69" s="78"/>
      <c r="AD69" s="78"/>
      <c r="AE69" s="78"/>
      <c r="AF69" s="78"/>
      <c r="AG69" s="78"/>
      <c r="AH69" s="78"/>
    </row>
    <row r="70" spans="2:34" s="2" customFormat="1" ht="33.6" customHeight="1" thickBot="1" x14ac:dyDescent="0.35">
      <c r="B70" s="305" t="s">
        <v>595</v>
      </c>
      <c r="C70" s="271"/>
      <c r="D70" s="262"/>
      <c r="E70" s="272"/>
      <c r="F70" s="273"/>
      <c r="K70" s="560"/>
      <c r="L70" s="561"/>
      <c r="M70" s="562"/>
      <c r="N70" s="21"/>
      <c r="O70" s="7"/>
      <c r="P70" s="21"/>
      <c r="Q70" s="21"/>
      <c r="R70" s="21"/>
      <c r="S70" s="153"/>
      <c r="T70" s="153"/>
      <c r="U70" s="153"/>
      <c r="V70" s="153"/>
      <c r="W70" s="153"/>
      <c r="X70" s="153"/>
      <c r="Y70" s="153"/>
      <c r="Z70" s="153"/>
      <c r="AA70" s="153"/>
      <c r="AB70" s="78"/>
      <c r="AC70" s="78"/>
      <c r="AD70" s="78"/>
      <c r="AE70" s="78"/>
      <c r="AF70" s="78"/>
      <c r="AG70" s="78"/>
      <c r="AH70" s="78"/>
    </row>
    <row r="71" spans="2:34" s="2" customFormat="1" ht="33.6" customHeight="1" thickBot="1" x14ac:dyDescent="0.35">
      <c r="B71" s="305" t="s">
        <v>694</v>
      </c>
      <c r="C71" s="271"/>
      <c r="D71" s="262"/>
      <c r="E71" s="272"/>
      <c r="F71" s="273"/>
      <c r="K71" s="560"/>
      <c r="L71" s="561"/>
      <c r="M71" s="562"/>
      <c r="N71" s="21"/>
      <c r="O71" s="7"/>
      <c r="P71" s="21"/>
      <c r="Q71" s="21"/>
      <c r="R71" s="21"/>
      <c r="S71" s="153"/>
      <c r="T71" s="153"/>
      <c r="U71" s="153"/>
      <c r="V71" s="153"/>
      <c r="W71" s="153"/>
      <c r="X71" s="153"/>
      <c r="Y71" s="153"/>
      <c r="Z71" s="153"/>
      <c r="AA71" s="153"/>
      <c r="AB71" s="78"/>
      <c r="AC71" s="78"/>
      <c r="AD71" s="78"/>
      <c r="AE71" s="78"/>
      <c r="AF71" s="78"/>
      <c r="AG71" s="78"/>
      <c r="AH71" s="78"/>
    </row>
    <row r="72" spans="2:34" s="2" customFormat="1" ht="33.6" customHeight="1" thickBot="1" x14ac:dyDescent="0.35">
      <c r="B72" s="305" t="s">
        <v>695</v>
      </c>
      <c r="C72" s="271"/>
      <c r="D72" s="262"/>
      <c r="E72" s="272"/>
      <c r="F72" s="273"/>
      <c r="K72" s="560"/>
      <c r="L72" s="561"/>
      <c r="M72" s="562"/>
      <c r="N72" s="21"/>
      <c r="O72" s="7"/>
      <c r="P72" s="21"/>
      <c r="Q72" s="21"/>
      <c r="R72" s="21"/>
      <c r="S72" s="153"/>
      <c r="T72" s="153"/>
      <c r="U72" s="153"/>
      <c r="V72" s="153"/>
      <c r="W72" s="153"/>
      <c r="X72" s="153"/>
      <c r="Y72" s="153"/>
      <c r="Z72" s="153"/>
      <c r="AA72" s="153"/>
      <c r="AB72" s="78"/>
      <c r="AC72" s="78"/>
      <c r="AD72" s="78"/>
      <c r="AE72" s="78"/>
      <c r="AF72" s="78"/>
      <c r="AG72" s="78"/>
      <c r="AH72" s="78"/>
    </row>
    <row r="73" spans="2:34" s="2" customFormat="1" ht="33.6" customHeight="1" thickBot="1" x14ac:dyDescent="0.35">
      <c r="B73" s="305" t="s">
        <v>696</v>
      </c>
      <c r="C73" s="271"/>
      <c r="D73" s="262"/>
      <c r="E73" s="272"/>
      <c r="F73" s="273"/>
      <c r="K73" s="560"/>
      <c r="L73" s="561"/>
      <c r="M73" s="562"/>
      <c r="N73" s="21"/>
      <c r="O73" s="7"/>
      <c r="P73" s="21"/>
      <c r="Q73" s="21"/>
      <c r="R73" s="21"/>
      <c r="S73" s="153"/>
      <c r="T73" s="153"/>
      <c r="U73" s="153"/>
      <c r="V73" s="153"/>
      <c r="W73" s="153"/>
      <c r="X73" s="153"/>
      <c r="Y73" s="153"/>
      <c r="Z73" s="153"/>
      <c r="AA73" s="153"/>
      <c r="AB73" s="78"/>
      <c r="AC73" s="78"/>
      <c r="AD73" s="78"/>
      <c r="AE73" s="78"/>
      <c r="AF73" s="78"/>
      <c r="AG73" s="78"/>
      <c r="AH73" s="78"/>
    </row>
    <row r="74" spans="2:34" s="2" customFormat="1" ht="33.6" customHeight="1" thickBot="1" x14ac:dyDescent="0.35">
      <c r="B74" s="305" t="s">
        <v>697</v>
      </c>
      <c r="C74" s="271"/>
      <c r="D74" s="262"/>
      <c r="E74" s="272"/>
      <c r="F74" s="273"/>
      <c r="K74" s="560"/>
      <c r="L74" s="561"/>
      <c r="M74" s="562"/>
      <c r="N74" s="21"/>
      <c r="O74" s="7"/>
      <c r="P74" s="21"/>
      <c r="Q74" s="21"/>
      <c r="R74" s="21"/>
      <c r="S74" s="153"/>
      <c r="T74" s="153"/>
      <c r="U74" s="153"/>
      <c r="V74" s="153"/>
      <c r="W74" s="153"/>
      <c r="X74" s="153"/>
      <c r="Y74" s="153"/>
      <c r="Z74" s="153"/>
      <c r="AA74" s="153"/>
      <c r="AB74" s="78"/>
      <c r="AC74" s="78"/>
      <c r="AD74" s="78"/>
      <c r="AE74" s="78"/>
      <c r="AF74" s="78"/>
      <c r="AG74" s="78"/>
      <c r="AH74" s="78"/>
    </row>
    <row r="75" spans="2:34" s="2" customFormat="1" ht="33.6" customHeight="1" thickBot="1" x14ac:dyDescent="0.35">
      <c r="B75" s="305" t="s">
        <v>174</v>
      </c>
      <c r="C75" s="271"/>
      <c r="D75" s="262"/>
      <c r="E75" s="272"/>
      <c r="F75" s="273"/>
      <c r="K75" s="560"/>
      <c r="L75" s="561"/>
      <c r="M75" s="562"/>
      <c r="N75" s="21"/>
      <c r="O75" s="7"/>
      <c r="P75" s="21"/>
      <c r="Q75" s="21"/>
      <c r="R75" s="21"/>
      <c r="S75" s="153"/>
      <c r="T75" s="153"/>
      <c r="U75" s="153"/>
      <c r="V75" s="153"/>
      <c r="W75" s="153"/>
      <c r="X75" s="153"/>
      <c r="Y75" s="153"/>
      <c r="Z75" s="153"/>
      <c r="AA75" s="153"/>
      <c r="AB75" s="78"/>
      <c r="AC75" s="78"/>
      <c r="AD75" s="78"/>
      <c r="AE75" s="78"/>
      <c r="AF75" s="78"/>
      <c r="AG75" s="78"/>
      <c r="AH75" s="78"/>
    </row>
    <row r="76" spans="2:34" s="2" customFormat="1" ht="33.6" customHeight="1" thickBot="1" x14ac:dyDescent="0.35">
      <c r="B76" s="305" t="s">
        <v>174</v>
      </c>
      <c r="C76" s="271"/>
      <c r="D76" s="262"/>
      <c r="E76" s="272"/>
      <c r="F76" s="273"/>
      <c r="K76" s="563"/>
      <c r="L76" s="564"/>
      <c r="M76" s="565"/>
      <c r="N76" s="21"/>
      <c r="O76" s="7"/>
      <c r="P76" s="21"/>
      <c r="Q76" s="21"/>
      <c r="R76" s="21"/>
      <c r="S76" s="153"/>
      <c r="T76" s="153"/>
      <c r="U76" s="153"/>
      <c r="V76" s="153"/>
      <c r="W76" s="153"/>
      <c r="X76" s="153"/>
      <c r="Y76" s="153"/>
      <c r="Z76" s="153"/>
      <c r="AA76" s="153"/>
      <c r="AB76" s="78"/>
      <c r="AC76" s="78"/>
      <c r="AD76" s="78"/>
      <c r="AE76" s="78"/>
      <c r="AF76" s="78"/>
      <c r="AG76" s="78"/>
      <c r="AH76" s="78"/>
    </row>
    <row r="77" spans="2:34" s="2" customFormat="1" ht="24.9" customHeight="1" thickBot="1" x14ac:dyDescent="0.35">
      <c r="B77" s="288"/>
      <c r="C77" s="288"/>
      <c r="D77" s="289"/>
      <c r="E77" s="289"/>
      <c r="N77" s="21"/>
      <c r="O77" s="7"/>
      <c r="P77" s="7"/>
      <c r="Q77" s="7"/>
      <c r="R77" s="7"/>
      <c r="S77" s="153"/>
      <c r="T77" s="153"/>
      <c r="U77" s="153"/>
      <c r="V77" s="153"/>
      <c r="W77" s="153"/>
      <c r="X77" s="153"/>
      <c r="Y77" s="153"/>
      <c r="Z77" s="153"/>
      <c r="AA77" s="153"/>
      <c r="AB77" s="78"/>
      <c r="AC77" s="78"/>
      <c r="AD77" s="78"/>
      <c r="AE77" s="78"/>
      <c r="AF77" s="78"/>
      <c r="AG77" s="78"/>
      <c r="AH77" s="78"/>
    </row>
    <row r="78" spans="2:34" s="2" customFormat="1" ht="24.9" customHeight="1" thickBot="1" x14ac:dyDescent="0.35">
      <c r="B78" s="578" t="s">
        <v>425</v>
      </c>
      <c r="C78" s="579"/>
      <c r="D78" s="579"/>
      <c r="E78" s="579"/>
      <c r="F78" s="568"/>
      <c r="H78" s="709" t="s">
        <v>489</v>
      </c>
      <c r="I78" s="709"/>
      <c r="J78" s="709"/>
      <c r="K78" s="635" t="s">
        <v>243</v>
      </c>
      <c r="L78" s="636"/>
      <c r="M78" s="637"/>
      <c r="N78" s="21"/>
      <c r="O78" s="7"/>
      <c r="P78" s="7"/>
      <c r="Q78" s="7"/>
      <c r="R78" s="7"/>
      <c r="S78" s="153"/>
      <c r="T78" s="153"/>
      <c r="U78" s="153"/>
      <c r="V78" s="153"/>
      <c r="W78" s="153"/>
      <c r="X78" s="153"/>
      <c r="Y78" s="153"/>
      <c r="Z78" s="153"/>
      <c r="AA78" s="153"/>
      <c r="AB78" s="78"/>
      <c r="AC78" s="78"/>
      <c r="AD78" s="78"/>
      <c r="AE78" s="78"/>
      <c r="AF78" s="78"/>
      <c r="AG78" s="78"/>
      <c r="AH78" s="78"/>
    </row>
    <row r="79" spans="2:34" s="2" customFormat="1" ht="24.75" customHeight="1" thickBot="1" x14ac:dyDescent="0.35">
      <c r="B79" s="666" t="s">
        <v>752</v>
      </c>
      <c r="C79" s="667"/>
      <c r="D79" s="667"/>
      <c r="E79" s="668"/>
      <c r="F79" s="200"/>
      <c r="H79" s="709"/>
      <c r="I79" s="709"/>
      <c r="J79" s="709"/>
      <c r="K79" s="750"/>
      <c r="L79" s="751"/>
      <c r="M79" s="752"/>
      <c r="N79" s="153" t="b">
        <v>0</v>
      </c>
      <c r="O79" s="7"/>
      <c r="P79" s="7"/>
      <c r="Q79" s="7"/>
      <c r="R79" s="7"/>
      <c r="S79" s="153"/>
      <c r="T79" s="153"/>
      <c r="U79" s="153"/>
      <c r="V79" s="153"/>
      <c r="W79" s="153"/>
      <c r="X79" s="153"/>
      <c r="Y79" s="153"/>
      <c r="Z79" s="153"/>
      <c r="AA79" s="153"/>
      <c r="AB79" s="78"/>
      <c r="AC79" s="78"/>
      <c r="AD79" s="78"/>
      <c r="AE79" s="78"/>
      <c r="AF79" s="78"/>
      <c r="AG79" s="78"/>
      <c r="AH79" s="78"/>
    </row>
    <row r="80" spans="2:34" s="2" customFormat="1" ht="24.75" customHeight="1" thickBot="1" x14ac:dyDescent="0.35">
      <c r="B80" s="666" t="s">
        <v>753</v>
      </c>
      <c r="C80" s="667"/>
      <c r="D80" s="667"/>
      <c r="E80" s="668"/>
      <c r="F80" s="200"/>
      <c r="H80" s="709"/>
      <c r="I80" s="709"/>
      <c r="J80" s="709"/>
      <c r="K80" s="518"/>
      <c r="L80" s="519"/>
      <c r="M80" s="520"/>
      <c r="N80" s="21"/>
      <c r="O80" s="7"/>
      <c r="P80" s="7"/>
      <c r="Q80" s="7"/>
      <c r="R80" s="7"/>
      <c r="S80" s="153"/>
      <c r="T80" s="153"/>
      <c r="U80" s="153"/>
      <c r="V80" s="153"/>
      <c r="W80" s="153"/>
      <c r="X80" s="153"/>
      <c r="Y80" s="153"/>
      <c r="Z80" s="153"/>
      <c r="AA80" s="153"/>
      <c r="AB80" s="78"/>
      <c r="AC80" s="78"/>
      <c r="AD80" s="78"/>
      <c r="AE80" s="78"/>
      <c r="AF80" s="78"/>
      <c r="AG80" s="78"/>
      <c r="AH80" s="78"/>
    </row>
    <row r="81" spans="2:34" s="2" customFormat="1" ht="39.75" customHeight="1" thickBot="1" x14ac:dyDescent="0.35">
      <c r="B81" s="569" t="s">
        <v>494</v>
      </c>
      <c r="C81" s="570"/>
      <c r="D81" s="570"/>
      <c r="E81" s="571"/>
      <c r="F81" s="75"/>
      <c r="H81" s="517" t="s">
        <v>854</v>
      </c>
      <c r="I81" s="517"/>
      <c r="J81" s="517"/>
      <c r="K81" s="521"/>
      <c r="L81" s="522"/>
      <c r="M81" s="523"/>
      <c r="N81" s="21"/>
      <c r="O81" s="7"/>
      <c r="P81" s="7"/>
      <c r="Q81" s="7"/>
      <c r="R81" s="7"/>
      <c r="S81" s="153"/>
      <c r="T81" s="153"/>
      <c r="U81" s="153"/>
      <c r="V81" s="153"/>
      <c r="W81" s="153"/>
      <c r="X81" s="153"/>
      <c r="Y81" s="153"/>
      <c r="Z81" s="153"/>
      <c r="AA81" s="153"/>
      <c r="AB81" s="78"/>
      <c r="AC81" s="78"/>
      <c r="AD81" s="78"/>
      <c r="AE81" s="78"/>
      <c r="AF81" s="78"/>
      <c r="AG81" s="78"/>
      <c r="AH81" s="78"/>
    </row>
    <row r="82" spans="2:34" s="2" customFormat="1" ht="24.9" customHeight="1" thickBot="1" x14ac:dyDescent="0.35">
      <c r="C82" s="572" t="str">
        <f>IF(F81="Yes", "Cogeneration (e.g., Fuel Cells, Turbines, Internal Combustion)","")</f>
        <v/>
      </c>
      <c r="D82" s="573"/>
      <c r="E82" s="574"/>
      <c r="F82" s="76"/>
      <c r="H82" s="517"/>
      <c r="I82" s="517"/>
      <c r="J82" s="517"/>
      <c r="K82" s="521"/>
      <c r="L82" s="522"/>
      <c r="M82" s="523"/>
      <c r="N82" s="21"/>
      <c r="O82" s="7"/>
      <c r="P82" s="7"/>
      <c r="Q82" s="7"/>
      <c r="R82" s="7"/>
      <c r="S82" s="153"/>
      <c r="T82" s="153"/>
      <c r="U82" s="153"/>
      <c r="V82" s="153"/>
      <c r="W82" s="153"/>
      <c r="X82" s="153"/>
      <c r="Y82" s="153"/>
      <c r="Z82" s="153"/>
      <c r="AA82" s="153"/>
      <c r="AB82" s="78"/>
      <c r="AC82" s="78"/>
      <c r="AD82" s="78"/>
      <c r="AE82" s="78"/>
      <c r="AF82" s="78"/>
      <c r="AG82" s="78"/>
      <c r="AH82" s="78"/>
    </row>
    <row r="83" spans="2:34" s="2" customFormat="1" ht="24.9" customHeight="1" thickBot="1" x14ac:dyDescent="0.35">
      <c r="C83" s="575" t="str">
        <f>IF(F81="Yes", "Renewable energy (e.g., PV, Wind Turbines)","")</f>
        <v/>
      </c>
      <c r="D83" s="576"/>
      <c r="E83" s="577"/>
      <c r="F83" s="76"/>
      <c r="H83" s="517"/>
      <c r="I83" s="517"/>
      <c r="J83" s="517"/>
      <c r="K83" s="521"/>
      <c r="L83" s="522"/>
      <c r="M83" s="523"/>
      <c r="N83" s="21"/>
      <c r="O83" s="7"/>
      <c r="P83" s="7"/>
      <c r="Q83" s="7"/>
      <c r="R83" s="7"/>
      <c r="S83" s="153"/>
      <c r="T83" s="153"/>
      <c r="U83" s="153"/>
      <c r="V83" s="153"/>
      <c r="W83" s="153"/>
      <c r="X83" s="153"/>
      <c r="Y83" s="153"/>
      <c r="Z83" s="153"/>
      <c r="AA83" s="153"/>
      <c r="AB83" s="78"/>
      <c r="AC83" s="78"/>
      <c r="AD83" s="78"/>
      <c r="AE83" s="78"/>
      <c r="AF83" s="78"/>
      <c r="AG83" s="78"/>
      <c r="AH83" s="78"/>
    </row>
    <row r="84" spans="2:34" s="2" customFormat="1" ht="24.9" customHeight="1" thickBot="1" x14ac:dyDescent="0.35">
      <c r="C84" s="569" t="str">
        <f>IF(F81="Yes", "Does customer have another form of generation?","")</f>
        <v/>
      </c>
      <c r="D84" s="570"/>
      <c r="E84" s="571"/>
      <c r="F84" s="77"/>
      <c r="H84" s="517"/>
      <c r="I84" s="517"/>
      <c r="J84" s="517"/>
      <c r="K84" s="521"/>
      <c r="L84" s="522"/>
      <c r="M84" s="523"/>
      <c r="N84" s="21"/>
      <c r="O84" s="7"/>
      <c r="P84" s="7"/>
      <c r="Q84" s="7"/>
      <c r="R84" s="7"/>
      <c r="S84" s="153"/>
      <c r="T84" s="153"/>
      <c r="U84" s="153"/>
      <c r="V84" s="153"/>
      <c r="W84" s="153"/>
      <c r="X84" s="153"/>
      <c r="Y84" s="153"/>
      <c r="Z84" s="153"/>
      <c r="AA84" s="153"/>
      <c r="AB84" s="78"/>
      <c r="AC84" s="78"/>
      <c r="AD84" s="78"/>
      <c r="AE84" s="78"/>
      <c r="AF84" s="78"/>
      <c r="AG84" s="78"/>
      <c r="AH84" s="78"/>
    </row>
    <row r="85" spans="2:34" s="2" customFormat="1" ht="33.75" customHeight="1" thickBot="1" x14ac:dyDescent="0.35">
      <c r="C85" s="569" t="str">
        <f>IF(F81="Yes", "When were these non-IOU energy sources installed, or when are they scheduled for installation?","")</f>
        <v/>
      </c>
      <c r="D85" s="570"/>
      <c r="E85" s="571"/>
      <c r="F85" s="196"/>
      <c r="K85" s="521"/>
      <c r="L85" s="522"/>
      <c r="M85" s="523"/>
      <c r="N85" s="21"/>
      <c r="O85" s="7"/>
      <c r="P85" s="21"/>
      <c r="Q85" s="21"/>
      <c r="R85" s="21"/>
      <c r="S85" s="153"/>
      <c r="T85" s="153"/>
      <c r="U85" s="153"/>
      <c r="V85" s="153"/>
      <c r="W85" s="153"/>
      <c r="X85" s="153"/>
      <c r="Y85" s="153"/>
      <c r="Z85" s="153"/>
      <c r="AA85" s="153"/>
      <c r="AB85" s="78"/>
      <c r="AC85" s="78"/>
      <c r="AD85" s="78"/>
      <c r="AE85" s="78"/>
      <c r="AF85" s="78"/>
      <c r="AG85" s="78"/>
      <c r="AH85" s="78"/>
    </row>
    <row r="86" spans="2:34" s="2" customFormat="1" ht="18.600000000000001" customHeight="1" x14ac:dyDescent="0.3">
      <c r="C86" s="580" t="str">
        <f>IF(F81="Yes","Describe the source(s) of non-IOU energy sources, complete and supply a grid impact calculation (Non-IOU Fuel Source analysis), and explain how it delivers energy to the equipment/system:","")</f>
        <v/>
      </c>
      <c r="D86" s="583"/>
      <c r="E86" s="584"/>
      <c r="F86" s="585"/>
      <c r="G86" s="13"/>
      <c r="H86" s="13"/>
      <c r="I86" s="13"/>
      <c r="J86" s="13"/>
      <c r="K86" s="521"/>
      <c r="L86" s="522"/>
      <c r="M86" s="523"/>
      <c r="N86" s="21"/>
      <c r="O86" s="7"/>
      <c r="P86" s="21"/>
      <c r="Q86" s="21"/>
      <c r="R86" s="21"/>
      <c r="S86" s="153"/>
      <c r="T86" s="153"/>
      <c r="U86" s="153"/>
      <c r="V86" s="153"/>
      <c r="W86" s="153"/>
      <c r="X86" s="153"/>
      <c r="Y86" s="153"/>
      <c r="Z86" s="153"/>
      <c r="AA86" s="153"/>
      <c r="AB86" s="78"/>
      <c r="AC86" s="78"/>
      <c r="AD86" s="78"/>
      <c r="AE86" s="78"/>
      <c r="AF86" s="78"/>
      <c r="AG86" s="78"/>
      <c r="AH86" s="78"/>
    </row>
    <row r="87" spans="2:34" s="2" customFormat="1" ht="18.600000000000001" customHeight="1" x14ac:dyDescent="0.3">
      <c r="C87" s="581"/>
      <c r="D87" s="586"/>
      <c r="E87" s="587"/>
      <c r="F87" s="588"/>
      <c r="G87" s="13"/>
      <c r="H87" s="13"/>
      <c r="I87" s="13"/>
      <c r="J87" s="13"/>
      <c r="K87" s="521"/>
      <c r="L87" s="522"/>
      <c r="M87" s="523"/>
      <c r="N87" s="21"/>
      <c r="O87" s="7"/>
      <c r="P87" s="21"/>
      <c r="Q87" s="21"/>
      <c r="R87" s="21"/>
      <c r="S87" s="153"/>
      <c r="T87" s="153"/>
      <c r="U87" s="153"/>
      <c r="V87" s="153"/>
      <c r="W87" s="153"/>
      <c r="X87" s="153"/>
      <c r="Y87" s="153"/>
      <c r="Z87" s="153"/>
      <c r="AA87" s="153"/>
      <c r="AB87" s="78"/>
      <c r="AC87" s="78"/>
      <c r="AD87" s="78"/>
      <c r="AE87" s="78"/>
      <c r="AF87" s="78"/>
      <c r="AG87" s="78"/>
      <c r="AH87" s="78"/>
    </row>
    <row r="88" spans="2:34" s="2" customFormat="1" ht="18.600000000000001" customHeight="1" x14ac:dyDescent="0.3">
      <c r="C88" s="581"/>
      <c r="D88" s="586"/>
      <c r="E88" s="587"/>
      <c r="F88" s="588"/>
      <c r="G88" s="13"/>
      <c r="H88" s="13"/>
      <c r="I88" s="13"/>
      <c r="J88" s="13"/>
      <c r="K88" s="521"/>
      <c r="L88" s="522"/>
      <c r="M88" s="523"/>
      <c r="N88" s="21"/>
      <c r="O88" s="7"/>
      <c r="P88" s="21"/>
      <c r="Q88" s="21"/>
      <c r="R88" s="21"/>
      <c r="S88" s="153"/>
      <c r="T88" s="153"/>
      <c r="U88" s="153"/>
      <c r="V88" s="153"/>
      <c r="W88" s="153"/>
      <c r="X88" s="153"/>
      <c r="Y88" s="153"/>
      <c r="Z88" s="153"/>
      <c r="AA88" s="153"/>
      <c r="AB88" s="78"/>
      <c r="AC88" s="78"/>
      <c r="AD88" s="78"/>
      <c r="AE88" s="78"/>
      <c r="AF88" s="78"/>
      <c r="AG88" s="78"/>
      <c r="AH88" s="78"/>
    </row>
    <row r="89" spans="2:34" s="2" customFormat="1" ht="18.600000000000001" customHeight="1" x14ac:dyDescent="0.3">
      <c r="C89" s="581"/>
      <c r="D89" s="586"/>
      <c r="E89" s="587"/>
      <c r="F89" s="588"/>
      <c r="G89" s="13"/>
      <c r="H89" s="13"/>
      <c r="I89" s="13"/>
      <c r="J89" s="13"/>
      <c r="K89" s="521"/>
      <c r="L89" s="522"/>
      <c r="M89" s="523"/>
      <c r="N89" s="21"/>
      <c r="O89" s="7"/>
      <c r="P89" s="21"/>
      <c r="Q89" s="21"/>
      <c r="R89" s="21"/>
      <c r="S89" s="153"/>
      <c r="T89" s="153"/>
      <c r="U89" s="153"/>
      <c r="V89" s="153"/>
      <c r="W89" s="153"/>
      <c r="X89" s="153"/>
      <c r="Y89" s="153"/>
      <c r="Z89" s="153"/>
      <c r="AA89" s="153"/>
      <c r="AB89" s="78"/>
      <c r="AC89" s="78"/>
      <c r="AD89" s="78"/>
      <c r="AE89" s="78"/>
      <c r="AF89" s="78"/>
      <c r="AG89" s="78"/>
      <c r="AH89" s="78"/>
    </row>
    <row r="90" spans="2:34" s="2" customFormat="1" ht="18.600000000000001" customHeight="1" x14ac:dyDescent="0.3">
      <c r="C90" s="581"/>
      <c r="D90" s="586"/>
      <c r="E90" s="587"/>
      <c r="F90" s="588"/>
      <c r="G90" s="13"/>
      <c r="H90" s="13"/>
      <c r="I90" s="13"/>
      <c r="J90" s="13"/>
      <c r="K90" s="521"/>
      <c r="L90" s="522"/>
      <c r="M90" s="523"/>
      <c r="N90" s="21"/>
      <c r="O90" s="7"/>
      <c r="P90" s="21"/>
      <c r="Q90" s="21"/>
      <c r="R90" s="21"/>
      <c r="S90" s="153"/>
      <c r="T90" s="153"/>
      <c r="U90" s="153"/>
      <c r="V90" s="153"/>
      <c r="W90" s="153"/>
      <c r="X90" s="153"/>
      <c r="Y90" s="153"/>
      <c r="Z90" s="153"/>
      <c r="AA90" s="153"/>
      <c r="AB90" s="78"/>
      <c r="AC90" s="78"/>
      <c r="AD90" s="78"/>
      <c r="AE90" s="78"/>
      <c r="AF90" s="78"/>
      <c r="AG90" s="78"/>
      <c r="AH90" s="78"/>
    </row>
    <row r="91" spans="2:34" s="2" customFormat="1" ht="18.600000000000001" customHeight="1" thickBot="1" x14ac:dyDescent="0.35">
      <c r="C91" s="582"/>
      <c r="D91" s="589"/>
      <c r="E91" s="590"/>
      <c r="F91" s="591"/>
      <c r="G91" s="13"/>
      <c r="H91" s="13"/>
      <c r="I91" s="13"/>
      <c r="J91" s="13"/>
      <c r="K91" s="521"/>
      <c r="L91" s="522"/>
      <c r="M91" s="523"/>
      <c r="N91" s="21"/>
      <c r="O91" s="7"/>
      <c r="P91" s="21"/>
      <c r="Q91" s="21"/>
      <c r="R91" s="21"/>
      <c r="S91" s="153"/>
      <c r="T91" s="153"/>
      <c r="U91" s="153"/>
      <c r="V91" s="153"/>
      <c r="W91" s="153"/>
      <c r="X91" s="153"/>
      <c r="Y91" s="153"/>
      <c r="Z91" s="153"/>
      <c r="AA91" s="153"/>
      <c r="AB91" s="78"/>
      <c r="AC91" s="78"/>
      <c r="AD91" s="78"/>
      <c r="AE91" s="78"/>
      <c r="AF91" s="78"/>
      <c r="AG91" s="78"/>
      <c r="AH91" s="78"/>
    </row>
    <row r="92" spans="2:34" s="2" customFormat="1" ht="17.399999999999999" customHeight="1" x14ac:dyDescent="0.3">
      <c r="B92" s="538" t="s">
        <v>763</v>
      </c>
      <c r="C92" s="539"/>
      <c r="D92" s="518"/>
      <c r="E92" s="519"/>
      <c r="F92" s="520"/>
      <c r="G92" s="6"/>
      <c r="H92" s="6"/>
      <c r="I92" s="6"/>
      <c r="J92" s="6"/>
      <c r="K92" s="521"/>
      <c r="L92" s="522"/>
      <c r="M92" s="523"/>
      <c r="N92" s="21"/>
      <c r="O92" s="7"/>
      <c r="P92" s="21"/>
      <c r="Q92" s="21"/>
      <c r="R92" s="21"/>
      <c r="S92" s="153"/>
      <c r="T92" s="153"/>
      <c r="U92" s="153"/>
      <c r="V92" s="153"/>
      <c r="W92" s="153"/>
      <c r="X92" s="153"/>
      <c r="Y92" s="153"/>
      <c r="Z92" s="153"/>
      <c r="AA92" s="153"/>
      <c r="AB92" s="78"/>
      <c r="AC92" s="78"/>
      <c r="AD92" s="78"/>
      <c r="AE92" s="78"/>
      <c r="AF92" s="78"/>
      <c r="AG92" s="78"/>
      <c r="AH92" s="78"/>
    </row>
    <row r="93" spans="2:34" s="2" customFormat="1" ht="17.399999999999999" customHeight="1" thickBot="1" x14ac:dyDescent="0.35">
      <c r="B93" s="540"/>
      <c r="C93" s="541"/>
      <c r="D93" s="524"/>
      <c r="E93" s="525"/>
      <c r="F93" s="526"/>
      <c r="G93" s="6"/>
      <c r="H93" s="6"/>
      <c r="I93" s="6"/>
      <c r="J93" s="6"/>
      <c r="K93" s="521"/>
      <c r="L93" s="522"/>
      <c r="M93" s="523"/>
      <c r="N93" s="21"/>
      <c r="O93" s="7"/>
      <c r="P93" s="21"/>
      <c r="Q93" s="21"/>
      <c r="R93" s="21"/>
      <c r="S93" s="153"/>
      <c r="T93" s="153"/>
      <c r="U93" s="153"/>
      <c r="V93" s="153"/>
      <c r="W93" s="153"/>
      <c r="X93" s="153"/>
      <c r="Y93" s="153"/>
      <c r="Z93" s="153"/>
      <c r="AA93" s="153"/>
      <c r="AB93" s="78"/>
      <c r="AC93" s="78"/>
      <c r="AD93" s="78"/>
      <c r="AE93" s="78"/>
      <c r="AF93" s="78"/>
      <c r="AG93" s="78"/>
      <c r="AH93" s="78"/>
    </row>
    <row r="94" spans="2:34" s="2" customFormat="1" ht="24.9" customHeight="1" x14ac:dyDescent="0.3">
      <c r="B94" s="542" t="s">
        <v>423</v>
      </c>
      <c r="C94" s="543"/>
      <c r="D94" s="548"/>
      <c r="E94" s="549"/>
      <c r="F94" s="550"/>
      <c r="G94" s="6"/>
      <c r="H94" s="6"/>
      <c r="I94" s="6"/>
      <c r="J94" s="6"/>
      <c r="K94" s="521"/>
      <c r="L94" s="522"/>
      <c r="M94" s="523"/>
      <c r="N94" s="21"/>
      <c r="O94" s="7"/>
      <c r="P94" s="21"/>
      <c r="Q94" s="21"/>
      <c r="R94" s="21"/>
      <c r="S94" s="153"/>
      <c r="T94" s="153"/>
      <c r="U94" s="153"/>
      <c r="V94" s="153"/>
      <c r="W94" s="153"/>
      <c r="X94" s="153"/>
      <c r="Y94" s="153"/>
      <c r="Z94" s="153"/>
      <c r="AA94" s="153"/>
      <c r="AB94" s="78"/>
      <c r="AC94" s="78"/>
      <c r="AD94" s="78"/>
      <c r="AE94" s="78"/>
      <c r="AF94" s="78"/>
      <c r="AG94" s="78"/>
      <c r="AH94" s="78"/>
    </row>
    <row r="95" spans="2:34" s="2" customFormat="1" ht="24.9" customHeight="1" x14ac:dyDescent="0.3">
      <c r="B95" s="544"/>
      <c r="C95" s="545"/>
      <c r="D95" s="551"/>
      <c r="E95" s="552"/>
      <c r="F95" s="553"/>
      <c r="G95" s="6"/>
      <c r="H95" s="6"/>
      <c r="I95" s="6"/>
      <c r="J95" s="6"/>
      <c r="K95" s="521"/>
      <c r="L95" s="522"/>
      <c r="M95" s="523"/>
      <c r="N95" s="21"/>
      <c r="O95" s="7"/>
      <c r="P95" s="21"/>
      <c r="Q95" s="21"/>
      <c r="R95" s="21"/>
      <c r="S95" s="153"/>
      <c r="T95" s="153"/>
      <c r="U95" s="153"/>
      <c r="V95" s="153"/>
      <c r="W95" s="153"/>
      <c r="X95" s="153"/>
      <c r="Y95" s="153"/>
      <c r="Z95" s="153"/>
      <c r="AA95" s="153"/>
      <c r="AB95" s="78"/>
      <c r="AC95" s="78"/>
      <c r="AD95" s="78"/>
      <c r="AE95" s="78"/>
      <c r="AF95" s="78"/>
      <c r="AG95" s="78"/>
      <c r="AH95" s="78"/>
    </row>
    <row r="96" spans="2:34" s="2" customFormat="1" ht="24.9" customHeight="1" thickBot="1" x14ac:dyDescent="0.35">
      <c r="B96" s="546"/>
      <c r="C96" s="547"/>
      <c r="D96" s="554"/>
      <c r="E96" s="555"/>
      <c r="F96" s="556"/>
      <c r="G96" s="6"/>
      <c r="H96" s="6"/>
      <c r="I96" s="6"/>
      <c r="J96" s="6"/>
      <c r="K96" s="521"/>
      <c r="L96" s="522"/>
      <c r="M96" s="523"/>
      <c r="N96" s="21"/>
      <c r="O96" s="7"/>
      <c r="P96" s="21"/>
      <c r="Q96" s="21"/>
      <c r="R96" s="21"/>
      <c r="S96" s="153"/>
      <c r="T96" s="153"/>
      <c r="U96" s="153"/>
      <c r="V96" s="153"/>
      <c r="W96" s="153"/>
      <c r="X96" s="153"/>
      <c r="Y96" s="153"/>
      <c r="Z96" s="153"/>
      <c r="AA96" s="153"/>
      <c r="AB96" s="78"/>
      <c r="AC96" s="78"/>
      <c r="AD96" s="78"/>
      <c r="AE96" s="78"/>
      <c r="AF96" s="78"/>
      <c r="AG96" s="78"/>
      <c r="AH96" s="78"/>
    </row>
    <row r="97" spans="2:34" s="2" customFormat="1" ht="17.399999999999999" customHeight="1" x14ac:dyDescent="0.3">
      <c r="B97" s="538" t="s">
        <v>755</v>
      </c>
      <c r="C97" s="539"/>
      <c r="D97" s="518"/>
      <c r="E97" s="519"/>
      <c r="F97" s="520"/>
      <c r="G97" s="6"/>
      <c r="H97" s="6"/>
      <c r="I97" s="6"/>
      <c r="J97" s="6"/>
      <c r="K97" s="521"/>
      <c r="L97" s="522"/>
      <c r="M97" s="523"/>
      <c r="N97" s="21"/>
      <c r="O97" s="7"/>
      <c r="P97" s="21"/>
      <c r="Q97" s="21"/>
      <c r="R97" s="21"/>
      <c r="S97" s="153"/>
      <c r="T97" s="153"/>
      <c r="U97" s="153"/>
      <c r="V97" s="153"/>
      <c r="W97" s="153"/>
      <c r="X97" s="153"/>
      <c r="Y97" s="153"/>
      <c r="Z97" s="153"/>
      <c r="AA97" s="153"/>
      <c r="AB97" s="78"/>
      <c r="AC97" s="78"/>
      <c r="AD97" s="78"/>
      <c r="AE97" s="78"/>
      <c r="AF97" s="78"/>
      <c r="AG97" s="78"/>
      <c r="AH97" s="78"/>
    </row>
    <row r="98" spans="2:34" s="2" customFormat="1" ht="17.399999999999999" customHeight="1" thickBot="1" x14ac:dyDescent="0.35">
      <c r="B98" s="540"/>
      <c r="C98" s="541"/>
      <c r="D98" s="524"/>
      <c r="E98" s="525"/>
      <c r="F98" s="526"/>
      <c r="G98" s="6"/>
      <c r="H98" s="6"/>
      <c r="I98" s="6"/>
      <c r="J98" s="6"/>
      <c r="K98" s="521"/>
      <c r="L98" s="522"/>
      <c r="M98" s="523"/>
      <c r="N98" s="21"/>
      <c r="O98" s="7"/>
      <c r="P98" s="21"/>
      <c r="Q98" s="21"/>
      <c r="R98" s="21"/>
      <c r="S98" s="153"/>
      <c r="T98" s="153"/>
      <c r="U98" s="153"/>
      <c r="V98" s="153"/>
      <c r="W98" s="153"/>
      <c r="X98" s="153"/>
      <c r="Y98" s="153"/>
      <c r="Z98" s="153"/>
      <c r="AA98" s="153"/>
      <c r="AB98" s="78"/>
      <c r="AC98" s="78"/>
      <c r="AD98" s="78"/>
      <c r="AE98" s="78"/>
      <c r="AF98" s="78"/>
      <c r="AG98" s="78"/>
      <c r="AH98" s="78"/>
    </row>
    <row r="99" spans="2:34" s="2" customFormat="1" ht="24.9" customHeight="1" x14ac:dyDescent="0.3">
      <c r="B99" s="542" t="s">
        <v>756</v>
      </c>
      <c r="C99" s="543"/>
      <c r="D99" s="548"/>
      <c r="E99" s="549"/>
      <c r="F99" s="550"/>
      <c r="G99" s="6"/>
      <c r="H99" s="6"/>
      <c r="I99" s="6"/>
      <c r="J99" s="6"/>
      <c r="K99" s="521"/>
      <c r="L99" s="522"/>
      <c r="M99" s="523"/>
      <c r="N99" s="21"/>
      <c r="O99" s="7"/>
      <c r="P99" s="21"/>
      <c r="Q99" s="21"/>
      <c r="R99" s="21"/>
      <c r="S99" s="153"/>
      <c r="T99" s="153"/>
      <c r="U99" s="153"/>
      <c r="V99" s="153"/>
      <c r="W99" s="153"/>
      <c r="X99" s="153"/>
      <c r="Y99" s="153"/>
      <c r="Z99" s="153"/>
      <c r="AA99" s="153"/>
      <c r="AB99" s="78"/>
      <c r="AC99" s="78"/>
      <c r="AD99" s="78"/>
      <c r="AE99" s="78"/>
      <c r="AF99" s="78"/>
      <c r="AG99" s="78"/>
      <c r="AH99" s="78"/>
    </row>
    <row r="100" spans="2:34" s="2" customFormat="1" ht="24.9" customHeight="1" x14ac:dyDescent="0.3">
      <c r="B100" s="544"/>
      <c r="C100" s="545"/>
      <c r="D100" s="551"/>
      <c r="E100" s="552"/>
      <c r="F100" s="553"/>
      <c r="G100" s="6"/>
      <c r="H100" s="6"/>
      <c r="I100" s="6"/>
      <c r="J100" s="6"/>
      <c r="K100" s="521"/>
      <c r="L100" s="522"/>
      <c r="M100" s="523"/>
      <c r="N100" s="21"/>
      <c r="O100" s="7"/>
      <c r="P100" s="21"/>
      <c r="Q100" s="21"/>
      <c r="R100" s="21"/>
      <c r="S100" s="153"/>
      <c r="T100" s="153"/>
      <c r="U100" s="153"/>
      <c r="V100" s="153"/>
      <c r="W100" s="153"/>
      <c r="X100" s="153"/>
      <c r="Y100" s="153"/>
      <c r="Z100" s="153"/>
      <c r="AA100" s="153"/>
      <c r="AB100" s="78"/>
      <c r="AC100" s="78"/>
      <c r="AD100" s="78"/>
      <c r="AE100" s="78"/>
      <c r="AF100" s="78"/>
      <c r="AG100" s="78"/>
      <c r="AH100" s="78"/>
    </row>
    <row r="101" spans="2:34" s="2" customFormat="1" ht="24.9" customHeight="1" thickBot="1" x14ac:dyDescent="0.35">
      <c r="B101" s="546"/>
      <c r="C101" s="547"/>
      <c r="D101" s="554"/>
      <c r="E101" s="555"/>
      <c r="F101" s="556"/>
      <c r="G101" s="6"/>
      <c r="H101" s="6"/>
      <c r="I101" s="6"/>
      <c r="J101" s="6"/>
      <c r="K101" s="524"/>
      <c r="L101" s="525"/>
      <c r="M101" s="526"/>
      <c r="N101" s="21"/>
      <c r="O101" s="7"/>
      <c r="P101" s="21"/>
      <c r="Q101" s="21"/>
      <c r="R101" s="21"/>
      <c r="S101" s="153"/>
      <c r="T101" s="153"/>
      <c r="U101" s="153"/>
      <c r="V101" s="153"/>
      <c r="W101" s="153"/>
      <c r="X101" s="153"/>
      <c r="Y101" s="153"/>
      <c r="Z101" s="153"/>
      <c r="AA101" s="153"/>
      <c r="AB101" s="78"/>
      <c r="AC101" s="78"/>
      <c r="AD101" s="78"/>
      <c r="AE101" s="78"/>
      <c r="AF101" s="78"/>
      <c r="AG101" s="78"/>
      <c r="AH101" s="78"/>
    </row>
    <row r="102" spans="2:34" s="2" customFormat="1" ht="24.9" customHeight="1" x14ac:dyDescent="0.3">
      <c r="B102" s="306"/>
      <c r="C102" s="306"/>
      <c r="D102" s="306"/>
      <c r="E102" s="306"/>
      <c r="F102" s="306"/>
      <c r="K102" s="29"/>
      <c r="L102" s="29"/>
      <c r="M102" s="29"/>
      <c r="N102" s="21"/>
      <c r="O102" s="7"/>
      <c r="P102" s="21"/>
      <c r="Q102" s="21"/>
      <c r="R102" s="21"/>
      <c r="S102" s="153"/>
      <c r="T102" s="153"/>
      <c r="U102" s="153"/>
      <c r="V102" s="153"/>
      <c r="W102" s="153"/>
      <c r="X102" s="153"/>
      <c r="Y102" s="153"/>
      <c r="Z102" s="153"/>
      <c r="AA102" s="153"/>
      <c r="AB102" s="78"/>
      <c r="AC102" s="78"/>
      <c r="AD102" s="78"/>
      <c r="AE102" s="78"/>
      <c r="AF102" s="78"/>
      <c r="AG102" s="78"/>
      <c r="AH102" s="78"/>
    </row>
    <row r="103" spans="2:34" s="2" customFormat="1" ht="24.9" customHeight="1" x14ac:dyDescent="0.3">
      <c r="B103" s="127" t="s">
        <v>46</v>
      </c>
      <c r="N103" s="21"/>
      <c r="O103" s="7"/>
      <c r="P103" s="21"/>
      <c r="Q103" s="21"/>
      <c r="R103" s="21"/>
      <c r="S103" s="153"/>
      <c r="T103" s="153"/>
      <c r="U103" s="153"/>
      <c r="V103" s="153"/>
      <c r="W103" s="153"/>
      <c r="X103" s="153"/>
      <c r="Y103" s="153"/>
      <c r="Z103" s="153"/>
      <c r="AA103" s="153"/>
      <c r="AB103" s="78"/>
      <c r="AC103" s="78"/>
      <c r="AD103" s="78"/>
      <c r="AE103" s="78"/>
      <c r="AF103" s="78"/>
      <c r="AG103" s="78"/>
      <c r="AH103" s="78"/>
    </row>
    <row r="104" spans="2:34" s="2" customFormat="1" x14ac:dyDescent="0.3">
      <c r="N104" s="21"/>
      <c r="O104" s="7"/>
      <c r="P104" s="21"/>
      <c r="Q104" s="21"/>
      <c r="R104" s="21"/>
      <c r="S104" s="153"/>
      <c r="T104" s="153"/>
      <c r="U104" s="153"/>
      <c r="V104" s="153"/>
      <c r="W104" s="153"/>
      <c r="X104" s="153"/>
      <c r="Y104" s="153"/>
      <c r="Z104" s="153"/>
      <c r="AA104" s="153"/>
      <c r="AB104" s="78"/>
      <c r="AC104" s="78"/>
      <c r="AD104" s="78"/>
      <c r="AE104" s="78"/>
      <c r="AF104" s="78"/>
      <c r="AG104" s="78"/>
      <c r="AH104" s="78"/>
    </row>
    <row r="105" spans="2:34" s="2" customFormat="1" x14ac:dyDescent="0.3">
      <c r="N105" s="21"/>
      <c r="O105" s="7"/>
      <c r="P105" s="21"/>
      <c r="Q105" s="21"/>
      <c r="R105" s="21"/>
      <c r="S105" s="153"/>
      <c r="T105" s="153"/>
      <c r="U105" s="153"/>
      <c r="V105" s="153"/>
      <c r="W105" s="153"/>
      <c r="X105" s="153"/>
      <c r="Y105" s="153"/>
      <c r="Z105" s="153"/>
      <c r="AA105" s="153"/>
      <c r="AB105" s="78"/>
      <c r="AC105" s="78"/>
      <c r="AD105" s="78"/>
      <c r="AE105" s="78"/>
      <c r="AF105" s="78"/>
      <c r="AG105" s="78"/>
      <c r="AH105" s="78"/>
    </row>
    <row r="106" spans="2:34" s="2" customFormat="1" x14ac:dyDescent="0.3">
      <c r="N106" s="21"/>
      <c r="O106" s="7"/>
      <c r="P106" s="21"/>
      <c r="Q106" s="21"/>
      <c r="R106" s="21"/>
      <c r="S106" s="153"/>
      <c r="T106" s="153"/>
      <c r="U106" s="153"/>
      <c r="V106" s="153"/>
      <c r="W106" s="153"/>
      <c r="X106" s="153"/>
      <c r="Y106" s="153"/>
      <c r="Z106" s="153"/>
      <c r="AA106" s="153"/>
      <c r="AB106" s="78"/>
      <c r="AC106" s="78"/>
      <c r="AD106" s="78"/>
      <c r="AE106" s="78"/>
      <c r="AF106" s="78"/>
      <c r="AG106" s="78"/>
      <c r="AH106" s="78"/>
    </row>
    <row r="107" spans="2:34" s="2" customFormat="1" x14ac:dyDescent="0.3">
      <c r="N107" s="21"/>
      <c r="O107" s="7"/>
      <c r="P107" s="21"/>
      <c r="Q107" s="21"/>
      <c r="R107" s="21"/>
      <c r="S107" s="153"/>
      <c r="T107" s="153"/>
      <c r="U107" s="153"/>
      <c r="V107" s="153"/>
      <c r="W107" s="153"/>
      <c r="X107" s="153"/>
      <c r="Y107" s="153"/>
      <c r="Z107" s="153"/>
      <c r="AA107" s="153"/>
      <c r="AB107" s="78"/>
      <c r="AC107" s="78"/>
      <c r="AD107" s="78"/>
      <c r="AE107" s="78"/>
      <c r="AF107" s="78"/>
      <c r="AG107" s="78"/>
      <c r="AH107" s="78"/>
    </row>
    <row r="108" spans="2:34" s="2" customFormat="1" x14ac:dyDescent="0.3">
      <c r="N108" s="21"/>
      <c r="O108" s="7"/>
      <c r="P108" s="21"/>
      <c r="Q108" s="21"/>
      <c r="R108" s="21"/>
      <c r="S108" s="153"/>
      <c r="T108" s="153"/>
      <c r="U108" s="153"/>
      <c r="V108" s="153"/>
      <c r="W108" s="153"/>
      <c r="X108" s="153"/>
      <c r="Y108" s="153"/>
      <c r="Z108" s="153"/>
      <c r="AA108" s="153"/>
      <c r="AB108" s="78"/>
      <c r="AC108" s="78"/>
      <c r="AD108" s="78"/>
      <c r="AE108" s="78"/>
      <c r="AF108" s="78"/>
      <c r="AG108" s="78"/>
      <c r="AH108" s="78"/>
    </row>
    <row r="109" spans="2:34" s="2" customFormat="1" x14ac:dyDescent="0.3">
      <c r="N109" s="21"/>
      <c r="O109" s="7"/>
      <c r="P109" s="21"/>
      <c r="Q109" s="21"/>
      <c r="R109" s="21"/>
      <c r="S109" s="153"/>
      <c r="T109" s="153"/>
      <c r="U109" s="153"/>
      <c r="V109" s="153"/>
      <c r="W109" s="153"/>
      <c r="X109" s="153"/>
      <c r="Y109" s="153"/>
      <c r="Z109" s="153"/>
      <c r="AA109" s="153"/>
      <c r="AB109" s="78"/>
      <c r="AC109" s="78"/>
      <c r="AD109" s="78"/>
      <c r="AE109" s="78"/>
      <c r="AF109" s="78"/>
      <c r="AG109" s="78"/>
      <c r="AH109" s="78"/>
    </row>
    <row r="110" spans="2:34" s="2" customFormat="1" x14ac:dyDescent="0.3">
      <c r="N110" s="21"/>
      <c r="O110" s="7"/>
      <c r="P110" s="21"/>
      <c r="Q110" s="21"/>
      <c r="R110" s="21"/>
      <c r="S110" s="153"/>
      <c r="T110" s="153"/>
      <c r="U110" s="153"/>
      <c r="V110" s="153"/>
      <c r="W110" s="153"/>
      <c r="X110" s="153"/>
      <c r="Y110" s="153"/>
      <c r="Z110" s="153"/>
      <c r="AA110" s="153"/>
      <c r="AB110" s="78"/>
      <c r="AC110" s="78"/>
      <c r="AD110" s="78"/>
      <c r="AE110" s="78"/>
      <c r="AF110" s="78"/>
      <c r="AG110" s="78"/>
      <c r="AH110" s="78"/>
    </row>
  </sheetData>
  <sheetProtection algorithmName="SHA-512" hashValue="DhBPo4dZUfKf+5By7OBR1RLPlZ47CBLQ131wXXua+9gqZvst+gruTT790C5jxRCZQM2ZNRNnbnM421AiNGsOTA==" saltValue="61/ryC4QsXxU3fi7T5j1Lw==" spinCount="100000" sheet="1" formatColumns="0" formatRows="0"/>
  <customSheetViews>
    <customSheetView guid="{0F4B04D6-F4BF-4317-A3DF-9F7B8BB7C96E}" scale="80" hiddenColumns="1">
      <selection activeCell="S20" sqref="S20"/>
      <pageMargins left="0.5" right="0.5" top="0.75" bottom="0.75" header="0.3" footer="0.3"/>
      <pageSetup scale="68" orientation="portrait" r:id="rId1"/>
      <headerFooter>
        <oddHeader>&amp;L&amp;G&amp;CCustomer Project Review (CPR) - &amp;A&amp;R&amp;D</oddHeader>
        <oddFooter>&amp;CPage &amp;P of &amp;N</oddFooter>
      </headerFooter>
    </customSheetView>
  </customSheetViews>
  <mergeCells count="112">
    <mergeCell ref="G17:J17"/>
    <mergeCell ref="H78:J80"/>
    <mergeCell ref="E58:F58"/>
    <mergeCell ref="D59:F59"/>
    <mergeCell ref="K6:M17"/>
    <mergeCell ref="B35:D35"/>
    <mergeCell ref="E35:F35"/>
    <mergeCell ref="E34:F34"/>
    <mergeCell ref="B34:D34"/>
    <mergeCell ref="D13:F13"/>
    <mergeCell ref="E17:F17"/>
    <mergeCell ref="B17:D17"/>
    <mergeCell ref="G4:J12"/>
    <mergeCell ref="D12:F12"/>
    <mergeCell ref="D8:F8"/>
    <mergeCell ref="B10:C10"/>
    <mergeCell ref="B11:C11"/>
    <mergeCell ref="B8:C8"/>
    <mergeCell ref="K22:M62"/>
    <mergeCell ref="B9:C9"/>
    <mergeCell ref="B62:C62"/>
    <mergeCell ref="D62:F62"/>
    <mergeCell ref="B60:C60"/>
    <mergeCell ref="K78:M79"/>
    <mergeCell ref="D5:F5"/>
    <mergeCell ref="B24:F24"/>
    <mergeCell ref="B25:F29"/>
    <mergeCell ref="D11:F11"/>
    <mergeCell ref="D9:F9"/>
    <mergeCell ref="B23:F23"/>
    <mergeCell ref="B21:F21"/>
    <mergeCell ref="B20:F20"/>
    <mergeCell ref="B14:E14"/>
    <mergeCell ref="C84:E84"/>
    <mergeCell ref="B80:E80"/>
    <mergeCell ref="G19:J19"/>
    <mergeCell ref="B19:F19"/>
    <mergeCell ref="B31:D31"/>
    <mergeCell ref="D45:F45"/>
    <mergeCell ref="B79:E79"/>
    <mergeCell ref="K64:M65"/>
    <mergeCell ref="D60:F60"/>
    <mergeCell ref="B44:C44"/>
    <mergeCell ref="B59:C59"/>
    <mergeCell ref="B45:C45"/>
    <mergeCell ref="D44:F44"/>
    <mergeCell ref="B46:D46"/>
    <mergeCell ref="F1:O1"/>
    <mergeCell ref="G3:J3"/>
    <mergeCell ref="B55:D55"/>
    <mergeCell ref="E55:F55"/>
    <mergeCell ref="K20:M21"/>
    <mergeCell ref="D10:F10"/>
    <mergeCell ref="B6:C6"/>
    <mergeCell ref="B7:C7"/>
    <mergeCell ref="B3:F3"/>
    <mergeCell ref="B4:C4"/>
    <mergeCell ref="B5:C5"/>
    <mergeCell ref="D4:F4"/>
    <mergeCell ref="E54:F54"/>
    <mergeCell ref="E31:F31"/>
    <mergeCell ref="B33:D33"/>
    <mergeCell ref="E49:F49"/>
    <mergeCell ref="O18:Q18"/>
    <mergeCell ref="E32:F32"/>
    <mergeCell ref="B30:D30"/>
    <mergeCell ref="B22:F22"/>
    <mergeCell ref="K3:M5"/>
    <mergeCell ref="E46:F46"/>
    <mergeCell ref="E6:F6"/>
    <mergeCell ref="E7:F7"/>
    <mergeCell ref="S44:U44"/>
    <mergeCell ref="S55:T55"/>
    <mergeCell ref="G20:J62"/>
    <mergeCell ref="E33:F33"/>
    <mergeCell ref="B36:F36"/>
    <mergeCell ref="B37:F37"/>
    <mergeCell ref="B58:D58"/>
    <mergeCell ref="B61:C61"/>
    <mergeCell ref="E30:F30"/>
    <mergeCell ref="B32:D32"/>
    <mergeCell ref="B47:F47"/>
    <mergeCell ref="E48:F48"/>
    <mergeCell ref="E50:F50"/>
    <mergeCell ref="E51:F51"/>
    <mergeCell ref="E52:F52"/>
    <mergeCell ref="E53:F53"/>
    <mergeCell ref="D61:F61"/>
    <mergeCell ref="G16:J16"/>
    <mergeCell ref="H81:J84"/>
    <mergeCell ref="K80:M101"/>
    <mergeCell ref="G14:J14"/>
    <mergeCell ref="B15:E15"/>
    <mergeCell ref="G15:J15"/>
    <mergeCell ref="B16:F16"/>
    <mergeCell ref="B97:C98"/>
    <mergeCell ref="D97:F98"/>
    <mergeCell ref="B99:C101"/>
    <mergeCell ref="D99:F101"/>
    <mergeCell ref="K66:M76"/>
    <mergeCell ref="B64:F64"/>
    <mergeCell ref="C85:E85"/>
    <mergeCell ref="C82:E82"/>
    <mergeCell ref="C83:E83"/>
    <mergeCell ref="B78:F78"/>
    <mergeCell ref="B81:E81"/>
    <mergeCell ref="B94:C96"/>
    <mergeCell ref="D94:F96"/>
    <mergeCell ref="B92:C93"/>
    <mergeCell ref="D92:F93"/>
    <mergeCell ref="C86:C91"/>
    <mergeCell ref="D86:F91"/>
  </mergeCells>
  <phoneticPr fontId="53" type="noConversion"/>
  <conditionalFormatting sqref="B17">
    <cfRule type="expression" dxfId="745" priority="25">
      <formula>$B$13="Industrial"</formula>
    </cfRule>
  </conditionalFormatting>
  <conditionalFormatting sqref="B94:C96">
    <cfRule type="expression" dxfId="744" priority="97">
      <formula>$D$92="Yes"</formula>
    </cfRule>
  </conditionalFormatting>
  <conditionalFormatting sqref="B99:C101">
    <cfRule type="expression" dxfId="743" priority="11">
      <formula>$D$97="Yes"</formula>
    </cfRule>
  </conditionalFormatting>
  <conditionalFormatting sqref="B31:D31">
    <cfRule type="expression" dxfId="742" priority="32">
      <formula>$E$30="Yes"</formula>
    </cfRule>
  </conditionalFormatting>
  <conditionalFormatting sqref="B33:D35">
    <cfRule type="expression" dxfId="741" priority="29">
      <formula>$E$32="Yes"</formula>
    </cfRule>
  </conditionalFormatting>
  <conditionalFormatting sqref="B35:D35">
    <cfRule type="expression" dxfId="740" priority="9">
      <formula>$E$32="Don't know"</formula>
    </cfRule>
  </conditionalFormatting>
  <conditionalFormatting sqref="B48:D54">
    <cfRule type="expression" dxfId="739" priority="40">
      <formula>$P$45</formula>
    </cfRule>
    <cfRule type="expression" dxfId="738" priority="88">
      <formula>$P$45</formula>
    </cfRule>
  </conditionalFormatting>
  <conditionalFormatting sqref="B56:E57">
    <cfRule type="expression" dxfId="737" priority="110">
      <formula>$E$55="Yes"</formula>
    </cfRule>
  </conditionalFormatting>
  <conditionalFormatting sqref="B79:E79">
    <cfRule type="expression" dxfId="736" priority="15">
      <formula>OR($B$39="Gas",$B$40="Gas",$B$41="Gas",$B$42="Gas",$B$43="Gas")</formula>
    </cfRule>
  </conditionalFormatting>
  <conditionalFormatting sqref="B80:E80">
    <cfRule type="expression" dxfId="735" priority="13">
      <formula>OR($B$39="Electric",$B$40="Electric",$B$41="Electric",$B$42="Electric",$B$43="Electric")</formula>
    </cfRule>
  </conditionalFormatting>
  <conditionalFormatting sqref="B16:F16">
    <cfRule type="containsErrors" dxfId="734" priority="3">
      <formula>ISERROR(B16)</formula>
    </cfRule>
    <cfRule type="notContainsBlanks" dxfId="733" priority="4">
      <formula>LEN(TRIM(B16))&gt;0</formula>
    </cfRule>
  </conditionalFormatting>
  <conditionalFormatting sqref="B47:F54">
    <cfRule type="expression" dxfId="732" priority="21">
      <formula>$D$45=0</formula>
    </cfRule>
  </conditionalFormatting>
  <conditionalFormatting sqref="B59:F62">
    <cfRule type="expression" dxfId="731" priority="98">
      <formula>$E$58="Yes"</formula>
    </cfRule>
  </conditionalFormatting>
  <conditionalFormatting sqref="C82:F91">
    <cfRule type="expression" dxfId="730" priority="83">
      <formula>$F$81=""</formula>
    </cfRule>
    <cfRule type="expression" dxfId="729" priority="101">
      <formula>$F$81="No"</formula>
    </cfRule>
  </conditionalFormatting>
  <conditionalFormatting sqref="D86:F91">
    <cfRule type="expression" dxfId="728" priority="103">
      <formula>$F$81="Yes"</formula>
    </cfRule>
  </conditionalFormatting>
  <conditionalFormatting sqref="D94:F96">
    <cfRule type="expression" dxfId="727" priority="96">
      <formula>$D$92="Yes"</formula>
    </cfRule>
  </conditionalFormatting>
  <conditionalFormatting sqref="D99:F101">
    <cfRule type="expression" dxfId="726" priority="10">
      <formula>$D$97="Yes"</formula>
    </cfRule>
  </conditionalFormatting>
  <conditionalFormatting sqref="E17">
    <cfRule type="expression" dxfId="725" priority="24">
      <formula>$B$13="Industrial"</formula>
    </cfRule>
  </conditionalFormatting>
  <conditionalFormatting sqref="E48:E54">
    <cfRule type="expression" dxfId="724" priority="39">
      <formula>$P$45</formula>
    </cfRule>
  </conditionalFormatting>
  <conditionalFormatting sqref="E31:F31">
    <cfRule type="expression" dxfId="723" priority="31">
      <formula>$E$30="Yes"</formula>
    </cfRule>
  </conditionalFormatting>
  <conditionalFormatting sqref="E33:F33 E34">
    <cfRule type="expression" dxfId="722" priority="28">
      <formula>$E$32="Yes"</formula>
    </cfRule>
  </conditionalFormatting>
  <conditionalFormatting sqref="E35:F35">
    <cfRule type="expression" dxfId="721" priority="26">
      <formula>$E$32="Yes"</formula>
    </cfRule>
    <cfRule type="expression" dxfId="720" priority="8">
      <formula>$E$32="Don't know"</formula>
    </cfRule>
  </conditionalFormatting>
  <conditionalFormatting sqref="E54:F54">
    <cfRule type="expression" dxfId="719" priority="22">
      <formula>$E$54&lt;&gt;""</formula>
    </cfRule>
  </conditionalFormatting>
  <conditionalFormatting sqref="F79">
    <cfRule type="expression" dxfId="718" priority="14">
      <formula>OR($B$39="Gas",$B$40="Gas",$B$41="Gas",$B$42="Gas",$B$43="Gas")</formula>
    </cfRule>
  </conditionalFormatting>
  <conditionalFormatting sqref="F80">
    <cfRule type="expression" dxfId="717" priority="12">
      <formula>OR($B$39="Electric",$B$40="Electric",$B$41="Electric",$B$42="Electric",$B$43="Electric")</formula>
    </cfRule>
  </conditionalFormatting>
  <conditionalFormatting sqref="F82:F85">
    <cfRule type="expression" dxfId="716" priority="112">
      <formula>$F$81="Yes"</formula>
    </cfRule>
  </conditionalFormatting>
  <conditionalFormatting sqref="H78">
    <cfRule type="expression" dxfId="715" priority="7">
      <formula>OR($F$80="No",$F$80="Don't know")</formula>
    </cfRule>
    <cfRule type="expression" dxfId="714" priority="95">
      <formula>OR($F$79="No",$F$79="Don't know")</formula>
    </cfRule>
  </conditionalFormatting>
  <conditionalFormatting sqref="H81:J84">
    <cfRule type="expression" dxfId="713" priority="1">
      <formula>AND($F$81="Yes",$F$82="No",$F$83="No",$F$84="No")</formula>
    </cfRule>
  </conditionalFormatting>
  <conditionalFormatting sqref="K6">
    <cfRule type="expression" dxfId="712" priority="109">
      <formula>$N$5</formula>
    </cfRule>
  </conditionalFormatting>
  <conditionalFormatting sqref="K22:M62">
    <cfRule type="expression" dxfId="711" priority="84">
      <formula>$N$21</formula>
    </cfRule>
  </conditionalFormatting>
  <conditionalFormatting sqref="K66:M76">
    <cfRule type="expression" dxfId="710" priority="20">
      <formula>$N$65</formula>
    </cfRule>
  </conditionalFormatting>
  <conditionalFormatting sqref="K80:M101">
    <cfRule type="expression" dxfId="709" priority="2">
      <formula>$N$79</formula>
    </cfRule>
  </conditionalFormatting>
  <hyperlinks>
    <hyperlink ref="B1" location="'READ ME'!A1" display="Back to READ ME" xr:uid="{DF65984F-D371-4766-8623-A70D2842B1DB}"/>
    <hyperlink ref="B103" location="'Facility Information'!A1" display="Next tab" xr:uid="{C0860DB9-B5DA-4300-BC06-2C76111DA024}"/>
    <hyperlink ref="G14:J14" location="'Small Business_Hard to Reach'!C4" display="Click here for Small Business definition" xr:uid="{6658A78B-2EF1-4B0A-A56E-363E2460D2C8}"/>
    <hyperlink ref="G15:J15" location="'Small Business_Hard to Reach'!C6" display="Click here for Hard-to-Reach definition" xr:uid="{88ED9DE2-05E2-43C1-8E24-23258039B259}"/>
    <hyperlink ref="G17:J17" r:id="rId2" display="NMEC Rulebook, v2.1" xr:uid="{7ACF88EE-11F5-4651-A93B-4F64F9ACADA6}"/>
  </hyperlinks>
  <pageMargins left="0.5" right="0.5" top="0.75" bottom="0.75" header="0.3" footer="0.3"/>
  <pageSetup scale="68" orientation="portrait" r:id="rId3"/>
  <headerFooter>
    <oddHeader>&amp;L&amp;G&amp;CCustomer Project Review (CPR) - &amp;A&amp;R&amp;D</oddHeader>
    <oddFooter>&amp;CPage &amp;P of &amp;N</oddFooter>
  </headerFooter>
  <ignoredErrors>
    <ignoredError sqref="D53 D54 F54 D49 F49 D50 F50 D51 F51 D52 F52 F53" evalError="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76805" r:id="rId7" name="Check Box 5">
              <controlPr locked="0" defaultSize="0" autoFill="0" autoLine="0" autoPict="0">
                <anchor moveWithCells="1" sizeWithCells="1">
                  <from>
                    <xdr:col>12</xdr:col>
                    <xdr:colOff>449580</xdr:colOff>
                    <xdr:row>3</xdr:row>
                    <xdr:rowOff>182880</xdr:rowOff>
                  </from>
                  <to>
                    <xdr:col>12</xdr:col>
                    <xdr:colOff>655320</xdr:colOff>
                    <xdr:row>4</xdr:row>
                    <xdr:rowOff>152400</xdr:rowOff>
                  </to>
                </anchor>
              </controlPr>
            </control>
          </mc:Choice>
        </mc:AlternateContent>
        <mc:AlternateContent xmlns:mc="http://schemas.openxmlformats.org/markup-compatibility/2006">
          <mc:Choice Requires="x14">
            <control shapeId="76807" r:id="rId8" name="Check Box 7">
              <controlPr locked="0" defaultSize="0" autoFill="0" autoLine="0" autoPict="0">
                <anchor moveWithCells="1" sizeWithCells="1">
                  <from>
                    <xdr:col>12</xdr:col>
                    <xdr:colOff>441960</xdr:colOff>
                    <xdr:row>20</xdr:row>
                    <xdr:rowOff>7620</xdr:rowOff>
                  </from>
                  <to>
                    <xdr:col>12</xdr:col>
                    <xdr:colOff>716280</xdr:colOff>
                    <xdr:row>21</xdr:row>
                    <xdr:rowOff>30480</xdr:rowOff>
                  </to>
                </anchor>
              </controlPr>
            </control>
          </mc:Choice>
        </mc:AlternateContent>
        <mc:AlternateContent xmlns:mc="http://schemas.openxmlformats.org/markup-compatibility/2006">
          <mc:Choice Requires="x14">
            <control shapeId="76809" r:id="rId9" name="Check Box 9">
              <controlPr locked="0" defaultSize="0" autoFill="0" autoLine="0" autoPict="0">
                <anchor moveWithCells="1" sizeWithCells="1">
                  <from>
                    <xdr:col>12</xdr:col>
                    <xdr:colOff>457200</xdr:colOff>
                    <xdr:row>64</xdr:row>
                    <xdr:rowOff>137160</xdr:rowOff>
                  </from>
                  <to>
                    <xdr:col>12</xdr:col>
                    <xdr:colOff>731520</xdr:colOff>
                    <xdr:row>64</xdr:row>
                    <xdr:rowOff>342900</xdr:rowOff>
                  </to>
                </anchor>
              </controlPr>
            </control>
          </mc:Choice>
        </mc:AlternateContent>
        <mc:AlternateContent xmlns:mc="http://schemas.openxmlformats.org/markup-compatibility/2006">
          <mc:Choice Requires="x14">
            <control shapeId="76811" r:id="rId10" name="Check Box 11">
              <controlPr locked="0" defaultSize="0" autoFill="0" autoLine="0" autoPict="0">
                <anchor moveWithCells="1" sizeWithCells="1">
                  <from>
                    <xdr:col>12</xdr:col>
                    <xdr:colOff>449580</xdr:colOff>
                    <xdr:row>78</xdr:row>
                    <xdr:rowOff>137160</xdr:rowOff>
                  </from>
                  <to>
                    <xdr:col>12</xdr:col>
                    <xdr:colOff>617220</xdr:colOff>
                    <xdr:row>78</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F045F679-0396-4CFF-928C-CC0FC3D37C53}">
          <x14:formula1>
            <xm:f>'Data Validation'!$A$1:$A$2</xm:f>
          </x14:formula1>
          <xm:sqref>D92:F93 E55:F55 E58:F58 F81:F84 E30:F30 D97:F98</xm:sqref>
        </x14:dataValidation>
        <x14:dataValidation type="list" errorStyle="warning" allowBlank="1" showInputMessage="1" xr:uid="{B9FA3127-F295-473F-B2A2-A8A2F935B301}">
          <x14:formula1>
            <xm:f>'Data Validation'!$A$1:$A$3</xm:f>
          </x14:formula1>
          <xm:sqref>F79:F80</xm:sqref>
        </x14:dataValidation>
        <x14:dataValidation type="list" allowBlank="1" showInputMessage="1" showErrorMessage="1" xr:uid="{B98F704B-9D63-4A5E-BDD6-2942420CE733}">
          <x14:formula1>
            <xm:f>'Data Validation'!$N$2:$N$7</xm:f>
          </x14:formula1>
          <xm:sqref>B13</xm:sqref>
        </x14:dataValidation>
        <x14:dataValidation type="list" allowBlank="1" showInputMessage="1" showErrorMessage="1" xr:uid="{AF14260E-C7EB-45C2-94B5-73954944266F}">
          <x14:formula1>
            <xm:f>'Data Validation'!$S$1:$S$5</xm:f>
          </x14:formula1>
          <xm:sqref>E46:F46</xm:sqref>
        </x14:dataValidation>
        <x14:dataValidation type="list" allowBlank="1" showInputMessage="1" showErrorMessage="1" xr:uid="{E4432AF1-9B65-4802-8148-785A3612DA90}">
          <x14:formula1>
            <xm:f>'Data Validation'!$L$2:$L$48</xm:f>
          </x14:formula1>
          <xm:sqref>C13</xm:sqref>
        </x14:dataValidation>
        <x14:dataValidation type="list" allowBlank="1" showInputMessage="1" showErrorMessage="1" xr:uid="{077F0CF0-8A6E-429A-AC8D-098E9E5085B2}">
          <x14:formula1>
            <xm:f>'Data Validation'!$AB$1:$AB$3</xm:f>
          </x14:formula1>
          <xm:sqref>B39:B43</xm:sqref>
        </x14:dataValidation>
        <x14:dataValidation type="list" allowBlank="1" showInputMessage="1" showErrorMessage="1" xr:uid="{1F674F88-1C6D-4BB7-B538-9841F0C3BD67}">
          <x14:formula1>
            <xm:f>'Data Validation'!$A$1:$A$3</xm:f>
          </x14:formula1>
          <xm:sqref>E32:F32 F14:F15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9455-4BE5-4517-962D-07679540A024}">
  <sheetPr codeName="Sheet14">
    <pageSetUpPr autoPageBreaks="0"/>
  </sheetPr>
  <dimension ref="A1:L101"/>
  <sheetViews>
    <sheetView showGridLines="0" zoomScaleNormal="100" workbookViewId="0">
      <pane xSplit="1" ySplit="5" topLeftCell="B6" activePane="bottomRight" state="frozen"/>
      <selection activeCell="J2" sqref="J2"/>
      <selection pane="topRight" activeCell="J2" sqref="J2"/>
      <selection pane="bottomLeft" activeCell="J2" sqref="J2"/>
      <selection pane="bottomRight"/>
    </sheetView>
  </sheetViews>
  <sheetFormatPr defaultColWidth="9.109375" defaultRowHeight="18" x14ac:dyDescent="0.35"/>
  <cols>
    <col min="1" max="1" width="35.5546875" style="394" customWidth="1"/>
    <col min="2" max="3" width="38.5546875" style="3" customWidth="1"/>
    <col min="4" max="4" width="42.44140625" style="3" customWidth="1"/>
    <col min="5" max="5" width="9.109375" style="3"/>
    <col min="6" max="6" width="10.6640625" style="3" customWidth="1"/>
    <col min="7" max="16384" width="9.109375" style="3"/>
  </cols>
  <sheetData>
    <row r="1" spans="1:10" x14ac:dyDescent="0.35">
      <c r="B1" s="127" t="s">
        <v>32</v>
      </c>
    </row>
    <row r="2" spans="1:10" ht="34.5" customHeight="1" x14ac:dyDescent="0.35">
      <c r="B2" s="1068" t="s">
        <v>493</v>
      </c>
      <c r="C2" s="1068"/>
      <c r="D2" s="1068"/>
      <c r="E2" s="1068"/>
      <c r="F2" s="1068"/>
    </row>
    <row r="3" spans="1:10" ht="16.5" customHeight="1" x14ac:dyDescent="0.35">
      <c r="B3" s="1068"/>
      <c r="C3" s="1068"/>
      <c r="D3" s="1068"/>
      <c r="E3" s="1068"/>
      <c r="F3" s="1068"/>
    </row>
    <row r="4" spans="1:10" ht="14.1" customHeight="1" thickBot="1" x14ac:dyDescent="0.4">
      <c r="B4" s="387"/>
      <c r="C4" s="387"/>
    </row>
    <row r="5" spans="1:10" s="2" customFormat="1" ht="16.2" thickBot="1" x14ac:dyDescent="0.35">
      <c r="A5" s="395"/>
      <c r="B5" s="396" t="s">
        <v>6</v>
      </c>
      <c r="C5" s="397" t="s">
        <v>7</v>
      </c>
      <c r="D5" s="398" t="s">
        <v>150</v>
      </c>
    </row>
    <row r="6" spans="1:10" s="2" customFormat="1" ht="16.2" thickBot="1" x14ac:dyDescent="0.35">
      <c r="A6" s="399"/>
      <c r="B6" s="400" t="s">
        <v>441</v>
      </c>
      <c r="C6" s="111"/>
      <c r="D6" s="112"/>
      <c r="G6" s="34"/>
    </row>
    <row r="7" spans="1:10" s="2" customFormat="1" ht="31.8" thickBot="1" x14ac:dyDescent="0.35">
      <c r="A7" s="401"/>
      <c r="B7" s="400" t="s">
        <v>422</v>
      </c>
      <c r="C7" s="111"/>
      <c r="D7" s="112"/>
    </row>
    <row r="8" spans="1:10" s="2" customFormat="1" ht="16.2" thickBot="1" x14ac:dyDescent="0.35">
      <c r="A8" s="399"/>
      <c r="B8" s="402" t="s">
        <v>445</v>
      </c>
      <c r="C8" s="136"/>
      <c r="D8" s="137"/>
      <c r="E8" s="1074" t="str">
        <f>IF('Project Summary'!R10&gt;0,"*You have reported there will be at least one Accelerated Replacement (AR) measure type. Please include the required AR affidavit(s).","")</f>
        <v/>
      </c>
      <c r="F8" s="1074"/>
      <c r="G8" s="1074"/>
      <c r="H8" s="1074"/>
      <c r="I8" s="1074"/>
      <c r="J8" s="1074"/>
    </row>
    <row r="9" spans="1:10" s="2" customFormat="1" ht="19.5" customHeight="1" x14ac:dyDescent="0.3">
      <c r="A9" s="1061"/>
      <c r="B9" s="1075" t="s">
        <v>484</v>
      </c>
      <c r="C9" s="114"/>
      <c r="D9" s="115"/>
    </row>
    <row r="10" spans="1:10" s="2" customFormat="1" ht="19.5" customHeight="1" x14ac:dyDescent="0.3">
      <c r="A10" s="1061"/>
      <c r="B10" s="1076"/>
      <c r="C10" s="116"/>
      <c r="D10" s="84"/>
    </row>
    <row r="11" spans="1:10" s="2" customFormat="1" ht="19.5" customHeight="1" x14ac:dyDescent="0.3">
      <c r="A11" s="1061"/>
      <c r="B11" s="1076"/>
      <c r="C11" s="116"/>
      <c r="D11" s="84"/>
    </row>
    <row r="12" spans="1:10" s="2" customFormat="1" ht="19.5" customHeight="1" x14ac:dyDescent="0.3">
      <c r="A12" s="1061"/>
      <c r="B12" s="1076"/>
      <c r="C12" s="116"/>
      <c r="D12" s="84"/>
    </row>
    <row r="13" spans="1:10" s="2" customFormat="1" ht="19.5" customHeight="1" x14ac:dyDescent="0.3">
      <c r="A13" s="1061"/>
      <c r="B13" s="1076"/>
      <c r="C13" s="116"/>
      <c r="D13" s="84"/>
    </row>
    <row r="14" spans="1:10" s="2" customFormat="1" ht="19.5" customHeight="1" x14ac:dyDescent="0.3">
      <c r="A14" s="1061"/>
      <c r="B14" s="1076"/>
      <c r="C14" s="116"/>
      <c r="D14" s="84"/>
    </row>
    <row r="15" spans="1:10" s="2" customFormat="1" ht="19.5" customHeight="1" x14ac:dyDescent="0.3">
      <c r="A15" s="1061"/>
      <c r="B15" s="1076"/>
      <c r="C15" s="116"/>
      <c r="D15" s="84"/>
    </row>
    <row r="16" spans="1:10" s="2" customFormat="1" ht="19.5" customHeight="1" x14ac:dyDescent="0.3">
      <c r="A16" s="1061"/>
      <c r="B16" s="1076"/>
      <c r="C16" s="116"/>
      <c r="D16" s="84"/>
    </row>
    <row r="17" spans="1:4" s="2" customFormat="1" ht="19.5" customHeight="1" x14ac:dyDescent="0.3">
      <c r="A17" s="1061"/>
      <c r="B17" s="1076"/>
      <c r="C17" s="116"/>
      <c r="D17" s="84"/>
    </row>
    <row r="18" spans="1:4" s="2" customFormat="1" ht="19.5" customHeight="1" thickBot="1" x14ac:dyDescent="0.35">
      <c r="A18" s="1061"/>
      <c r="B18" s="1077"/>
      <c r="C18" s="117"/>
      <c r="D18" s="88"/>
    </row>
    <row r="19" spans="1:4" s="2" customFormat="1" ht="15.6" x14ac:dyDescent="0.3">
      <c r="A19" s="1061"/>
      <c r="B19" s="1078" t="s">
        <v>8</v>
      </c>
      <c r="C19" s="114"/>
      <c r="D19" s="115"/>
    </row>
    <row r="20" spans="1:4" s="2" customFormat="1" ht="15.6" x14ac:dyDescent="0.3">
      <c r="A20" s="1061"/>
      <c r="B20" s="1078"/>
      <c r="C20" s="116"/>
      <c r="D20" s="84"/>
    </row>
    <row r="21" spans="1:4" s="2" customFormat="1" ht="15.6" x14ac:dyDescent="0.3">
      <c r="A21" s="1061"/>
      <c r="B21" s="1078"/>
      <c r="C21" s="116"/>
      <c r="D21" s="84"/>
    </row>
    <row r="22" spans="1:4" s="2" customFormat="1" ht="15.6" x14ac:dyDescent="0.3">
      <c r="A22" s="1061"/>
      <c r="B22" s="1078"/>
      <c r="C22" s="116"/>
      <c r="D22" s="84"/>
    </row>
    <row r="23" spans="1:4" s="2" customFormat="1" ht="15.6" x14ac:dyDescent="0.3">
      <c r="A23" s="1061"/>
      <c r="B23" s="1078"/>
      <c r="C23" s="116"/>
      <c r="D23" s="84"/>
    </row>
    <row r="24" spans="1:4" s="2" customFormat="1" ht="15.6" x14ac:dyDescent="0.3">
      <c r="A24" s="1061"/>
      <c r="B24" s="1078"/>
      <c r="C24" s="116"/>
      <c r="D24" s="84"/>
    </row>
    <row r="25" spans="1:4" s="2" customFormat="1" ht="15.6" x14ac:dyDescent="0.3">
      <c r="A25" s="1061"/>
      <c r="B25" s="1078"/>
      <c r="C25" s="116"/>
      <c r="D25" s="84"/>
    </row>
    <row r="26" spans="1:4" s="2" customFormat="1" ht="15.6" x14ac:dyDescent="0.3">
      <c r="A26" s="1061"/>
      <c r="B26" s="1078"/>
      <c r="C26" s="116"/>
      <c r="D26" s="84"/>
    </row>
    <row r="27" spans="1:4" s="2" customFormat="1" ht="15.6" x14ac:dyDescent="0.3">
      <c r="A27" s="1061"/>
      <c r="B27" s="1078"/>
      <c r="C27" s="116"/>
      <c r="D27" s="84"/>
    </row>
    <row r="28" spans="1:4" s="2" customFormat="1" ht="16.2" thickBot="1" x14ac:dyDescent="0.35">
      <c r="A28" s="1061"/>
      <c r="B28" s="1079"/>
      <c r="C28" s="117"/>
      <c r="D28" s="88"/>
    </row>
    <row r="29" spans="1:4" s="2" customFormat="1" ht="16.2" thickBot="1" x14ac:dyDescent="0.35">
      <c r="A29" s="401"/>
      <c r="B29" s="404" t="s">
        <v>444</v>
      </c>
      <c r="C29" s="118"/>
      <c r="D29" s="113"/>
    </row>
    <row r="30" spans="1:4" s="2" customFormat="1" ht="31.8" thickBot="1" x14ac:dyDescent="0.35">
      <c r="A30" s="401"/>
      <c r="B30" s="404" t="s">
        <v>442</v>
      </c>
      <c r="C30" s="138"/>
      <c r="D30" s="137"/>
    </row>
    <row r="31" spans="1:4" s="2" customFormat="1" ht="16.2" thickBot="1" x14ac:dyDescent="0.35">
      <c r="A31" s="401"/>
      <c r="B31" s="405" t="s">
        <v>443</v>
      </c>
      <c r="C31" s="118"/>
      <c r="D31" s="113"/>
    </row>
    <row r="32" spans="1:4" s="2" customFormat="1" ht="31.8" thickBot="1" x14ac:dyDescent="0.35">
      <c r="A32" s="401"/>
      <c r="B32" s="406" t="s">
        <v>9</v>
      </c>
      <c r="C32" s="119"/>
      <c r="D32" s="120"/>
    </row>
    <row r="33" spans="1:12" s="2" customFormat="1" ht="75.599999999999994" customHeight="1" thickBot="1" x14ac:dyDescent="0.35">
      <c r="A33" s="399"/>
      <c r="B33" s="1069" t="s">
        <v>485</v>
      </c>
      <c r="C33" s="111"/>
      <c r="D33" s="112"/>
    </row>
    <row r="34" spans="1:12" s="2" customFormat="1" ht="79.5" customHeight="1" thickBot="1" x14ac:dyDescent="0.35">
      <c r="A34" s="401"/>
      <c r="B34" s="1070"/>
      <c r="C34" s="111"/>
      <c r="D34" s="112"/>
    </row>
    <row r="35" spans="1:12" s="2" customFormat="1" ht="31.8" thickBot="1" x14ac:dyDescent="0.35">
      <c r="A35" s="407" t="s">
        <v>574</v>
      </c>
      <c r="B35" s="403" t="s">
        <v>461</v>
      </c>
      <c r="C35" s="163"/>
      <c r="D35" s="164"/>
    </row>
    <row r="36" spans="1:12" s="2" customFormat="1" ht="75.75" customHeight="1" thickBot="1" x14ac:dyDescent="0.35">
      <c r="A36" s="407" t="s">
        <v>495</v>
      </c>
      <c r="B36" s="403" t="s">
        <v>746</v>
      </c>
      <c r="C36" s="111"/>
      <c r="D36" s="112"/>
    </row>
    <row r="37" spans="1:12" s="2" customFormat="1" ht="31.35" customHeight="1" x14ac:dyDescent="0.3">
      <c r="A37" s="1060"/>
      <c r="B37" s="1071" t="s">
        <v>220</v>
      </c>
      <c r="C37" s="114"/>
      <c r="D37" s="115"/>
      <c r="F37" s="34"/>
      <c r="G37" s="34"/>
      <c r="H37" s="34"/>
      <c r="I37" s="34"/>
      <c r="J37" s="34"/>
      <c r="K37" s="34"/>
      <c r="L37" s="34"/>
    </row>
    <row r="38" spans="1:12" s="2" customFormat="1" ht="15.6" x14ac:dyDescent="0.3">
      <c r="A38" s="1060"/>
      <c r="B38" s="1072"/>
      <c r="C38" s="116"/>
      <c r="D38" s="84"/>
      <c r="F38" s="34"/>
      <c r="G38" s="34"/>
      <c r="H38" s="34"/>
      <c r="I38" s="34"/>
      <c r="J38" s="34"/>
      <c r="K38" s="34"/>
      <c r="L38" s="34"/>
    </row>
    <row r="39" spans="1:12" s="2" customFormat="1" ht="15.6" x14ac:dyDescent="0.3">
      <c r="A39" s="1060"/>
      <c r="B39" s="1072"/>
      <c r="C39" s="116"/>
      <c r="D39" s="84"/>
      <c r="F39" s="34"/>
      <c r="G39" s="34"/>
      <c r="H39" s="34"/>
      <c r="I39" s="34"/>
      <c r="J39" s="34"/>
      <c r="K39" s="34"/>
      <c r="L39" s="34"/>
    </row>
    <row r="40" spans="1:12" s="2" customFormat="1" ht="15.6" x14ac:dyDescent="0.3">
      <c r="A40" s="1060"/>
      <c r="B40" s="1072"/>
      <c r="C40" s="116"/>
      <c r="D40" s="84"/>
    </row>
    <row r="41" spans="1:12" s="2" customFormat="1" ht="15.6" x14ac:dyDescent="0.3">
      <c r="A41" s="1060"/>
      <c r="B41" s="1072"/>
      <c r="C41" s="116"/>
      <c r="D41" s="84"/>
    </row>
    <row r="42" spans="1:12" s="2" customFormat="1" ht="15.6" x14ac:dyDescent="0.3">
      <c r="A42" s="1060"/>
      <c r="B42" s="1072"/>
      <c r="C42" s="116"/>
      <c r="D42" s="84"/>
    </row>
    <row r="43" spans="1:12" s="2" customFormat="1" ht="15.6" x14ac:dyDescent="0.3">
      <c r="A43" s="1060"/>
      <c r="B43" s="1072"/>
      <c r="C43" s="116"/>
      <c r="D43" s="84"/>
    </row>
    <row r="44" spans="1:12" s="2" customFormat="1" ht="15.6" x14ac:dyDescent="0.3">
      <c r="A44" s="1060"/>
      <c r="B44" s="1072"/>
      <c r="C44" s="116"/>
      <c r="D44" s="84"/>
    </row>
    <row r="45" spans="1:12" s="2" customFormat="1" ht="15.6" x14ac:dyDescent="0.3">
      <c r="A45" s="1060"/>
      <c r="B45" s="1072"/>
      <c r="C45" s="116"/>
      <c r="D45" s="84"/>
    </row>
    <row r="46" spans="1:12" s="2" customFormat="1" ht="16.2" thickBot="1" x14ac:dyDescent="0.35">
      <c r="A46" s="1060"/>
      <c r="B46" s="1073"/>
      <c r="C46" s="117"/>
      <c r="D46" s="88"/>
    </row>
    <row r="47" spans="1:12" s="2" customFormat="1" ht="15.6" x14ac:dyDescent="0.3">
      <c r="A47" s="1060"/>
      <c r="B47" s="408" t="s">
        <v>591</v>
      </c>
      <c r="C47" s="157"/>
      <c r="D47" s="162"/>
    </row>
    <row r="48" spans="1:12" s="2" customFormat="1" ht="46.8" x14ac:dyDescent="0.3">
      <c r="A48" s="1060"/>
      <c r="B48" s="409" t="s">
        <v>170</v>
      </c>
      <c r="C48" s="116"/>
      <c r="D48" s="84"/>
    </row>
    <row r="49" spans="1:4" s="2" customFormat="1" ht="46.8" x14ac:dyDescent="0.3">
      <c r="A49" s="1060"/>
      <c r="B49" s="409" t="s">
        <v>171</v>
      </c>
      <c r="C49" s="116"/>
      <c r="D49" s="84"/>
    </row>
    <row r="50" spans="1:4" s="2" customFormat="1" ht="47.4" thickBot="1" x14ac:dyDescent="0.35">
      <c r="A50" s="1060"/>
      <c r="B50" s="409" t="s">
        <v>172</v>
      </c>
      <c r="C50" s="158"/>
      <c r="D50" s="165"/>
    </row>
    <row r="51" spans="1:4" s="2" customFormat="1" ht="15.75" customHeight="1" x14ac:dyDescent="0.3">
      <c r="A51" s="1060"/>
      <c r="B51" s="1062" t="s">
        <v>483</v>
      </c>
      <c r="C51" s="114"/>
      <c r="D51" s="115"/>
    </row>
    <row r="52" spans="1:4" s="2" customFormat="1" ht="15.6" x14ac:dyDescent="0.3">
      <c r="A52" s="1060"/>
      <c r="B52" s="1063"/>
      <c r="C52" s="116"/>
      <c r="D52" s="84"/>
    </row>
    <row r="53" spans="1:4" s="2" customFormat="1" ht="15.6" x14ac:dyDescent="0.3">
      <c r="A53" s="1060"/>
      <c r="B53" s="1063"/>
      <c r="C53" s="116"/>
      <c r="D53" s="84"/>
    </row>
    <row r="54" spans="1:4" s="2" customFormat="1" ht="15.6" x14ac:dyDescent="0.3">
      <c r="A54" s="1060"/>
      <c r="B54" s="1063"/>
      <c r="C54" s="116"/>
      <c r="D54" s="84"/>
    </row>
    <row r="55" spans="1:4" s="2" customFormat="1" ht="15.6" x14ac:dyDescent="0.3">
      <c r="A55" s="1060"/>
      <c r="B55" s="1063"/>
      <c r="C55" s="116"/>
      <c r="D55" s="84"/>
    </row>
    <row r="56" spans="1:4" s="2" customFormat="1" ht="16.2" thickBot="1" x14ac:dyDescent="0.35">
      <c r="A56" s="1060"/>
      <c r="B56" s="1064"/>
      <c r="C56" s="117"/>
      <c r="D56" s="88"/>
    </row>
    <row r="57" spans="1:4" s="2" customFormat="1" ht="31.2" x14ac:dyDescent="0.3">
      <c r="A57" s="401"/>
      <c r="B57" s="410" t="s">
        <v>747</v>
      </c>
      <c r="C57" s="125"/>
      <c r="D57" s="126"/>
    </row>
    <row r="58" spans="1:4" s="2" customFormat="1" ht="17.25" customHeight="1" x14ac:dyDescent="0.3">
      <c r="A58" s="401"/>
      <c r="B58" s="409" t="s">
        <v>249</v>
      </c>
      <c r="C58" s="121"/>
      <c r="D58" s="122"/>
    </row>
    <row r="59" spans="1:4" s="2" customFormat="1" ht="15.6" x14ac:dyDescent="0.3">
      <c r="A59" s="401"/>
      <c r="B59" s="409" t="s">
        <v>250</v>
      </c>
      <c r="C59" s="121"/>
      <c r="D59" s="122"/>
    </row>
    <row r="60" spans="1:4" s="2" customFormat="1" ht="15.6" x14ac:dyDescent="0.3">
      <c r="A60" s="401"/>
      <c r="B60" s="409" t="s">
        <v>251</v>
      </c>
      <c r="C60" s="121"/>
      <c r="D60" s="122"/>
    </row>
    <row r="61" spans="1:4" s="2" customFormat="1" ht="15.6" x14ac:dyDescent="0.3">
      <c r="A61" s="401"/>
      <c r="B61" s="409" t="s">
        <v>421</v>
      </c>
      <c r="C61" s="121"/>
      <c r="D61" s="122"/>
    </row>
    <row r="62" spans="1:4" s="2" customFormat="1" ht="15.6" x14ac:dyDescent="0.3">
      <c r="A62" s="401"/>
      <c r="B62" s="409" t="s">
        <v>252</v>
      </c>
      <c r="C62" s="121"/>
      <c r="D62" s="122"/>
    </row>
    <row r="63" spans="1:4" s="2" customFormat="1" ht="16.2" thickBot="1" x14ac:dyDescent="0.35">
      <c r="A63" s="401"/>
      <c r="B63" s="412" t="s">
        <v>253</v>
      </c>
      <c r="C63" s="123"/>
      <c r="D63" s="124"/>
    </row>
    <row r="64" spans="1:4" s="2" customFormat="1" ht="15.6" x14ac:dyDescent="0.3">
      <c r="A64" s="401"/>
      <c r="B64" s="1065" t="s">
        <v>446</v>
      </c>
      <c r="C64" s="125"/>
      <c r="D64" s="126"/>
    </row>
    <row r="65" spans="1:4" s="2" customFormat="1" ht="15.6" x14ac:dyDescent="0.3">
      <c r="A65" s="401"/>
      <c r="B65" s="1066"/>
      <c r="C65" s="121"/>
      <c r="D65" s="122"/>
    </row>
    <row r="66" spans="1:4" s="2" customFormat="1" ht="15.6" x14ac:dyDescent="0.3">
      <c r="A66" s="401"/>
      <c r="B66" s="1066"/>
      <c r="C66" s="121"/>
      <c r="D66" s="122"/>
    </row>
    <row r="67" spans="1:4" s="2" customFormat="1" ht="15.6" x14ac:dyDescent="0.3">
      <c r="A67" s="401"/>
      <c r="B67" s="1066"/>
      <c r="C67" s="90"/>
      <c r="D67" s="122"/>
    </row>
    <row r="68" spans="1:4" s="2" customFormat="1" ht="15.6" x14ac:dyDescent="0.3">
      <c r="A68" s="401"/>
      <c r="B68" s="1066"/>
      <c r="C68" s="90"/>
      <c r="D68" s="122"/>
    </row>
    <row r="69" spans="1:4" s="2" customFormat="1" ht="15.6" x14ac:dyDescent="0.3">
      <c r="A69" s="401"/>
      <c r="B69" s="1066"/>
      <c r="C69" s="90"/>
      <c r="D69" s="122"/>
    </row>
    <row r="70" spans="1:4" s="2" customFormat="1" ht="15.6" x14ac:dyDescent="0.3">
      <c r="A70" s="401"/>
      <c r="B70" s="1066"/>
      <c r="C70" s="90"/>
      <c r="D70" s="122"/>
    </row>
    <row r="71" spans="1:4" s="2" customFormat="1" ht="15.6" x14ac:dyDescent="0.3">
      <c r="A71" s="395"/>
      <c r="B71" s="1066"/>
      <c r="C71" s="90"/>
      <c r="D71" s="122"/>
    </row>
    <row r="72" spans="1:4" s="2" customFormat="1" ht="15.6" x14ac:dyDescent="0.3">
      <c r="A72" s="395"/>
      <c r="B72" s="1066"/>
      <c r="C72" s="90"/>
      <c r="D72" s="122"/>
    </row>
    <row r="73" spans="1:4" s="2" customFormat="1" ht="15.6" x14ac:dyDescent="0.3">
      <c r="A73" s="395"/>
      <c r="B73" s="1066"/>
      <c r="C73" s="90"/>
      <c r="D73" s="122"/>
    </row>
    <row r="74" spans="1:4" s="2" customFormat="1" ht="15.6" x14ac:dyDescent="0.3">
      <c r="A74" s="395"/>
      <c r="B74" s="1066"/>
      <c r="C74" s="90"/>
      <c r="D74" s="122"/>
    </row>
    <row r="75" spans="1:4" s="2" customFormat="1" ht="15.6" x14ac:dyDescent="0.3">
      <c r="A75" s="395"/>
      <c r="B75" s="1066"/>
      <c r="C75" s="90"/>
      <c r="D75" s="122"/>
    </row>
    <row r="76" spans="1:4" s="2" customFormat="1" ht="16.2" thickBot="1" x14ac:dyDescent="0.35">
      <c r="A76" s="395"/>
      <c r="B76" s="1067"/>
      <c r="C76" s="91"/>
      <c r="D76" s="124"/>
    </row>
    <row r="77" spans="1:4" s="2" customFormat="1" ht="15.6" x14ac:dyDescent="0.3">
      <c r="A77" s="395"/>
    </row>
    <row r="78" spans="1:4" x14ac:dyDescent="0.35">
      <c r="B78" s="252" t="s">
        <v>47</v>
      </c>
    </row>
    <row r="79" spans="1:4" x14ac:dyDescent="0.35">
      <c r="B79" s="2"/>
    </row>
    <row r="101" spans="3:3" x14ac:dyDescent="0.35">
      <c r="C101" s="413"/>
    </row>
  </sheetData>
  <sheetProtection algorithmName="SHA-512" hashValue="gWjittuZqO3iMhZbpp+fEOafBy9soRT442LOotru24j2IAwxQzHAqp0YE8Q83Hz6ACToIiRe9thvIy/oS6+fXA==" saltValue="DpeHZJN3azEQHS/HBeam0g==" spinCount="100000" sheet="1" formatColumns="0" formatRows="0"/>
  <autoFilter ref="B5:D5" xr:uid="{9AB69455-4BE5-4517-962D-07679540A024}"/>
  <customSheetViews>
    <customSheetView guid="{0F4B04D6-F4BF-4317-A3DF-9F7B8BB7C96E}" showGridLines="0" showAutoFilter="1">
      <pane xSplit="1" ySplit="5" topLeftCell="B6" activePane="bottomRight" state="frozen"/>
      <selection pane="bottomRight" activeCell="N27" sqref="N27"/>
      <rowBreaks count="2" manualBreakCount="2">
        <brk id="39" min="1" max="3" man="1"/>
        <brk id="66" min="1" max="3" man="1"/>
      </rowBreaks>
      <pageMargins left="0.5" right="0.5" top="0.75" bottom="0.75" header="0.3" footer="0.3"/>
      <pageSetup scale="79" fitToHeight="3" orientation="portrait" r:id="rId1"/>
      <headerFooter>
        <oddHeader>&amp;L&amp;G&amp;CCustomer Project Review (CPR) - &amp;A&amp;R&amp;D</oddHeader>
        <oddFooter>&amp;CPage &amp;P of &amp;N</oddFooter>
      </headerFooter>
      <autoFilter ref="B5:D5" xr:uid="{535FF2C0-2F96-48CC-B9BA-9D596CFD62FE}"/>
    </customSheetView>
  </customSheetViews>
  <mergeCells count="13">
    <mergeCell ref="B51:B56"/>
    <mergeCell ref="B64:B76"/>
    <mergeCell ref="B2:F3"/>
    <mergeCell ref="B33:B34"/>
    <mergeCell ref="B37:B46"/>
    <mergeCell ref="E8:J8"/>
    <mergeCell ref="B9:B18"/>
    <mergeCell ref="B19:B28"/>
    <mergeCell ref="A37:A46"/>
    <mergeCell ref="A19:A28"/>
    <mergeCell ref="A9:A18"/>
    <mergeCell ref="A47:A50"/>
    <mergeCell ref="A51:A56"/>
  </mergeCells>
  <hyperlinks>
    <hyperlink ref="B1" location="'READ ME'!A1" display="Back to READ ME" xr:uid="{A22F9808-3BBE-447D-B867-B503CA9AE090}"/>
    <hyperlink ref="B78" location="'Project Summary'!A1" display="Next Tab" xr:uid="{4D34DED3-D654-4EDF-9916-4791A2F78676}"/>
  </hyperlinks>
  <pageMargins left="0.5" right="0.5" top="0.75" bottom="0.75" header="0.3" footer="0.3"/>
  <pageSetup scale="79" fitToHeight="3" orientation="portrait" r:id="rId2"/>
  <headerFooter>
    <oddHeader>&amp;L&amp;G&amp;CCustomer Project Review (CPR) - &amp;A&amp;R&amp;D</oddHeader>
    <oddFooter>&amp;CPage &amp;P of &amp;N</oddFooter>
  </headerFooter>
  <rowBreaks count="2" manualBreakCount="2">
    <brk id="29" min="1" max="3" man="1"/>
    <brk id="56" min="1" max="3" man="1"/>
  </rowBreaks>
  <legacyDrawingHF r:id="rId3"/>
  <extLst>
    <ext xmlns:x14="http://schemas.microsoft.com/office/spreadsheetml/2009/9/main" uri="{78C0D931-6437-407d-A8EE-F0AAD7539E65}">
      <x14:conditionalFormattings>
        <x14:conditionalFormatting xmlns:xm="http://schemas.microsoft.com/office/excel/2006/main">
          <x14:cfRule type="expression" priority="1023" id="{A9BB14B2-ED39-45E9-9D51-15807A766A9A}">
            <xm:f>'Customer Information'!#REF!='Data Validation'!$T$1</xm:f>
            <x14:dxf>
              <font>
                <color theme="0" tint="-4.9989318521683403E-2"/>
              </font>
              <fill>
                <patternFill>
                  <bgColor theme="0" tint="-4.9989318521683403E-2"/>
                </patternFill>
              </fill>
            </x14:dxf>
          </x14:cfRule>
          <xm:sqref>B6:D6 B8:D8 B33:D34 B37:D51 C52:D56</xm:sqref>
        </x14:conditionalFormatting>
        <x14:conditionalFormatting xmlns:xm="http://schemas.microsoft.com/office/excel/2006/main">
          <x14:cfRule type="expression" priority="24" id="{925342F1-5B11-4212-8E2B-1DA7BCE77FD1}">
            <xm:f>'Project Summary'!$V$10=0</xm:f>
            <x14:dxf>
              <font>
                <color theme="0" tint="-4.9989318521683403E-2"/>
              </font>
              <fill>
                <patternFill>
                  <bgColor theme="0" tint="-4.9989318521683403E-2"/>
                </patternFill>
              </fill>
            </x14:dxf>
          </x14:cfRule>
          <xm:sqref>B35:D35</xm:sqref>
        </x14:conditionalFormatting>
        <x14:conditionalFormatting xmlns:xm="http://schemas.microsoft.com/office/excel/2006/main">
          <x14:cfRule type="expression" priority="48" id="{69367A5F-964C-4BB5-8BCD-B0B2713A99D6}">
            <xm:f>'Customer Information'!$F$81="No"</xm:f>
            <x14:dxf>
              <font>
                <color theme="0" tint="-4.9989318521683403E-2"/>
              </font>
              <fill>
                <patternFill>
                  <bgColor theme="0" tint="-4.9989318521683403E-2"/>
                </patternFill>
              </fill>
            </x14:dxf>
          </x14:cfRule>
          <xm:sqref>B36:D36</xm:sqref>
        </x14:conditionalFormatting>
        <x14:conditionalFormatting xmlns:xm="http://schemas.microsoft.com/office/excel/2006/main">
          <x14:cfRule type="expression" priority="1032" id="{76C3D060-15BD-46CF-9D3C-C8DF5FD06391}">
            <xm:f>AND('Customer Information'!#REF!='Data Validation'!$T$1,'Customer Information'!$E$30="Yes")</xm:f>
            <x14:dxf>
              <font>
                <color theme="0" tint="-4.9989318521683403E-2"/>
              </font>
              <fill>
                <patternFill>
                  <bgColor theme="0" tint="-4.9989318521683403E-2"/>
                </patternFill>
              </fill>
            </x14:dxf>
          </x14:cfRule>
          <xm:sqref>B37:D46 C52:D56</xm:sqref>
        </x14:conditionalFormatting>
        <x14:conditionalFormatting xmlns:xm="http://schemas.microsoft.com/office/excel/2006/main">
          <x14:cfRule type="expression" priority="1" id="{68F0E159-EFD7-4FBA-9164-933C19D321EC}">
            <xm:f>AND('Customer Information'!#REF!='Data Validation'!$T$1,'Customer Information'!$E$30="Yes")</xm:f>
            <x14:dxf>
              <font>
                <color theme="0" tint="-4.9989318521683403E-2"/>
              </font>
              <fill>
                <patternFill>
                  <bgColor theme="0" tint="-4.9989318521683403E-2"/>
                </patternFill>
              </fill>
            </x14:dxf>
          </x14:cfRule>
          <xm:sqref>B51:D51</xm:sqref>
        </x14:conditionalFormatting>
        <x14:conditionalFormatting xmlns:xm="http://schemas.microsoft.com/office/excel/2006/main">
          <x14:cfRule type="expression" priority="1027" id="{2101E626-4AD7-4324-8386-1BBD30CA44AF}">
            <xm:f>'Customer Information'!#REF!='Data Validation'!$T$1</xm:f>
            <x14:dxf>
              <fill>
                <patternFill>
                  <bgColor theme="0"/>
                </patternFill>
              </fill>
            </x14:dxf>
          </x14:cfRule>
          <xm:sqref>C35:D36 C30:D32</xm:sqref>
        </x14:conditionalFormatting>
        <x14:conditionalFormatting xmlns:xm="http://schemas.microsoft.com/office/excel/2006/main">
          <x14:cfRule type="expression" priority="33" id="{C3258F9D-465F-4E63-B299-C034F77062C9}">
            <xm:f>'Project Summary'!$R$10&gt;0</xm:f>
            <x14:dxf>
              <fill>
                <patternFill>
                  <bgColor rgb="FFFFFF00"/>
                </patternFill>
              </fill>
            </x14:dxf>
          </x14:cfRule>
          <xm:sqref>E8</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227C-FB4A-4B78-96A9-1FDD88E4B06A}">
  <sheetPr codeName="Sheet15">
    <pageSetUpPr autoPageBreaks="0"/>
  </sheetPr>
  <dimension ref="B1:AG23"/>
  <sheetViews>
    <sheetView showGridLines="0" zoomScaleNormal="100" zoomScaleSheetLayoutView="70" workbookViewId="0"/>
  </sheetViews>
  <sheetFormatPr defaultColWidth="8.88671875" defaultRowHeight="15.6" outlineLevelCol="1" x14ac:dyDescent="0.3"/>
  <cols>
    <col min="1" max="1" width="4.88671875" style="2" customWidth="1"/>
    <col min="2" max="2" width="37.6640625" style="2" customWidth="1"/>
    <col min="3" max="3" width="33.33203125" style="2" customWidth="1"/>
    <col min="4" max="8" width="24.6640625" style="2" customWidth="1"/>
    <col min="9" max="9" width="37.6640625" style="2" hidden="1" customWidth="1" outlineLevel="1"/>
    <col min="10" max="13" width="24.6640625" style="2" hidden="1" customWidth="1" outlineLevel="1"/>
    <col min="14" max="14" width="24.6640625" style="2" hidden="1" customWidth="1" outlineLevel="1" collapsed="1"/>
    <col min="15" max="15" width="23.88671875" style="21" customWidth="1" collapsed="1"/>
    <col min="16" max="16" width="20.44140625" style="21" hidden="1" customWidth="1"/>
    <col min="17" max="17" width="14" style="21" hidden="1" customWidth="1"/>
    <col min="18" max="22" width="8.88671875" style="21" hidden="1" customWidth="1"/>
    <col min="23" max="23" width="43.44140625" style="21" hidden="1" customWidth="1"/>
    <col min="24" max="24" width="14.33203125" style="21" customWidth="1"/>
    <col min="25" max="25" width="8.88671875" style="21" customWidth="1"/>
    <col min="26" max="26" width="8.88671875" style="7" customWidth="1"/>
    <col min="27" max="27" width="8.88671875" style="7"/>
    <col min="28" max="16384" width="8.88671875" style="2"/>
  </cols>
  <sheetData>
    <row r="1" spans="2:33" ht="18" customHeight="1" x14ac:dyDescent="0.35">
      <c r="B1" s="1" t="s">
        <v>32</v>
      </c>
      <c r="F1" s="627" t="s">
        <v>885</v>
      </c>
      <c r="G1" s="627"/>
      <c r="H1" s="627"/>
      <c r="I1" s="627"/>
      <c r="J1" s="627"/>
      <c r="K1" s="627"/>
      <c r="L1" s="627"/>
      <c r="M1" s="627"/>
      <c r="N1" s="627"/>
      <c r="O1" s="152"/>
      <c r="P1" s="152"/>
    </row>
    <row r="2" spans="2:33" ht="24" customHeight="1" thickBot="1" x14ac:dyDescent="0.35">
      <c r="B2" s="1"/>
      <c r="F2" s="28"/>
      <c r="G2" s="28"/>
      <c r="H2" s="28"/>
      <c r="I2" s="28"/>
      <c r="J2" s="28"/>
      <c r="K2" s="28"/>
      <c r="L2" s="28"/>
      <c r="M2" s="28"/>
      <c r="N2" s="28"/>
    </row>
    <row r="3" spans="2:33" ht="39.6" customHeight="1" x14ac:dyDescent="0.3">
      <c r="B3" s="1085" t="s">
        <v>157</v>
      </c>
      <c r="C3" s="1087" t="str">
        <f>IF('Customer Information'!B25="","",'Customer Information'!B25)</f>
        <v/>
      </c>
      <c r="D3" s="1087"/>
      <c r="E3" s="1088"/>
      <c r="I3" s="1091" t="str">
        <f>C3</f>
        <v/>
      </c>
      <c r="J3" s="1091"/>
      <c r="K3" s="1091"/>
      <c r="L3" s="29"/>
      <c r="AB3" s="7"/>
      <c r="AC3" s="7"/>
      <c r="AD3" s="7"/>
      <c r="AE3" s="7"/>
      <c r="AF3" s="7"/>
      <c r="AG3" s="7"/>
    </row>
    <row r="4" spans="2:33" ht="48.75" customHeight="1" thickBot="1" x14ac:dyDescent="0.35">
      <c r="B4" s="1086"/>
      <c r="C4" s="1089"/>
      <c r="D4" s="1089"/>
      <c r="E4" s="1090"/>
      <c r="I4" s="1091"/>
      <c r="J4" s="1091"/>
      <c r="K4" s="1091"/>
      <c r="L4" s="29"/>
      <c r="AB4" s="7"/>
      <c r="AC4" s="7"/>
      <c r="AD4" s="7"/>
      <c r="AE4" s="7"/>
      <c r="AF4" s="7"/>
      <c r="AG4" s="7"/>
    </row>
    <row r="5" spans="2:33" ht="10.95" customHeight="1" thickBot="1" x14ac:dyDescent="0.35">
      <c r="AB5" s="7"/>
      <c r="AC5" s="7"/>
      <c r="AD5" s="7"/>
      <c r="AE5" s="7"/>
      <c r="AF5" s="7"/>
      <c r="AG5" s="7"/>
    </row>
    <row r="6" spans="2:33" ht="28.5" customHeight="1" thickBot="1" x14ac:dyDescent="0.35">
      <c r="B6" s="41" t="s">
        <v>178</v>
      </c>
      <c r="C6" s="42"/>
      <c r="D6" s="133" t="s">
        <v>571</v>
      </c>
      <c r="E6" s="53"/>
      <c r="F6" s="53"/>
      <c r="G6" s="53"/>
      <c r="H6" s="54"/>
      <c r="I6" s="133" t="s">
        <v>572</v>
      </c>
      <c r="J6" s="53"/>
      <c r="K6" s="53"/>
      <c r="L6" s="53"/>
      <c r="M6" s="53"/>
      <c r="N6" s="54"/>
      <c r="AB6" s="7"/>
      <c r="AC6" s="7"/>
      <c r="AD6" s="7"/>
      <c r="AE6" s="7"/>
      <c r="AF6" s="7"/>
      <c r="AG6" s="7"/>
    </row>
    <row r="7" spans="2:33" ht="18" customHeight="1" thickBot="1" x14ac:dyDescent="0.35">
      <c r="B7" s="40"/>
      <c r="C7" s="39" t="s">
        <v>59</v>
      </c>
      <c r="D7" s="177" t="s">
        <v>36</v>
      </c>
      <c r="E7" s="174" t="s">
        <v>37</v>
      </c>
      <c r="F7" s="174" t="s">
        <v>38</v>
      </c>
      <c r="G7" s="174" t="s">
        <v>39</v>
      </c>
      <c r="H7" s="176" t="s">
        <v>212</v>
      </c>
      <c r="I7" s="173"/>
      <c r="J7" s="174" t="s">
        <v>213</v>
      </c>
      <c r="K7" s="174" t="s">
        <v>214</v>
      </c>
      <c r="L7" s="175" t="s">
        <v>215</v>
      </c>
      <c r="M7" s="174" t="s">
        <v>216</v>
      </c>
      <c r="N7" s="176" t="s">
        <v>217</v>
      </c>
      <c r="S7" s="257"/>
      <c r="T7" s="257"/>
      <c r="U7" s="257"/>
      <c r="V7" s="51"/>
      <c r="AB7" s="7"/>
      <c r="AC7" s="7"/>
      <c r="AD7" s="7"/>
      <c r="AE7" s="7"/>
      <c r="AF7" s="7"/>
      <c r="AG7" s="7"/>
    </row>
    <row r="8" spans="2:33" ht="40.200000000000003" customHeight="1" x14ac:dyDescent="0.3">
      <c r="B8" s="15" t="s">
        <v>497</v>
      </c>
      <c r="C8" s="167" t="s">
        <v>149</v>
      </c>
      <c r="D8" s="178" t="str">
        <f>IF('EEM 1'!$E$5="","",'EEM 1'!$E$5)</f>
        <v/>
      </c>
      <c r="E8" s="178" t="str">
        <f>IF('EEM 2'!$E$5="","",'EEM 2'!$E$5)</f>
        <v/>
      </c>
      <c r="F8" s="178" t="str">
        <f>IF('EEM 3'!$E$5="","",'EEM 3'!$E$5)</f>
        <v/>
      </c>
      <c r="G8" s="178" t="str">
        <f>IF('EEM 4'!$E$5="","",'EEM 4'!$E$5)</f>
        <v/>
      </c>
      <c r="H8" s="178" t="str">
        <f>IF('EEM 5'!$E$5="","",'EEM 5'!$E$5)</f>
        <v/>
      </c>
      <c r="I8" s="199" t="s">
        <v>497</v>
      </c>
      <c r="J8" s="178" t="str">
        <f>IF('EEM 6'!$E$5="","",'EEM 6'!$E$5)</f>
        <v/>
      </c>
      <c r="K8" s="178" t="str">
        <f>IF('EEM 7'!$E$5="","",'EEM 7'!$E$5)</f>
        <v/>
      </c>
      <c r="L8" s="178" t="str">
        <f>IF('EEM 8'!$E$5="","",'EEM 8'!$E$5)</f>
        <v/>
      </c>
      <c r="M8" s="178" t="str">
        <f>IF('EEM 9'!$E$5="","",'EEM 9'!$E$5)</f>
        <v/>
      </c>
      <c r="N8" s="495" t="str">
        <f>IF('EEM 10'!$E$5="","",'EEM 10'!$E$5)</f>
        <v/>
      </c>
      <c r="S8" s="257"/>
      <c r="T8" s="257"/>
      <c r="U8" s="257"/>
      <c r="V8" s="51"/>
      <c r="AB8" s="7"/>
      <c r="AC8" s="7"/>
      <c r="AD8" s="7"/>
      <c r="AE8" s="7"/>
      <c r="AF8" s="7"/>
      <c r="AG8" s="7"/>
    </row>
    <row r="9" spans="2:33" ht="31.2" customHeight="1" x14ac:dyDescent="0.3">
      <c r="B9" s="16" t="s">
        <v>1</v>
      </c>
      <c r="C9" s="166" t="s">
        <v>149</v>
      </c>
      <c r="D9" s="12" t="str">
        <f>IF('EEM 1'!$E$5="","",'EEM 1'!$E$5)</f>
        <v/>
      </c>
      <c r="E9" s="12" t="str">
        <f>IF('EEM 2'!$E$5="","",'EEM 2'!$E$5)</f>
        <v/>
      </c>
      <c r="F9" s="12" t="str">
        <f>IF('EEM 3'!$E$5="","",'EEM 3'!$E$5)</f>
        <v/>
      </c>
      <c r="G9" s="12" t="str">
        <f>IF('EEM 4'!$E$5="","",'EEM 4'!$E$5)</f>
        <v/>
      </c>
      <c r="H9" s="12" t="str">
        <f>IF('EEM 5'!$E$5="","",'EEM 5'!$E$5)</f>
        <v/>
      </c>
      <c r="I9" s="198" t="s">
        <v>1</v>
      </c>
      <c r="J9" s="12" t="str">
        <f>IF('EEM 6'!$E$5="","",'EEM 6'!$E$5)</f>
        <v/>
      </c>
      <c r="K9" s="12" t="str">
        <f>IF('EEM 7'!$E$5="","",'EEM 7'!$E$5)</f>
        <v/>
      </c>
      <c r="L9" s="12" t="str">
        <f>IF('EEM 8'!$E$5="","",'EEM 8'!$E$5)</f>
        <v/>
      </c>
      <c r="M9" s="12" t="str">
        <f>IF('EEM 9'!$E$5="","",'EEM 9'!$E$5)</f>
        <v/>
      </c>
      <c r="N9" s="496" t="str">
        <f>IF('EEM 10'!$E$5="","",'EEM 10'!$E$5)</f>
        <v/>
      </c>
      <c r="S9" s="257"/>
      <c r="T9" s="257"/>
      <c r="U9" s="257"/>
      <c r="AB9" s="7"/>
      <c r="AC9" s="7"/>
      <c r="AD9" s="7"/>
      <c r="AE9" s="7"/>
      <c r="AF9" s="7"/>
      <c r="AG9" s="7"/>
    </row>
    <row r="10" spans="2:33" ht="48.75" customHeight="1" x14ac:dyDescent="0.3">
      <c r="B10" s="16" t="s">
        <v>58</v>
      </c>
      <c r="C10" s="166" t="s">
        <v>149</v>
      </c>
      <c r="D10" s="168" t="str">
        <f>IF('EEM 1'!$E$8="","",'EEM 1'!$E$8)</f>
        <v/>
      </c>
      <c r="E10" s="168" t="str">
        <f>IF('EEM 2'!$E$8="","",'EEM 2'!$E$8)</f>
        <v/>
      </c>
      <c r="F10" s="168" t="str">
        <f>IF('EEM 3'!$E$8="","",'EEM 3'!$E$8)</f>
        <v/>
      </c>
      <c r="G10" s="168" t="str">
        <f>IF('EEM 4'!$E$8="","",'EEM 4'!$E$8)</f>
        <v/>
      </c>
      <c r="H10" s="168" t="str">
        <f>IF('EEM 5'!$E$8="","",'EEM 5'!$E$8)</f>
        <v/>
      </c>
      <c r="I10" s="198" t="s">
        <v>58</v>
      </c>
      <c r="J10" s="168" t="str">
        <f>IF('EEM 6'!$E$8="","",'EEM 6'!$E$8)</f>
        <v/>
      </c>
      <c r="K10" s="168" t="str">
        <f>IF('EEM 7'!$E$8="","",'EEM 7'!$E$8)</f>
        <v/>
      </c>
      <c r="L10" s="168" t="str">
        <f>IF('EEM 8'!$E$8="","",'EEM 8'!$E$8)</f>
        <v/>
      </c>
      <c r="M10" s="168" t="str">
        <f>IF('EEM 9'!$E$8="","",'EEM 9'!$E$8)</f>
        <v/>
      </c>
      <c r="N10" s="497" t="str">
        <f>IF('EEM 10'!$E$8="","",'EEM 10'!$E$8)</f>
        <v/>
      </c>
      <c r="Q10" s="21">
        <f>COUNTIF(D10:N10,'Data Validation'!C2)</f>
        <v>0</v>
      </c>
      <c r="R10" s="21">
        <f>SUMIF($D$10:$N$10,'Data Validation'!C2,'Project Summary'!D14:N14)</f>
        <v>0</v>
      </c>
      <c r="S10" s="257"/>
      <c r="T10" s="257"/>
      <c r="U10" s="257" t="e">
        <f>COUNTIFS('EEM 1'!E44:E45,"Yes")+COUNTIFS(#REF!,"Yes")+COUNTIFS(#REF!,"Yes")+COUNTIFS(#REF!,"Yes")+COUNTIFS(#REF!,"Yes")+COUNTIFS(#REF!,"Yes")+COUNTIFS(#REF!,"Yes")+COUNTIFS(#REF!,"Yes")+COUNTIFS(#REF!,"Yes")+COUNTIFS(#REF!,"Yes")</f>
        <v>#REF!</v>
      </c>
      <c r="V10" s="258" t="s">
        <v>203</v>
      </c>
      <c r="W10" s="134">
        <f t="shared" ref="W10:W17" si="0">COUNTIF($D$10:$N$10,V10)</f>
        <v>0</v>
      </c>
      <c r="X10" s="134">
        <f t="shared" ref="X10:X17" si="1">COUNTIF($D$10:$N$10,V10)</f>
        <v>0</v>
      </c>
      <c r="AB10" s="7"/>
      <c r="AC10" s="7"/>
      <c r="AD10" s="7"/>
      <c r="AE10" s="7"/>
      <c r="AF10" s="7"/>
      <c r="AG10" s="7"/>
    </row>
    <row r="11" spans="2:33" ht="40.200000000000003" customHeight="1" x14ac:dyDescent="0.3">
      <c r="B11" s="16" t="s">
        <v>883</v>
      </c>
      <c r="C11" s="192" t="str">
        <f>IF(SUM(D11:N11)=0,"",SUM(D11:N11))</f>
        <v/>
      </c>
      <c r="D11" s="468" t="str" cm="1">
        <f t="array" ref="D11">_xlfn.IFS('EEM 1'!$E$46="","",'EEM 1'!$E$46=0,0.0000000001,OR('EEM 1'!$E$46&lt;&gt;0,'EEM 1'!$E$46&lt;&gt;""),'EEM 1'!$E$46)</f>
        <v/>
      </c>
      <c r="E11" s="468" t="str" cm="1">
        <f t="array" ref="E11">_xlfn.IFS('EEM 2'!$E$46="","",'EEM 2'!$E$46=0,0.0000000001,OR('EEM 2'!$E$46&lt;&gt;0,'EEM 2'!$E$46&lt;&gt;""),'EEM 2'!$E$46)</f>
        <v/>
      </c>
      <c r="F11" s="170" t="str" cm="1">
        <f t="array" ref="F11">_xlfn.IFS('EEM 3'!$E$46="","",'EEM 3'!$E$46=0,0.0000000001,OR('EEM 3'!$E$46&lt;&gt;0,'EEM 3'!$E$46&lt;&gt;""),'EEM 3'!$E$46)</f>
        <v/>
      </c>
      <c r="G11" s="170" t="str" cm="1">
        <f t="array" ref="G11">_xlfn.IFS('EEM 4'!$E$46="","",'EEM 4'!$E$46=0,0.0000000001,OR('EEM 4'!$E$46&lt;&gt;0,'EEM 4'!$E$46&lt;&gt;""),'EEM 4'!$E$46)</f>
        <v/>
      </c>
      <c r="H11" s="170" t="str" cm="1">
        <f t="array" ref="H11">_xlfn.IFS('EEM 5'!$E$46="","",'EEM 5'!$E$46=0,0.0000000001,OR('EEM 5'!$E$46&lt;&gt;0,'EEM 5'!$E$46&lt;&gt;""),'EEM 5'!$E$46)</f>
        <v/>
      </c>
      <c r="I11" s="16" t="s">
        <v>883</v>
      </c>
      <c r="J11" s="170" t="str" cm="1">
        <f t="array" ref="J11">_xlfn.IFS('EEM 6'!$E$46="","",'EEM 6'!$E$46=0,0.0000000001,OR('EEM 6'!$E$46&lt;&gt;0,'EEM 6'!$E$46&lt;&gt;""),'EEM 6'!$E$46)</f>
        <v/>
      </c>
      <c r="K11" s="170" t="str" cm="1">
        <f t="array" ref="K11">_xlfn.IFS('EEM 7'!$E$46="","",'EEM 7'!$E$46=0,0.0000000001,OR('EEM 7'!$E$46&lt;&gt;0,'EEM 7'!$E$46&lt;&gt;""),'EEM 7'!$E$46)</f>
        <v/>
      </c>
      <c r="L11" s="170" t="str" cm="1">
        <f t="array" ref="L11">_xlfn.IFS('EEM 8'!$E$46="","",'EEM 8'!$E$46=0,0.0000000001,OR('EEM 8'!$E$46&lt;&gt;0,'EEM 8'!$E$46&lt;&gt;""),'EEM 8'!$E$46)</f>
        <v/>
      </c>
      <c r="M11" s="170" t="str" cm="1">
        <f t="array" ref="M11">_xlfn.IFS('EEM 9'!$E$46="","",'EEM 9'!$E$46=0,0.0000000001,OR('EEM 9'!$E$46&lt;&gt;0,'EEM 9'!$E$46&lt;&gt;""),'EEM 9'!$E$46)</f>
        <v/>
      </c>
      <c r="N11" s="498" t="str" cm="1">
        <f t="array" ref="N11">_xlfn.IFS('EEM 10'!$E$46="","",'EEM 10'!$E$46=0,0.0000000001,OR('EEM 10'!$E$46&lt;&gt;0,'EEM 10'!$E$46&lt;&gt;""),'EEM 10'!$E$46)</f>
        <v/>
      </c>
      <c r="O11" s="256"/>
      <c r="P11" s="256"/>
      <c r="Q11" s="1080" t="e">
        <f>(C11*0.003412)+(C12*0.1)</f>
        <v>#VALUE!</v>
      </c>
      <c r="S11" s="51"/>
      <c r="T11" s="51"/>
      <c r="U11" s="51"/>
      <c r="V11" s="258" t="s">
        <v>204</v>
      </c>
      <c r="W11" s="134">
        <f t="shared" si="0"/>
        <v>0</v>
      </c>
      <c r="X11" s="134">
        <f t="shared" si="1"/>
        <v>0</v>
      </c>
      <c r="AB11" s="7"/>
      <c r="AC11" s="7"/>
      <c r="AD11" s="7"/>
      <c r="AE11" s="7"/>
      <c r="AF11" s="7"/>
      <c r="AG11" s="7"/>
    </row>
    <row r="12" spans="2:33" ht="40.200000000000003" customHeight="1" x14ac:dyDescent="0.3">
      <c r="B12" s="16" t="s">
        <v>882</v>
      </c>
      <c r="C12" s="192" t="str">
        <f>IF(SUM(D12:N12)=0,"",SUM(D12:N12))</f>
        <v/>
      </c>
      <c r="D12" s="170" t="str" cm="1">
        <f t="array" ref="D12">_xlfn.IFS('EEM 1'!$E$48="","",'EEM 1'!$E$48=0,0.0000000001,OR('EEM 1'!$E$48&lt;&gt;0,'EEM 1'!$E$48&lt;&gt;""),'EEM 1'!$E$48)</f>
        <v/>
      </c>
      <c r="E12" s="170" t="str" cm="1">
        <f t="array" ref="E12">_xlfn.IFS('EEM 2'!$E$48="","",'EEM 2'!$E$48=0,0.0000000001,OR('EEM 2'!$E$48&lt;&gt;0,'EEM 2'!$E$48&lt;&gt;""),'EEM 2'!$E$48)</f>
        <v/>
      </c>
      <c r="F12" s="170" t="str" cm="1">
        <f t="array" ref="F12">_xlfn.IFS('EEM 3'!$E$48="","",'EEM 3'!$E$48=0,0.0000000001,OR('EEM 3'!$E$48&lt;&gt;0,'EEM 3'!$E$48&lt;&gt;""),'EEM 3'!$E$48)</f>
        <v/>
      </c>
      <c r="G12" s="170" t="str" cm="1">
        <f t="array" ref="G12">_xlfn.IFS('EEM 4'!$E$48="","",'EEM 4'!$E$48=0,0.0000000001,OR('EEM 4'!$E$48&lt;&gt;0,'EEM 4'!$E$48&lt;&gt;""),'EEM 4'!$E$48)</f>
        <v/>
      </c>
      <c r="H12" s="170" t="str" cm="1">
        <f t="array" ref="H12">_xlfn.IFS('EEM 5'!$E$48="","",'EEM 5'!$E$48=0,0.0000000001,OR('EEM 5'!$E$48&lt;&gt;0,'EEM 5'!$E$48&lt;&gt;""),'EEM 5'!$E$48)</f>
        <v/>
      </c>
      <c r="I12" s="16" t="s">
        <v>882</v>
      </c>
      <c r="J12" s="170" t="str" cm="1">
        <f t="array" ref="J12">_xlfn.IFS('EEM 6'!$E$48="","",'EEM 6'!$E$48=0,0.0000000001,OR('EEM 6'!$E$48&lt;&gt;0,'EEM 6'!$E$48&lt;&gt;""),'EEM 6'!$E$48)</f>
        <v/>
      </c>
      <c r="K12" s="170" t="str" cm="1">
        <f t="array" ref="K12">_xlfn.IFS('EEM 7'!$E$48="","",'EEM 7'!$E$48=0,0.0000000001,OR('EEM 7'!$E$48&lt;&gt;0,'EEM 7'!$E$48&lt;&gt;""),'EEM 7'!$E$48)</f>
        <v/>
      </c>
      <c r="L12" s="170" t="str" cm="1">
        <f t="array" ref="L12">_xlfn.IFS('EEM 8'!$E$48="","",'EEM 8'!$E$48=0,0.0000000001,OR('EEM 8'!$E$48&lt;&gt;0,'EEM 8'!$E$48&lt;&gt;""),'EEM 8'!$E$48)</f>
        <v/>
      </c>
      <c r="M12" s="170" t="str" cm="1">
        <f t="array" ref="M12">_xlfn.IFS('EEM 9'!$E$48="","",'EEM 9'!$E$48=0,0.0000000001,OR('EEM 9'!$E$48&lt;&gt;0,'EEM 9'!$E$48&lt;&gt;""),'EEM 9'!$E$48)</f>
        <v/>
      </c>
      <c r="N12" s="498" t="str" cm="1">
        <f t="array" ref="N12">_xlfn.IFS('EEM 10'!$E$48="","",'EEM 10'!$E$48=0,0.0000000001,OR('EEM 10'!$E$48&lt;&gt;0,'EEM 10'!$E$48&lt;&gt;""),'EEM 10'!$E$48)</f>
        <v/>
      </c>
      <c r="O12" s="256"/>
      <c r="P12" s="256"/>
      <c r="Q12" s="1080"/>
      <c r="V12" s="260" t="s">
        <v>205</v>
      </c>
      <c r="W12" s="134">
        <f t="shared" si="0"/>
        <v>0</v>
      </c>
      <c r="X12" s="134">
        <f t="shared" si="1"/>
        <v>0</v>
      </c>
      <c r="AB12" s="7"/>
      <c r="AC12" s="7"/>
      <c r="AD12" s="7"/>
      <c r="AE12" s="7"/>
      <c r="AF12" s="7"/>
      <c r="AG12" s="7"/>
    </row>
    <row r="13" spans="2:33" ht="40.200000000000003" customHeight="1" x14ac:dyDescent="0.3">
      <c r="B13" s="16" t="s">
        <v>881</v>
      </c>
      <c r="C13" s="192" t="str">
        <f>IF(SUM(C11:C12)=0,"",SUM(D13:H13,J13:N13))</f>
        <v/>
      </c>
      <c r="D13" s="169" t="str">
        <f>IFERROR(IF(SUM(D11:D12)=0,"",(D11*0.003412)+(D12*0.1)),"")</f>
        <v/>
      </c>
      <c r="E13" s="169" t="str">
        <f>IFERROR(IF(SUM(E11:E12)=0,"",(E11*0.003412)+(E12*0.1)),"")</f>
        <v/>
      </c>
      <c r="F13" s="169" t="str">
        <f t="shared" ref="F13:H13" si="2">IFERROR(IF(SUM(F11:F12)=0,"",(F11*0.003412)+(F12*0.1)),"")</f>
        <v/>
      </c>
      <c r="G13" s="169" t="str">
        <f t="shared" si="2"/>
        <v/>
      </c>
      <c r="H13" s="169" t="str">
        <f t="shared" si="2"/>
        <v/>
      </c>
      <c r="I13" s="16" t="s">
        <v>881</v>
      </c>
      <c r="J13" s="169" t="str">
        <f t="shared" ref="J13:N13" si="3">IFERROR(IF(SUM(J11:J12)=0,"",(J11*0.003412)+(J12*0.1)),"")</f>
        <v/>
      </c>
      <c r="K13" s="169" t="str">
        <f t="shared" si="3"/>
        <v/>
      </c>
      <c r="L13" s="169" t="str">
        <f t="shared" si="3"/>
        <v/>
      </c>
      <c r="M13" s="169" t="str">
        <f t="shared" si="3"/>
        <v/>
      </c>
      <c r="N13" s="499" t="str">
        <f t="shared" si="3"/>
        <v/>
      </c>
      <c r="O13" s="256"/>
      <c r="P13" s="256"/>
      <c r="Q13" s="259"/>
      <c r="V13" s="260" t="s">
        <v>824</v>
      </c>
      <c r="W13" s="134">
        <f t="shared" si="0"/>
        <v>0</v>
      </c>
      <c r="X13" s="134">
        <f t="shared" si="1"/>
        <v>0</v>
      </c>
      <c r="AB13" s="7"/>
      <c r="AC13" s="7"/>
      <c r="AD13" s="7"/>
      <c r="AE13" s="7"/>
      <c r="AF13" s="7"/>
      <c r="AG13" s="7"/>
    </row>
    <row r="14" spans="2:33" ht="40.200000000000003" hidden="1" customHeight="1" x14ac:dyDescent="0.3">
      <c r="B14" s="223" t="s">
        <v>823</v>
      </c>
      <c r="C14" s="224">
        <f>'Customer Information'!D45</f>
        <v>0</v>
      </c>
      <c r="D14" s="1081">
        <f>'Customer Information'!D45</f>
        <v>0</v>
      </c>
      <c r="E14" s="1082"/>
      <c r="F14" s="1082"/>
      <c r="G14" s="1082"/>
      <c r="H14" s="1083"/>
      <c r="I14" s="223" t="s">
        <v>823</v>
      </c>
      <c r="J14" s="1084">
        <f>'Customer Information'!D45</f>
        <v>0</v>
      </c>
      <c r="K14" s="1082"/>
      <c r="L14" s="1082"/>
      <c r="M14" s="1082"/>
      <c r="N14" s="1083"/>
      <c r="O14" s="256"/>
      <c r="P14" s="256"/>
      <c r="Q14" s="21" t="str" cm="1">
        <f t="array" ref="Q14">_xlfn.IFS(C14&lt;'POE_PI Inputs'!F5,"Very Low Rigor",AND(C14&gt;'POE_PI Inputs'!G4,C14&lt;'POE_PI Inputs'!F6),"Low Rigor",C14&gt;'POE_PI Inputs'!G5,"Medium or Full Rigor")</f>
        <v>Very Low Rigor</v>
      </c>
      <c r="V14" s="260" t="s">
        <v>206</v>
      </c>
      <c r="W14" s="134">
        <f t="shared" si="0"/>
        <v>0</v>
      </c>
      <c r="X14" s="134">
        <f t="shared" si="1"/>
        <v>0</v>
      </c>
      <c r="AB14" s="7"/>
      <c r="AC14" s="7"/>
      <c r="AD14" s="7"/>
      <c r="AE14" s="7"/>
      <c r="AF14" s="7"/>
      <c r="AG14" s="7"/>
    </row>
    <row r="15" spans="2:33" ht="40.200000000000003" customHeight="1" x14ac:dyDescent="0.3">
      <c r="B15" s="16" t="s">
        <v>151</v>
      </c>
      <c r="C15" s="190" t="str">
        <f>IF(SUM(D13:N13)=0,"",SUMPRODUCT(D15:N15,D13:N13)/SUM(D13:N13))</f>
        <v/>
      </c>
      <c r="D15" s="170" t="str">
        <f>IF('EEM 1'!$E$12="","",'EEM 1'!$E$12)</f>
        <v/>
      </c>
      <c r="E15" s="170" t="str">
        <f>IF('EEM 2'!$E$12="","",'EEM 2'!$E$12)</f>
        <v/>
      </c>
      <c r="F15" s="170" t="str">
        <f>IF('EEM 3'!$E$12="","",'EEM 3'!$E$12)</f>
        <v/>
      </c>
      <c r="G15" s="170" t="str">
        <f>IF('EEM 4'!$E$12="","",'EEM 4'!$E$12)</f>
        <v/>
      </c>
      <c r="H15" s="170" t="str">
        <f>IF('EEM 5'!$E$12="","",'EEM 5'!$E$12)</f>
        <v/>
      </c>
      <c r="I15" s="16" t="s">
        <v>151</v>
      </c>
      <c r="J15" s="170" t="str">
        <f>IF('EEM 6'!$E$12="","",'EEM 6'!$E$12)</f>
        <v/>
      </c>
      <c r="K15" s="170" t="str">
        <f>IF('EEM 7'!$E$12="","",'EEM 7'!$E$12)</f>
        <v/>
      </c>
      <c r="L15" s="170" t="str">
        <f>IF('EEM 8'!$E$12="","",'EEM 8'!$E$12)</f>
        <v/>
      </c>
      <c r="M15" s="170" t="str">
        <f>IF('EEM 9'!$E$12="","",'EEM 9'!$E$12)</f>
        <v/>
      </c>
      <c r="N15" s="498" t="str">
        <f>IF('EEM 10'!$E$12="","",'EEM 10'!$E$12)</f>
        <v/>
      </c>
      <c r="Q15" s="256"/>
      <c r="V15" s="260" t="s">
        <v>207</v>
      </c>
      <c r="W15" s="134">
        <f t="shared" si="0"/>
        <v>0</v>
      </c>
      <c r="X15" s="134">
        <f t="shared" si="1"/>
        <v>0</v>
      </c>
      <c r="AB15" s="7"/>
      <c r="AC15" s="7"/>
      <c r="AD15" s="7"/>
      <c r="AE15" s="7"/>
      <c r="AF15" s="7"/>
      <c r="AG15" s="7"/>
    </row>
    <row r="16" spans="2:33" ht="32.4" customHeight="1" x14ac:dyDescent="0.3">
      <c r="B16" s="27" t="s">
        <v>50</v>
      </c>
      <c r="C16" s="193" t="str">
        <f t="shared" ref="C16:C19" si="4">IF(SUM(D16:N16)=0,"",SUM(D16:N16))</f>
        <v/>
      </c>
      <c r="D16" s="171" t="str">
        <f>IF('EEM 1'!$E$50="","",'EEM 1'!$E$50)</f>
        <v/>
      </c>
      <c r="E16" s="171" t="str">
        <f>IF('EEM 2'!$E$50="","",'EEM 2'!$E$50)</f>
        <v/>
      </c>
      <c r="F16" s="171" t="str">
        <f>IF('EEM 3'!$E$50="","",'EEM 3'!$E$50)</f>
        <v/>
      </c>
      <c r="G16" s="171" t="str">
        <f>IF('EEM 4'!$E$50="","",'EEM 4'!$E$50)</f>
        <v/>
      </c>
      <c r="H16" s="171" t="str">
        <f>IF('EEM 5'!$E$50="","",'EEM 5'!$E$50)</f>
        <v/>
      </c>
      <c r="I16" s="27" t="s">
        <v>50</v>
      </c>
      <c r="J16" s="171" t="str">
        <f>IF('EEM 6'!$E$50="","",'EEM 6'!$E$50)</f>
        <v/>
      </c>
      <c r="K16" s="171" t="str">
        <f>IF('EEM 7'!$E$50="","",'EEM 7'!$E$50)</f>
        <v/>
      </c>
      <c r="L16" s="171" t="str">
        <f>IF('EEM 8'!$E$50="","",'EEM 8'!$E$50)</f>
        <v/>
      </c>
      <c r="M16" s="171" t="str">
        <f>IF('EEM 9'!$E$50="","",'EEM 9'!$E$50)</f>
        <v/>
      </c>
      <c r="N16" s="500" t="str">
        <f>IF('EEM 10'!$E$50="","",'EEM 10'!$E$50)</f>
        <v/>
      </c>
      <c r="Q16" s="256"/>
      <c r="V16" s="260" t="s">
        <v>208</v>
      </c>
      <c r="W16" s="134">
        <f t="shared" si="0"/>
        <v>0</v>
      </c>
      <c r="X16" s="134">
        <f t="shared" si="1"/>
        <v>0</v>
      </c>
      <c r="AB16" s="7"/>
      <c r="AC16" s="7"/>
      <c r="AD16" s="7"/>
      <c r="AE16" s="7"/>
      <c r="AF16" s="7"/>
      <c r="AG16" s="7"/>
    </row>
    <row r="17" spans="2:33" ht="40.200000000000003" customHeight="1" x14ac:dyDescent="0.3">
      <c r="B17" s="27" t="s">
        <v>51</v>
      </c>
      <c r="C17" s="193" t="str">
        <f t="shared" si="4"/>
        <v/>
      </c>
      <c r="D17" s="171" t="str">
        <f>IF('EEM 1'!$E$51="","",'EEM 1'!$E$51)</f>
        <v/>
      </c>
      <c r="E17" s="171" t="str">
        <f>IF('EEM 2'!$E$51="","",'EEM 2'!$E$51)</f>
        <v/>
      </c>
      <c r="F17" s="171" t="str">
        <f>IF('EEM 3'!$E$51="","",'EEM 3'!$E$51)</f>
        <v/>
      </c>
      <c r="G17" s="171" t="str">
        <f>IF('EEM 4'!$E$51="","",'EEM 4'!$E$51)</f>
        <v/>
      </c>
      <c r="H17" s="171" t="str">
        <f>IF('EEM 5'!$E$51="","",'EEM 5'!$E$51)</f>
        <v/>
      </c>
      <c r="I17" s="27" t="s">
        <v>51</v>
      </c>
      <c r="J17" s="171" t="str">
        <f>IF('EEM 6'!$E$51="","",'EEM 6'!$E$51)</f>
        <v/>
      </c>
      <c r="K17" s="171" t="str">
        <f>IF('EEM 7'!$E$51="","",'EEM 7'!$E$51)</f>
        <v/>
      </c>
      <c r="L17" s="171" t="str">
        <f>IF('EEM 8'!$E$51="","",'EEM 8'!$E$51)</f>
        <v/>
      </c>
      <c r="M17" s="171" t="str">
        <f>IF('EEM 9'!$E$51="","",'EEM 9'!$E$51)</f>
        <v/>
      </c>
      <c r="N17" s="500" t="str">
        <f>IF('EEM 10'!$E$51="","",'EEM 10'!$E$51)</f>
        <v/>
      </c>
      <c r="Q17" s="256"/>
      <c r="V17" s="260" t="s">
        <v>209</v>
      </c>
      <c r="W17" s="134">
        <f t="shared" si="0"/>
        <v>0</v>
      </c>
      <c r="X17" s="134">
        <f t="shared" si="1"/>
        <v>0</v>
      </c>
      <c r="AB17" s="7"/>
      <c r="AC17" s="7"/>
      <c r="AD17" s="7"/>
      <c r="AE17" s="7"/>
      <c r="AF17" s="7"/>
      <c r="AG17" s="7"/>
    </row>
    <row r="18" spans="2:33" ht="40.200000000000003" customHeight="1" x14ac:dyDescent="0.3">
      <c r="B18" s="27" t="s">
        <v>420</v>
      </c>
      <c r="C18" s="193" t="str">
        <f t="shared" si="4"/>
        <v/>
      </c>
      <c r="D18" s="171" t="str">
        <f>IF(D$17="","",'EEM 1'!$E$52)</f>
        <v/>
      </c>
      <c r="E18" s="171" t="str">
        <f>IF(E$17="","",'EEM 2'!$E$52)</f>
        <v/>
      </c>
      <c r="F18" s="171" t="str">
        <f>IF(F$17="","",'EEM 3'!$E$52)</f>
        <v/>
      </c>
      <c r="G18" s="171" t="str">
        <f>IF(G$17="","",'EEM 4'!$E$52)</f>
        <v/>
      </c>
      <c r="H18" s="171" t="str">
        <f>IF(H$17="","",'EEM 5'!$E$52)</f>
        <v/>
      </c>
      <c r="I18" s="27" t="s">
        <v>420</v>
      </c>
      <c r="J18" s="171" t="str">
        <f>IF(J$17="","",'EEM 6'!$E$52)</f>
        <v/>
      </c>
      <c r="K18" s="171" t="str">
        <f>IF(K$17="","",'EEM 7'!$E$52)</f>
        <v/>
      </c>
      <c r="L18" s="171" t="str">
        <f>IF(L$17="","",'EEM 8'!$E$52)</f>
        <v/>
      </c>
      <c r="M18" s="171" t="str">
        <f>IF(M$17="","",'EEM 9'!$E$52)</f>
        <v/>
      </c>
      <c r="N18" s="500" t="str">
        <f>IF(N$17="","",'EEM 10'!$E$52)</f>
        <v/>
      </c>
      <c r="V18" s="134"/>
      <c r="W18" s="261">
        <f>SUM(W10:W17)</f>
        <v>0</v>
      </c>
      <c r="X18" s="134">
        <f>SUM(X10:X17)</f>
        <v>0</v>
      </c>
      <c r="AB18" s="32"/>
    </row>
    <row r="19" spans="2:33" ht="40.200000000000003" customHeight="1" x14ac:dyDescent="0.3">
      <c r="B19" s="27" t="s">
        <v>491</v>
      </c>
      <c r="C19" s="193" t="str">
        <f t="shared" si="4"/>
        <v/>
      </c>
      <c r="D19" s="171" t="str">
        <f>IF('EEM 1'!$E$49="","",'EEM 1'!$E$49)</f>
        <v/>
      </c>
      <c r="E19" s="171" t="str">
        <f>IF('EEM 2'!$E$49="","",'EEM 2'!$E$49)</f>
        <v/>
      </c>
      <c r="F19" s="171" t="str">
        <f>IF('EEM 3'!$E$49="","",'EEM 3'!$E$49)</f>
        <v/>
      </c>
      <c r="G19" s="171" t="str">
        <f>IF('EEM 4'!$E$49="","",'EEM 4'!$E$49)</f>
        <v/>
      </c>
      <c r="H19" s="171" t="str">
        <f>IF('EEM 5'!$E$49="","",'EEM 5'!$E$49)</f>
        <v/>
      </c>
      <c r="I19" s="27" t="s">
        <v>491</v>
      </c>
      <c r="J19" s="171" t="str">
        <f>IF('EEM 6'!$E$49="","",'EEM 6'!$E$49)</f>
        <v/>
      </c>
      <c r="K19" s="171" t="str">
        <f>IF('EEM 7'!$E$49="","",'EEM 7'!$E$49)</f>
        <v/>
      </c>
      <c r="L19" s="171" t="str">
        <f>IF('EEM 8'!$E$49="","",'EEM 8'!$E$49)</f>
        <v/>
      </c>
      <c r="M19" s="171" t="str">
        <f>IF('EEM 9'!$E$49="","",'EEM 9'!$E$49)</f>
        <v/>
      </c>
      <c r="N19" s="500" t="str">
        <f>IF('EEM 10'!$E$49="","",'EEM 10'!$E$49)</f>
        <v/>
      </c>
      <c r="V19" s="134"/>
      <c r="W19" s="261">
        <f>SUM(W15:W17)</f>
        <v>0</v>
      </c>
      <c r="X19" s="134"/>
      <c r="AB19" s="32"/>
    </row>
    <row r="20" spans="2:33" ht="40.200000000000003" customHeight="1" x14ac:dyDescent="0.3">
      <c r="B20" s="27" t="s">
        <v>439</v>
      </c>
      <c r="C20" s="194" t="str">
        <f>IF(SUM(D20:N20)=0,"",SUMPRODUCT(D20:N20,$D$13:$N$13)/SUM($D$13:$N$13))</f>
        <v/>
      </c>
      <c r="D20" s="179" t="str">
        <f>IF('EEM 1'!$E$53="","",'EEM 1'!$E$53)</f>
        <v/>
      </c>
      <c r="E20" s="179" t="str">
        <f>IF('EEM 2'!$E$53="","",'EEM 2'!$E$53)</f>
        <v/>
      </c>
      <c r="F20" s="179" t="str">
        <f>IF('EEM 3'!$E$53="","",'EEM 3'!$E$53)</f>
        <v/>
      </c>
      <c r="G20" s="179" t="str">
        <f>IF('EEM 4'!$E$53="","",'EEM 4'!$E$53)</f>
        <v/>
      </c>
      <c r="H20" s="179" t="str">
        <f>IF('EEM 5'!$E$53="","",'EEM 5'!$E$53)</f>
        <v/>
      </c>
      <c r="I20" s="27" t="s">
        <v>439</v>
      </c>
      <c r="J20" s="179" t="str">
        <f>IF('EEM 6'!$E$53="","",'EEM 6'!$E$53)</f>
        <v/>
      </c>
      <c r="K20" s="179" t="str">
        <f>IF('EEM 7'!$E$5="","",'EEM 7'!$E$53)</f>
        <v/>
      </c>
      <c r="L20" s="179" t="str">
        <f>IF('EEM 8'!$E$5="","",'EEM 8'!$E$53)</f>
        <v/>
      </c>
      <c r="M20" s="179" t="str">
        <f>IF('EEM 9'!$E$53="","",'EEM 9'!$E$53)</f>
        <v/>
      </c>
      <c r="N20" s="501" t="str">
        <f>IF('EEM 10'!$E$53="","",'EEM 10'!$E$53)</f>
        <v/>
      </c>
      <c r="W20" s="134" t="str">
        <f>IF(W18=W13,"Only NC","NA")</f>
        <v>Only NC</v>
      </c>
      <c r="X20" s="21">
        <f>SUM(X15:X17)</f>
        <v>0</v>
      </c>
    </row>
    <row r="21" spans="2:33" ht="40.200000000000003" customHeight="1" thickBot="1" x14ac:dyDescent="0.35">
      <c r="B21" s="17" t="s">
        <v>438</v>
      </c>
      <c r="C21" s="195" t="str">
        <f>IF(SUM(D21:N21)=0,"",SUMPRODUCT(D21:N21,$D$13:$N$13)/SUM($D$13:$N$13))</f>
        <v/>
      </c>
      <c r="D21" s="172" t="str">
        <f>IF('EEM 1'!$E$54="","",'EEM 1'!$E$54)</f>
        <v/>
      </c>
      <c r="E21" s="172" t="str">
        <f>IF('EEM 2'!$E$54="","",'EEM 2'!$E$54)</f>
        <v/>
      </c>
      <c r="F21" s="172" t="str">
        <f>IF('EEM 3'!$E$54="","",'EEM 3'!$E$54)</f>
        <v/>
      </c>
      <c r="G21" s="172" t="str">
        <f>IF('EEM 4'!$E$54="","",'EEM 4'!$E$54)</f>
        <v/>
      </c>
      <c r="H21" s="172" t="str">
        <f>IF('EEM 5'!$E$54="","",'EEM 5'!$E$54)</f>
        <v/>
      </c>
      <c r="I21" s="17" t="s">
        <v>438</v>
      </c>
      <c r="J21" s="172" t="str">
        <f>IF('EEM 6'!$E$54="","",'EEM 6'!$E$54)</f>
        <v/>
      </c>
      <c r="K21" s="172" t="str">
        <f>IF('EEM 7'!$E$54="","",'EEM 7'!$E$54)</f>
        <v/>
      </c>
      <c r="L21" s="172" t="str">
        <f>IF('EEM 8'!$E$54="","",'EEM 8'!$E$54)</f>
        <v/>
      </c>
      <c r="M21" s="172" t="str">
        <f>IF('EEM 9'!$E$54="","",'EEM 9'!$E$54)</f>
        <v/>
      </c>
      <c r="N21" s="502" t="str">
        <f>IF('EEM 10'!$E$54="","",'EEM 10'!$E$54)</f>
        <v/>
      </c>
      <c r="W21" s="134" t="str" cm="1">
        <f t="array" ref="W21">_xlfn.IFS(W18=0,"No BRO",W18=SUM(W15:W17),"Only BRO")</f>
        <v>No BRO</v>
      </c>
    </row>
    <row r="23" spans="2:33" x14ac:dyDescent="0.3">
      <c r="B23" s="14" t="s">
        <v>46</v>
      </c>
    </row>
  </sheetData>
  <sheetProtection algorithmName="SHA-512" hashValue="2uDu5lUsU+ym2k+fvI4r2ob/Qk9O12aui3D2DTz+3V4HOSvc27BkvpmAAnEEeaHtU5VduOZFe6PvYkm2cyNM3g==" saltValue="b2csnZg+UuotCtOAVfGWDA==" spinCount="100000" sheet="1" formatColumns="0" formatRows="0"/>
  <customSheetViews>
    <customSheetView guid="{0F4B04D6-F4BF-4317-A3DF-9F7B8BB7C96E}" scale="40" showGridLines="0" fitToPage="1" printArea="1" view="pageBreakPreview">
      <selection activeCell="F12" sqref="F12"/>
      <colBreaks count="1" manualBreakCount="1">
        <brk id="8" min="2" max="21" man="1"/>
      </colBreaks>
      <pageMargins left="0.5" right="0.5" top="0.75" bottom="0.75" header="0.3" footer="0.3"/>
      <pageSetup scale="61" fitToWidth="0" orientation="landscape" r:id="rId1"/>
      <headerFooter>
        <oddHeader>&amp;L&amp;G&amp;CCustomer Project Review (CPR) - &amp;A&amp;R&amp;D</oddHeader>
        <oddFooter>&amp;CPage &amp;P of &amp;N</oddFooter>
      </headerFooter>
    </customSheetView>
  </customSheetViews>
  <mergeCells count="7">
    <mergeCell ref="Q11:Q12"/>
    <mergeCell ref="D14:H14"/>
    <mergeCell ref="J14:N14"/>
    <mergeCell ref="F1:N1"/>
    <mergeCell ref="B3:B4"/>
    <mergeCell ref="C3:E4"/>
    <mergeCell ref="I3:K4"/>
  </mergeCells>
  <phoneticPr fontId="53" type="noConversion"/>
  <hyperlinks>
    <hyperlink ref="B23" location="'Post Installation Summary'!A1" display="Next Tab" xr:uid="{B31EE1E6-EC8B-4274-9780-537F7AD32EA8}"/>
    <hyperlink ref="B1" location="'READ ME'!A1" display="Back to READ ME" xr:uid="{D78AF9C9-ADF5-478C-A084-C98610B02F94}"/>
  </hyperlinks>
  <pageMargins left="0.5" right="0.5" top="0.75" bottom="0.75" header="0.3" footer="0.3"/>
  <pageSetup scale="63" fitToWidth="2" orientation="landscape" r:id="rId2"/>
  <headerFooter>
    <oddHeader>&amp;L&amp;G&amp;CCustomer Project Review (CPR) - &amp;A&amp;R&amp;D</oddHeader>
    <oddFooter>&amp;CPage &amp;P of &amp;N</oddFooter>
  </headerFooter>
  <colBreaks count="1" manualBreakCount="1">
    <brk id="8" max="1048575" man="1"/>
  </colBreaks>
  <legacyDrawingHF r:id="rId3"/>
  <extLst>
    <ext xmlns:x14="http://schemas.microsoft.com/office/spreadsheetml/2009/9/main" uri="{78C0D931-6437-407d-A8EE-F0AAD7539E65}">
      <x14:conditionalFormattings>
        <x14:conditionalFormatting xmlns:xm="http://schemas.microsoft.com/office/excel/2006/main">
          <x14:cfRule type="expression" priority="1175" id="{82B52996-466F-4958-9511-33CB9D1D098C}">
            <xm:f>#REF!&lt;&gt;'Customer Information'!$D$45:$F$45</xm:f>
            <x14:dxf>
              <fill>
                <patternFill>
                  <bgColor rgb="FFFF0000"/>
                </patternFill>
              </fill>
            </x14:dxf>
          </x14:cfRule>
          <xm:sqref>O12:P14 Q15:Q17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F58D-4E80-4854-A6BB-804629AB29E0}">
  <sheetPr codeName="Sheet16"/>
  <dimension ref="B2:B3"/>
  <sheetViews>
    <sheetView zoomScaleNormal="100" workbookViewId="0">
      <selection activeCell="M1" sqref="M1:T1048576"/>
    </sheetView>
  </sheetViews>
  <sheetFormatPr defaultRowHeight="14.4" x14ac:dyDescent="0.3"/>
  <sheetData>
    <row r="2" spans="2:2" x14ac:dyDescent="0.3">
      <c r="B2" t="s">
        <v>567</v>
      </c>
    </row>
    <row r="3" spans="2:2" x14ac:dyDescent="0.3">
      <c r="B3" t="s">
        <v>568</v>
      </c>
    </row>
  </sheetData>
  <customSheetViews>
    <customSheetView guid="{0F4B04D6-F4BF-4317-A3DF-9F7B8BB7C96E}">
      <selection activeCell="M1" sqref="M1:U1048576"/>
      <pageMargins left="0.5" right="0.5" top="0.75" bottom="0.75" header="0.3" footer="0.3"/>
      <pageSetup scale="68" orientation="portrait" r:id="rId1"/>
      <headerFooter>
        <oddHeader>&amp;L&amp;G&amp;CCustomer Project Review (CPR) - &amp;A&amp;R&amp;D</oddHeader>
        <oddFooter>&amp;CPage &amp;P of &amp;N</oddFooter>
      </headerFooter>
    </customSheetView>
  </customSheetViews>
  <pageMargins left="0.5" right="0.5" top="0.75" bottom="0.75" header="0.3" footer="0.3"/>
  <pageSetup scale="68" orientation="portrait" r:id="rId2"/>
  <headerFooter>
    <oddHeader>&amp;L&amp;G&amp;CCustomer Project Review (CPR) - &amp;A&amp;R&amp;D</oddHeader>
    <oddFooter>&amp;CPage &amp;P of &amp;N</oddFooter>
  </headerFooter>
  <legacyDrawingHF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63DE-C82B-45DF-8617-3546C6C27665}">
  <sheetPr codeName="Sheet17">
    <pageSetUpPr autoPageBreaks="0"/>
  </sheetPr>
  <dimension ref="B1:Q31"/>
  <sheetViews>
    <sheetView showGridLines="0" zoomScaleNormal="100" zoomScaleSheetLayoutView="70" workbookViewId="0"/>
  </sheetViews>
  <sheetFormatPr defaultColWidth="9.109375" defaultRowHeight="14.4" outlineLevelCol="1" x14ac:dyDescent="0.3"/>
  <cols>
    <col min="1" max="1" width="9.109375" style="5"/>
    <col min="2" max="2" width="40.6640625" style="5" customWidth="1"/>
    <col min="3" max="3" width="26.6640625" style="5" customWidth="1"/>
    <col min="4" max="8" width="23.6640625" style="5" customWidth="1"/>
    <col min="9" max="9" width="40.6640625" style="5" hidden="1" customWidth="1" outlineLevel="1"/>
    <col min="10" max="14" width="23.6640625" style="5" hidden="1" customWidth="1" outlineLevel="1"/>
    <col min="15" max="15" width="18.6640625" style="5" customWidth="1" collapsed="1"/>
    <col min="16" max="16" width="17.109375" style="5" customWidth="1"/>
    <col min="17" max="16384" width="9.109375" style="5"/>
  </cols>
  <sheetData>
    <row r="1" spans="2:17" ht="23.25" customHeight="1" x14ac:dyDescent="0.35">
      <c r="B1" s="127" t="s">
        <v>32</v>
      </c>
      <c r="F1" s="1092" t="s">
        <v>884</v>
      </c>
      <c r="G1" s="1092"/>
      <c r="H1" s="1092"/>
      <c r="I1" s="1092"/>
      <c r="J1" s="1092"/>
      <c r="K1" s="1092"/>
      <c r="L1" s="1092"/>
      <c r="M1" s="1092"/>
      <c r="N1" s="1092"/>
    </row>
    <row r="2" spans="2:17" ht="12.75" customHeight="1" x14ac:dyDescent="0.3">
      <c r="B2" s="127"/>
    </row>
    <row r="3" spans="2:17" ht="12.75" customHeight="1" x14ac:dyDescent="0.3">
      <c r="B3" s="414" t="s">
        <v>866</v>
      </c>
    </row>
    <row r="4" spans="2:17" ht="12.75" customHeight="1" x14ac:dyDescent="0.3">
      <c r="B4" s="127"/>
    </row>
    <row r="5" spans="2:17" ht="15" customHeight="1" x14ac:dyDescent="0.3">
      <c r="B5" s="883" t="s">
        <v>744</v>
      </c>
      <c r="C5" s="883"/>
      <c r="D5" s="883"/>
      <c r="E5" s="883"/>
      <c r="F5" s="883"/>
      <c r="G5" s="883"/>
      <c r="H5" s="20"/>
      <c r="I5" s="20"/>
      <c r="J5" s="20"/>
      <c r="K5" s="20"/>
    </row>
    <row r="6" spans="2:17" ht="15" customHeight="1" x14ac:dyDescent="0.3">
      <c r="B6" s="883"/>
      <c r="C6" s="883"/>
      <c r="D6" s="883"/>
      <c r="E6" s="883"/>
      <c r="F6" s="883"/>
      <c r="G6" s="883"/>
      <c r="H6" s="20"/>
      <c r="I6" s="20"/>
      <c r="J6" s="20"/>
      <c r="K6" s="20"/>
      <c r="L6" s="20"/>
      <c r="M6" s="20"/>
      <c r="N6" s="20"/>
      <c r="O6" s="20"/>
      <c r="P6" s="20"/>
      <c r="Q6" s="20"/>
    </row>
    <row r="7" spans="2:17" ht="15" customHeight="1" thickBot="1" x14ac:dyDescent="0.35">
      <c r="B7" s="20"/>
      <c r="C7" s="20"/>
      <c r="D7" s="20"/>
      <c r="E7" s="20"/>
      <c r="F7" s="20"/>
      <c r="G7" s="20"/>
      <c r="H7" s="20"/>
      <c r="I7" s="20"/>
      <c r="J7" s="20"/>
      <c r="K7" s="20"/>
      <c r="L7" s="20"/>
      <c r="M7" s="20"/>
      <c r="N7" s="20"/>
      <c r="O7" s="20"/>
      <c r="P7" s="20"/>
      <c r="Q7" s="20"/>
    </row>
    <row r="8" spans="2:17" ht="19.5" customHeight="1" x14ac:dyDescent="0.3">
      <c r="B8" s="1093" t="s">
        <v>222</v>
      </c>
      <c r="C8" s="1094"/>
      <c r="D8" s="1094"/>
      <c r="E8" s="1094"/>
      <c r="F8" s="1094"/>
      <c r="G8" s="1095"/>
      <c r="H8" s="20"/>
      <c r="I8" s="20"/>
      <c r="J8" s="20"/>
      <c r="K8" s="20"/>
      <c r="L8" s="20"/>
      <c r="M8" s="20"/>
      <c r="N8" s="20"/>
    </row>
    <row r="9" spans="2:17" ht="116.4" customHeight="1" x14ac:dyDescent="0.3">
      <c r="B9" s="1096"/>
      <c r="C9" s="1097"/>
      <c r="D9" s="1097"/>
      <c r="E9" s="1097"/>
      <c r="F9" s="1097"/>
      <c r="G9" s="1098"/>
    </row>
    <row r="10" spans="2:17" ht="15.75" customHeight="1" thickBot="1" x14ac:dyDescent="0.35">
      <c r="B10" s="1099"/>
      <c r="C10" s="1100"/>
      <c r="D10" s="1100"/>
      <c r="E10" s="1100"/>
      <c r="F10" s="1100"/>
      <c r="G10" s="1101"/>
    </row>
    <row r="11" spans="2:17" ht="8.4" customHeight="1" x14ac:dyDescent="0.3"/>
    <row r="12" spans="2:17" ht="15.6" x14ac:dyDescent="0.3">
      <c r="B12" s="2" t="s">
        <v>223</v>
      </c>
      <c r="G12" s="4"/>
      <c r="H12" s="4"/>
      <c r="I12" s="4"/>
      <c r="J12" s="4"/>
      <c r="K12" s="4"/>
      <c r="L12" s="4"/>
      <c r="M12" s="4"/>
      <c r="O12" s="4"/>
    </row>
    <row r="13" spans="2:17" ht="8.4" customHeight="1" thickBot="1" x14ac:dyDescent="0.35"/>
    <row r="14" spans="2:17" ht="19.5" customHeight="1" thickBot="1" x14ac:dyDescent="0.35">
      <c r="B14" s="1102" t="s">
        <v>867</v>
      </c>
      <c r="C14" s="1103"/>
      <c r="D14" s="53" t="s">
        <v>571</v>
      </c>
      <c r="E14" s="53"/>
      <c r="F14" s="53"/>
      <c r="G14" s="53"/>
      <c r="H14" s="54"/>
      <c r="I14" s="53" t="s">
        <v>572</v>
      </c>
      <c r="J14" s="53"/>
      <c r="K14" s="53"/>
      <c r="L14" s="53"/>
      <c r="M14" s="53"/>
      <c r="N14" s="54"/>
    </row>
    <row r="15" spans="2:17" ht="16.2" thickBot="1" x14ac:dyDescent="0.35">
      <c r="B15" s="415"/>
      <c r="C15" s="416" t="s">
        <v>59</v>
      </c>
      <c r="D15" s="417" t="s">
        <v>36</v>
      </c>
      <c r="E15" s="418" t="s">
        <v>37</v>
      </c>
      <c r="F15" s="418" t="s">
        <v>38</v>
      </c>
      <c r="G15" s="419" t="s">
        <v>39</v>
      </c>
      <c r="H15" s="420" t="s">
        <v>212</v>
      </c>
      <c r="I15" s="421"/>
      <c r="J15" s="418" t="s">
        <v>213</v>
      </c>
      <c r="K15" s="418" t="s">
        <v>214</v>
      </c>
      <c r="L15" s="422" t="s">
        <v>215</v>
      </c>
      <c r="M15" s="418" t="s">
        <v>216</v>
      </c>
      <c r="N15" s="423" t="s">
        <v>217</v>
      </c>
    </row>
    <row r="16" spans="2:17" ht="36" customHeight="1" x14ac:dyDescent="0.3">
      <c r="B16" s="15" t="s">
        <v>497</v>
      </c>
      <c r="C16" s="424" t="s">
        <v>149</v>
      </c>
      <c r="D16" s="425" t="str">
        <f>IF('EEM 1'!$H$5="","",'EEM 1'!$H$5)</f>
        <v/>
      </c>
      <c r="E16" s="425" t="str">
        <f>IF('EEM 2'!$H$5="","",'EEM 2'!$H$5)</f>
        <v/>
      </c>
      <c r="F16" s="425" t="str">
        <f>IF('EEM 3'!$H$5="","",'EEM 3'!$H$5)</f>
        <v/>
      </c>
      <c r="G16" s="425" t="str">
        <f>IF('EEM 4'!$H$5="","",'EEM 4'!$H$5)</f>
        <v/>
      </c>
      <c r="H16" s="425" t="str">
        <f>IF('EEM 5'!$H$5="","",'EEM 5'!$H$5)</f>
        <v/>
      </c>
      <c r="I16" s="15" t="s">
        <v>497</v>
      </c>
      <c r="J16" s="425" t="str">
        <f>IF('EEM 6'!$H$5="","",'EEM 6'!$H$5)</f>
        <v/>
      </c>
      <c r="K16" s="425" t="str">
        <f>IF('EEM 7'!$H$5="","",'EEM 7'!$H$5)</f>
        <v/>
      </c>
      <c r="L16" s="425" t="str">
        <f>IF('EEM 8'!$H$5="","",'EEM 8'!$H$5)</f>
        <v/>
      </c>
      <c r="M16" s="425" t="str">
        <f>IF('EEM 9'!$H$5="","",'EEM 9'!$H$5)</f>
        <v/>
      </c>
      <c r="N16" s="425" t="str">
        <f>IF('EEM 10'!$H$5="","",'EEM 10'!$H$5)</f>
        <v/>
      </c>
    </row>
    <row r="17" spans="2:14" ht="36" customHeight="1" x14ac:dyDescent="0.3">
      <c r="B17" s="16" t="s">
        <v>1</v>
      </c>
      <c r="C17" s="426" t="s">
        <v>149</v>
      </c>
      <c r="D17" s="411" t="str">
        <f>IF('EEM 1'!$H$6="","",'EEM 1'!$H$6)</f>
        <v/>
      </c>
      <c r="E17" s="411" t="str">
        <f>IF('EEM 2'!$H$6="","",'EEM 2'!$H$6)</f>
        <v/>
      </c>
      <c r="F17" s="411" t="str">
        <f>IF('EEM 3'!$H$6="","",'EEM 3'!$H$6)</f>
        <v/>
      </c>
      <c r="G17" s="411" t="str">
        <f>IF('EEM 4'!$H$6="","",'EEM 4'!$H$6)</f>
        <v/>
      </c>
      <c r="H17" s="411" t="str">
        <f>IF('EEM 5'!$H$6="","",'EEM 5'!$H$6)</f>
        <v/>
      </c>
      <c r="I17" s="16" t="s">
        <v>1</v>
      </c>
      <c r="J17" s="411" t="str">
        <f>IF('EEM 6'!$H$6="","",'EEM 6'!$H$6)</f>
        <v/>
      </c>
      <c r="K17" s="411" t="str">
        <f>IF('EEM 7'!$H$6="","",'EEM 7'!$H$6)</f>
        <v/>
      </c>
      <c r="L17" s="411" t="str">
        <f>IF('EEM 8'!$H$6="","",'EEM 8'!$H$6)</f>
        <v/>
      </c>
      <c r="M17" s="411" t="str">
        <f>IF('EEM 9'!$H$6="","",'EEM 9'!$H$6)</f>
        <v/>
      </c>
      <c r="N17" s="411" t="str">
        <f>IF('EEM 10'!$H$6="","",'EEM 10'!$H$6)</f>
        <v/>
      </c>
    </row>
    <row r="18" spans="2:14" ht="36" customHeight="1" x14ac:dyDescent="0.3">
      <c r="B18" s="16" t="s">
        <v>58</v>
      </c>
      <c r="C18" s="426" t="s">
        <v>149</v>
      </c>
      <c r="D18" s="411" t="str">
        <f>IF('EEM 1'!$H$8="","",'EEM 1'!$H$8)</f>
        <v/>
      </c>
      <c r="E18" s="411" t="str">
        <f>IF('EEM 2'!$H$8="","",'EEM 2'!$H$8)</f>
        <v/>
      </c>
      <c r="F18" s="411" t="str">
        <f>IF('EEM 3'!$H$8="","",'EEM 3'!$H$8)</f>
        <v/>
      </c>
      <c r="G18" s="411" t="str">
        <f>IF('EEM 4'!$H$8="","",'EEM 4'!$H$8)</f>
        <v/>
      </c>
      <c r="H18" s="411" t="str">
        <f>IF('EEM 5'!$H$8="","",'EEM 5'!$H$8)</f>
        <v/>
      </c>
      <c r="I18" s="16" t="s">
        <v>58</v>
      </c>
      <c r="J18" s="411" t="str">
        <f>IF('EEM 6'!$H$8="","",'EEM 6'!$H$8)</f>
        <v/>
      </c>
      <c r="K18" s="411" t="str">
        <f>IF('EEM 7'!$H$8="","",'EEM 7'!$H$8)</f>
        <v/>
      </c>
      <c r="L18" s="411" t="str">
        <f>IF('EEM 8'!$H$8="","",'EEM 8'!$H$8)</f>
        <v/>
      </c>
      <c r="M18" s="411" t="str">
        <f>IF('EEM 9'!$H$8="","",'EEM 9'!$H$8)</f>
        <v/>
      </c>
      <c r="N18" s="411" t="str">
        <f>IF('EEM 10'!$H$8="","",'EEM 10'!$H$8)</f>
        <v/>
      </c>
    </row>
    <row r="19" spans="2:14" ht="36" customHeight="1" x14ac:dyDescent="0.3">
      <c r="B19" s="16" t="s">
        <v>154</v>
      </c>
      <c r="C19" s="427" t="str">
        <f>IF(SUM(D19:N19)=0,"",SUM(D19:N19))</f>
        <v/>
      </c>
      <c r="D19" s="428" t="str" cm="1">
        <f t="array" ref="D19">_xlfn.IFS('EEM 1'!$H$46="","",'EEM 1'!$H$46=0,0.0000000001,OR('EEM 1'!$H$46&lt;&gt;0,'EEM 1'!$H$46&lt;&gt;""),'EEM 1'!$H$46)</f>
        <v/>
      </c>
      <c r="E19" s="428" t="str" cm="1">
        <f t="array" ref="E19">_xlfn.IFS('EEM 2'!$H$46="","",'EEM 2'!$H$46=0,0.0000000001,OR('EEM 2'!$H$46&lt;&gt;0,'EEM 2'!$H$46&lt;&gt;""),'EEM 2'!$H$46)</f>
        <v/>
      </c>
      <c r="F19" s="428" t="str" cm="1">
        <f t="array" ref="F19">_xlfn.IFS('EEM 3'!$H$46="","",'EEM 3'!$H$46=0,0.0000000001,OR('EEM 3'!$H$46&lt;&gt;0,'EEM 3'!$H$46&lt;&gt;""),'EEM 3'!$H$46)</f>
        <v/>
      </c>
      <c r="G19" s="428" t="str" cm="1">
        <f t="array" ref="G19">_xlfn.IFS('EEM 4'!$H$46="","",'EEM 4'!$H$46=0,0.0000000001,OR('EEM 4'!$H$46&lt;&gt;0,'EEM 4'!$H$46&lt;&gt;""),'EEM 4'!$H$46)</f>
        <v/>
      </c>
      <c r="H19" s="428" t="str" cm="1">
        <f t="array" ref="H19">_xlfn.IFS('EEM 5'!$H$46="","",'EEM 5'!$H$46=0,0.0000000001,OR('EEM 5'!$H$46&lt;&gt;0,'EEM 5'!$H$46&lt;&gt;""),'EEM 5'!$H$46)</f>
        <v/>
      </c>
      <c r="I19" s="16" t="s">
        <v>154</v>
      </c>
      <c r="J19" s="428" t="str" cm="1">
        <f t="array" ref="J19">_xlfn.IFS('EEM 6'!$H$46="","",'EEM 6'!$H$46=0,0.0000000001,OR('EEM 6'!$H$46&lt;&gt;0,'EEM 6'!$H$46&lt;&gt;""),'EEM 6'!$H$46)</f>
        <v/>
      </c>
      <c r="K19" s="428" t="str" cm="1">
        <f t="array" ref="K19">_xlfn.IFS('EEM 7'!$H$46="","",'EEM 7'!$H$46=0,0.0000000001,OR('EEM 7'!$H$46&lt;&gt;0,'EEM 7'!$H$46&lt;&gt;""),'EEM 7'!$H$46)</f>
        <v/>
      </c>
      <c r="L19" s="428" t="str" cm="1">
        <f t="array" ref="L19">_xlfn.IFS('EEM 8'!$H$46="","",'EEM 8'!$H$46=0,0.0000000001,OR('EEM 8'!$H$46&lt;&gt;0,'EEM 8'!$H$46&lt;&gt;""),'EEM 8'!$H$46)</f>
        <v/>
      </c>
      <c r="M19" s="428" t="str" cm="1">
        <f t="array" ref="M19">_xlfn.IFS('EEM 9'!$H$46="","",'EEM 9'!$H$46=0,0.0000000001,OR('EEM 9'!$H$46&lt;&gt;0,'EEM 9'!$H$46&lt;&gt;""),'EEM 9'!$H$46)</f>
        <v/>
      </c>
      <c r="N19" s="428" t="str" cm="1">
        <f t="array" ref="N19">_xlfn.IFS('EEM 10'!$H$46="","",'EEM 10'!$H$46=0,0.0000000001,OR('EEM 10'!$H$46&lt;&gt;0,'EEM 10'!$H$46&lt;&gt;""),'EEM 10'!$H$46)</f>
        <v/>
      </c>
    </row>
    <row r="20" spans="2:14" ht="36" customHeight="1" x14ac:dyDescent="0.3">
      <c r="B20" s="16" t="s">
        <v>155</v>
      </c>
      <c r="C20" s="427" t="str">
        <f>IF(SUM(D20:N20)=0,"",SUM(D20:N20))</f>
        <v/>
      </c>
      <c r="D20" s="428" t="str" cm="1">
        <f t="array" ref="D20">_xlfn.IFS('EEM 1'!$H$48="","",'EEM 1'!$H$48=0,0.0000000001,OR('EEM 1'!$H$48&lt;&gt;0,'EEM 1'!$H$48&lt;&gt;""),'EEM 1'!$H$48)</f>
        <v/>
      </c>
      <c r="E20" s="428" t="str" cm="1">
        <f t="array" ref="E20">_xlfn.IFS('EEM 2'!$H$48="","",'EEM 2'!$H$48=0,0.0000000001,OR('EEM 2'!$H$48&lt;&gt;0,'EEM 2'!$H$48&lt;&gt;""),'EEM 2'!$H$48)</f>
        <v/>
      </c>
      <c r="F20" s="428" t="str" cm="1">
        <f t="array" ref="F20">_xlfn.IFS('EEM 3'!$H$48="","",'EEM 3'!$H$48=0,0.0000000001,OR('EEM 3'!$H$48&lt;&gt;0,'EEM 3'!$H$48&lt;&gt;""),'EEM 3'!$H$48)</f>
        <v/>
      </c>
      <c r="G20" s="428" t="str" cm="1">
        <f t="array" ref="G20">_xlfn.IFS('EEM 4'!$H$48="","",'EEM 4'!$H$48=0,0.0000000001,OR('EEM 4'!$H$48&lt;&gt;0,'EEM 4'!$H$48&lt;&gt;""),'EEM 4'!$H$48)</f>
        <v/>
      </c>
      <c r="H20" s="428" t="str" cm="1">
        <f t="array" ref="H20">_xlfn.IFS('EEM 5'!$H$48="","",'EEM 5'!$H$48=0,0.0000000001,OR('EEM 5'!$H$48&lt;&gt;0,'EEM 5'!$H$48&lt;&gt;""),'EEM 5'!$H$48)</f>
        <v/>
      </c>
      <c r="I20" s="16" t="s">
        <v>155</v>
      </c>
      <c r="J20" s="428" t="str" cm="1">
        <f t="array" ref="J20">_xlfn.IFS('EEM 6'!$H$48="","",'EEM 6'!$H$48=0,0.0000000001,OR('EEM 6'!$H$48&lt;&gt;0,'EEM 6'!$H$48&lt;&gt;""),'EEM 6'!$H$48)</f>
        <v/>
      </c>
      <c r="K20" s="428" t="str" cm="1">
        <f t="array" ref="K20">_xlfn.IFS('EEM 7'!$H$48="","",'EEM 7'!$H$48=0,0.0000000001,OR('EEM 7'!$H$48&lt;&gt;0,'EEM 7'!$H$48&lt;&gt;""),'EEM 7'!$H$48)</f>
        <v/>
      </c>
      <c r="L20" s="428" t="str" cm="1">
        <f t="array" ref="L20">_xlfn.IFS('EEM 8'!$H$48="","",'EEM 8'!$H$48=0,0.0000000001,OR('EEM 8'!$H$48&lt;&gt;0,'EEM 8'!$H$48&lt;&gt;""),'EEM 8'!$H$48)</f>
        <v/>
      </c>
      <c r="M20" s="428" t="str" cm="1">
        <f t="array" ref="M20">_xlfn.IFS('EEM 9'!$H$48="","",'EEM 9'!$H$48=0,0.0000000001,OR('EEM 9'!$H$48&lt;&gt;0,'EEM 9'!$H$48&lt;&gt;""),'EEM 9'!$H$48)</f>
        <v/>
      </c>
      <c r="N20" s="428" t="str" cm="1">
        <f t="array" ref="N20">_xlfn.IFS('EEM 10'!$H$48="","",'EEM 10'!$H$48=0,0.0000000001,OR('EEM 10'!$H$48&lt;&gt;0,'EEM 10'!$H$48&lt;&gt;""),'EEM 10'!$H$48)</f>
        <v/>
      </c>
    </row>
    <row r="21" spans="2:14" ht="36" customHeight="1" x14ac:dyDescent="0.3">
      <c r="B21" s="16" t="s">
        <v>720</v>
      </c>
      <c r="C21" s="427" t="str">
        <f>IF(SUM(C19:C20)=0,"",SUM(D21:N21))</f>
        <v/>
      </c>
      <c r="D21" s="428" t="str">
        <f>IFERROR(IF(SUM($C$19:$C$20)=0,"",(D19*0.003412)+(D20*0.1)),"")</f>
        <v/>
      </c>
      <c r="E21" s="428" t="str">
        <f t="shared" ref="E21:H21" si="0">IFERROR(IF(SUM($C$19:$C$20)=0,"",(E19*0.003412)+(E20*0.1)),"")</f>
        <v/>
      </c>
      <c r="F21" s="428" t="str">
        <f t="shared" si="0"/>
        <v/>
      </c>
      <c r="G21" s="428" t="str">
        <f t="shared" si="0"/>
        <v/>
      </c>
      <c r="H21" s="428" t="str">
        <f t="shared" si="0"/>
        <v/>
      </c>
      <c r="I21" s="16" t="s">
        <v>720</v>
      </c>
      <c r="J21" s="428" t="str">
        <f t="shared" ref="J21:N21" si="1">IFERROR(IF(SUM($C$19:$C$20)=0,"",(J19*0.003412)+(J20*0.1)),"")</f>
        <v/>
      </c>
      <c r="K21" s="428" t="str">
        <f t="shared" si="1"/>
        <v/>
      </c>
      <c r="L21" s="428" t="str">
        <f t="shared" si="1"/>
        <v/>
      </c>
      <c r="M21" s="428" t="str">
        <f t="shared" si="1"/>
        <v/>
      </c>
      <c r="N21" s="428" t="str">
        <f t="shared" si="1"/>
        <v/>
      </c>
    </row>
    <row r="22" spans="2:14" ht="36" customHeight="1" x14ac:dyDescent="0.3">
      <c r="B22" s="16" t="s">
        <v>151</v>
      </c>
      <c r="C22" s="429" t="str">
        <f>IF(SUM(C19:C20)=0,"",SUMPRODUCT(D21:N21,D22:N22)/SUM(D21:N21))</f>
        <v/>
      </c>
      <c r="D22" s="430" t="str">
        <f>IF('EEM 1'!$H$12="","",'EEM 1'!$H$12)</f>
        <v/>
      </c>
      <c r="E22" s="430" t="str">
        <f>IF('EEM 2'!$H$12="","",'EEM 2'!$H$12)</f>
        <v/>
      </c>
      <c r="F22" s="430" t="str">
        <f>IF('EEM 3'!$H$12="","",'EEM 3'!$H$12)</f>
        <v/>
      </c>
      <c r="G22" s="430" t="str">
        <f>IF('EEM 4'!$H$12="","",'EEM 4'!$H$12)</f>
        <v/>
      </c>
      <c r="H22" s="430" t="str">
        <f>IF('EEM 5'!$H$12="","",'EEM 5'!$H$12)</f>
        <v/>
      </c>
      <c r="I22" s="16" t="s">
        <v>151</v>
      </c>
      <c r="J22" s="430" t="str">
        <f>IF('EEM 6'!$H$12="","",'EEM 6'!$H$12)</f>
        <v/>
      </c>
      <c r="K22" s="430" t="str">
        <f>IF('EEM 7'!$H$12="","",'EEM 7'!$H$12)</f>
        <v/>
      </c>
      <c r="L22" s="430" t="str">
        <f>IF('EEM 8'!$H$12="","",'EEM 8'!$H$12)</f>
        <v/>
      </c>
      <c r="M22" s="430" t="str">
        <f>IF('EEM 9'!$H$12="","",'EEM 9'!$H$12)</f>
        <v/>
      </c>
      <c r="N22" s="430" t="str">
        <f>IF('EEM 10'!$H$12="","",'EEM 10'!$H$12)</f>
        <v/>
      </c>
    </row>
    <row r="23" spans="2:14" ht="36" customHeight="1" x14ac:dyDescent="0.3">
      <c r="B23" s="27" t="s">
        <v>50</v>
      </c>
      <c r="C23" s="431" t="str">
        <f t="shared" ref="C23:C26" si="2">IF(SUM(D23:N23)=0,"",SUM(D23:N23))</f>
        <v/>
      </c>
      <c r="D23" s="432" t="str">
        <f>IF('EEM 1'!$H$50="","",'EEM 1'!$H$50)</f>
        <v/>
      </c>
      <c r="E23" s="432" t="str">
        <f>IF('EEM 2'!$H$50="","",'EEM 2'!$H$50)</f>
        <v/>
      </c>
      <c r="F23" s="432" t="str">
        <f>IF('EEM 3'!$H$50="","",'EEM 3'!$H$50)</f>
        <v/>
      </c>
      <c r="G23" s="432" t="str">
        <f>IF('EEM 4'!$H$50="","",'EEM 4'!$H$50)</f>
        <v/>
      </c>
      <c r="H23" s="432" t="str">
        <f>IF('EEM 5'!$H$50="","",'EEM 5'!$H$50)</f>
        <v/>
      </c>
      <c r="I23" s="27" t="s">
        <v>50</v>
      </c>
      <c r="J23" s="432" t="str">
        <f>IF('EEM 6'!$H$50="","",'EEM 6'!$H$50)</f>
        <v/>
      </c>
      <c r="K23" s="432" t="str">
        <f>IF('EEM 7'!$H$50="","",'EEM 7'!$H$50)</f>
        <v/>
      </c>
      <c r="L23" s="432" t="str">
        <f>IF('EEM 8'!$H$50="","",'EEM 8'!$H$50)</f>
        <v/>
      </c>
      <c r="M23" s="432" t="str">
        <f>IF('EEM 9'!$H$50="","",'EEM 9'!$H$50)</f>
        <v/>
      </c>
      <c r="N23" s="432" t="str">
        <f>IF('EEM 10'!$H$50="","",'EEM 10'!$H$50)</f>
        <v/>
      </c>
    </row>
    <row r="24" spans="2:14" ht="36" customHeight="1" x14ac:dyDescent="0.3">
      <c r="B24" s="27" t="s">
        <v>51</v>
      </c>
      <c r="C24" s="431" t="str">
        <f t="shared" si="2"/>
        <v/>
      </c>
      <c r="D24" s="432" t="str">
        <f>IF('EEM 1'!$H$51="","",'EEM 1'!$H$51)</f>
        <v/>
      </c>
      <c r="E24" s="432" t="str">
        <f>IF('EEM 2'!$H$51="","",'EEM 2'!$H$51)</f>
        <v/>
      </c>
      <c r="F24" s="432" t="str">
        <f>IF('EEM 3'!$H$51="","",'EEM 3'!$H$51)</f>
        <v/>
      </c>
      <c r="G24" s="432" t="str">
        <f>IF('EEM 4'!$H$51="","",'EEM 4'!$H$51)</f>
        <v/>
      </c>
      <c r="H24" s="432" t="str">
        <f>IF('EEM 5'!$H$51="","",'EEM 5'!$H$51)</f>
        <v/>
      </c>
      <c r="I24" s="27" t="s">
        <v>51</v>
      </c>
      <c r="J24" s="432" t="str">
        <f>IF('EEM 6'!$H$51="","",'EEM 6'!$H$51)</f>
        <v/>
      </c>
      <c r="K24" s="432" t="str">
        <f>IF('EEM 7'!$H$51="","",'EEM 7'!$H$51)</f>
        <v/>
      </c>
      <c r="L24" s="432" t="str">
        <f>IF('EEM 8'!$H$51="","",'EEM 8'!$H$51)</f>
        <v/>
      </c>
      <c r="M24" s="432" t="str">
        <f>IF('EEM 9'!$H$51="","",'EEM 9'!$H$51)</f>
        <v/>
      </c>
      <c r="N24" s="432" t="str">
        <f>IF('EEM 10'!$H$51="","",'EEM 10'!$H$51)</f>
        <v/>
      </c>
    </row>
    <row r="25" spans="2:14" ht="36" customHeight="1" x14ac:dyDescent="0.3">
      <c r="B25" s="27" t="s">
        <v>460</v>
      </c>
      <c r="C25" s="431" t="str">
        <f t="shared" si="2"/>
        <v/>
      </c>
      <c r="D25" s="432" t="str">
        <f>IF(D$24="","",'EEM 1'!$H$52)</f>
        <v/>
      </c>
      <c r="E25" s="432" t="str">
        <f>IF(E$24="","",'EEM 2'!$H$52)</f>
        <v/>
      </c>
      <c r="F25" s="432" t="str">
        <f>IF(F$24="","",'EEM 3'!$H$52)</f>
        <v/>
      </c>
      <c r="G25" s="432" t="str">
        <f>IF(G$24="","",'EEM 4'!$H$52)</f>
        <v/>
      </c>
      <c r="H25" s="432" t="str">
        <f>IF(H$24="","",'EEM 5'!$H$52)</f>
        <v/>
      </c>
      <c r="I25" s="27" t="s">
        <v>460</v>
      </c>
      <c r="J25" s="432" t="str">
        <f>IF(J$24="","",'EEM 6'!$H$52)</f>
        <v/>
      </c>
      <c r="K25" s="432" t="str">
        <f>IF(K$24="","",'EEM 7'!$H$52)</f>
        <v/>
      </c>
      <c r="L25" s="432" t="str">
        <f>IF(L$24="","",'EEM 8'!$H$52)</f>
        <v/>
      </c>
      <c r="M25" s="432" t="str">
        <f>IF(M$24="","",'EEM 9'!$H$52)</f>
        <v/>
      </c>
      <c r="N25" s="432" t="str">
        <f>IF(N$24="","",'EEM 10'!$H$52)</f>
        <v/>
      </c>
    </row>
    <row r="26" spans="2:14" ht="36" customHeight="1" x14ac:dyDescent="0.3">
      <c r="B26" s="27" t="s">
        <v>491</v>
      </c>
      <c r="C26" s="431" t="str">
        <f t="shared" si="2"/>
        <v/>
      </c>
      <c r="D26" s="432" t="str">
        <f>IF('EEM 1'!$H$49="","",'EEM 1'!$H$49)</f>
        <v/>
      </c>
      <c r="E26" s="432" t="str">
        <f>IF('EEM 2'!$H$49="","",'EEM 2'!$H$49)</f>
        <v/>
      </c>
      <c r="F26" s="432" t="str">
        <f>IF('EEM 3'!$H$49="","",'EEM 3'!$H$49)</f>
        <v/>
      </c>
      <c r="G26" s="432" t="str">
        <f>IF('EEM 4'!$H$49="","",'EEM 4'!$H$49)</f>
        <v/>
      </c>
      <c r="H26" s="432" t="str">
        <f>IF('EEM 5'!$H$49="","",'EEM 5'!$H$49)</f>
        <v/>
      </c>
      <c r="I26" s="27" t="s">
        <v>491</v>
      </c>
      <c r="J26" s="432" t="str">
        <f>IF('EEM 6'!$H$49="","",'EEM 6'!$H$49)</f>
        <v/>
      </c>
      <c r="K26" s="432" t="str">
        <f>IF('EEM 7'!$H$49="","",'EEM 7'!$H$49)</f>
        <v/>
      </c>
      <c r="L26" s="432" t="str">
        <f>IF('EEM 8'!$H$49="","",'EEM 8'!$H$49)</f>
        <v/>
      </c>
      <c r="M26" s="432" t="str">
        <f>IF('EEM 9'!$H$49="","",'EEM 9'!$H$49)</f>
        <v/>
      </c>
      <c r="N26" s="432" t="str">
        <f>IF('EEM 10'!$H$49="","",'EEM 10'!$H$49)</f>
        <v/>
      </c>
    </row>
    <row r="27" spans="2:14" ht="36" customHeight="1" x14ac:dyDescent="0.3">
      <c r="B27" s="27" t="s">
        <v>439</v>
      </c>
      <c r="C27" s="433" t="str">
        <f>IF(SUM(D27:N27)=0,"",SUMPRODUCT(D27:N27,$D$21:$N$21)/SUM($D$21:$N$21))</f>
        <v/>
      </c>
      <c r="D27" s="434" t="str">
        <f>IF('EEM 1'!$H$53="","",'EEM 1'!$H$53)</f>
        <v/>
      </c>
      <c r="E27" s="434" t="str">
        <f>IF('EEM 2'!$H$53="","",'EEM 2'!$H$53)</f>
        <v/>
      </c>
      <c r="F27" s="434" t="str">
        <f>IF('EEM 3'!$H$53="","",'EEM 3'!$H$53)</f>
        <v/>
      </c>
      <c r="G27" s="434" t="str">
        <f>IF('EEM 4'!$H$53="","",'EEM 4'!$H$53)</f>
        <v/>
      </c>
      <c r="H27" s="434" t="str">
        <f>IF('EEM 5'!$H$53="","",'EEM 5'!$H$53)</f>
        <v/>
      </c>
      <c r="I27" s="27" t="s">
        <v>439</v>
      </c>
      <c r="J27" s="434" t="str">
        <f>IF('EEM 6'!$H$53="","",'EEM 6'!$H$53)</f>
        <v/>
      </c>
      <c r="K27" s="434" t="str">
        <f>IF('EEM 7'!$H$53="","",'EEM 7'!$H$53)</f>
        <v/>
      </c>
      <c r="L27" s="434" t="str">
        <f>IF('EEM 8'!$H$53="","",'EEM 8'!$H$53)</f>
        <v/>
      </c>
      <c r="M27" s="434" t="str">
        <f>IF('EEM 9'!$H$53="","",'EEM 9'!$H$53)</f>
        <v/>
      </c>
      <c r="N27" s="434" t="str">
        <f>IF('EEM 10'!$H$53="","",'EEM 10'!$H$53)</f>
        <v/>
      </c>
    </row>
    <row r="28" spans="2:14" ht="36" customHeight="1" thickBot="1" x14ac:dyDescent="0.35">
      <c r="B28" s="17" t="s">
        <v>438</v>
      </c>
      <c r="C28" s="433" t="str">
        <f>IF(SUM(D28:N28)=0,"",SUMPRODUCT(D28:N28,$D$21:$N$21)/SUM($D$21:$N$21))</f>
        <v/>
      </c>
      <c r="D28" s="435" t="str">
        <f>IF('EEM 1'!$H$54="","",'EEM 1'!$H$54)</f>
        <v/>
      </c>
      <c r="E28" s="435" t="str">
        <f>IF('EEM 2'!$H$54="","",'EEM 2'!$H$54)</f>
        <v/>
      </c>
      <c r="F28" s="435" t="str">
        <f>IF('EEM 3'!$H$54="","",'EEM 3'!$H$54)</f>
        <v/>
      </c>
      <c r="G28" s="435" t="str">
        <f>IF('EEM 4'!$H$54="","",'EEM 4'!$H$54)</f>
        <v/>
      </c>
      <c r="H28" s="435" t="str">
        <f>IF('EEM 5'!$H$54="","",'EEM 5'!$H$54)</f>
        <v/>
      </c>
      <c r="I28" s="17" t="s">
        <v>438</v>
      </c>
      <c r="J28" s="435" t="str">
        <f>IF('EEM 6'!$H$54="","",'EEM 6'!$H$54)</f>
        <v/>
      </c>
      <c r="K28" s="435" t="str">
        <f>IF('EEM 7'!$H$54="","",'EEM 7'!$H$54)</f>
        <v/>
      </c>
      <c r="L28" s="435" t="str">
        <f>IF('EEM 8'!$H$54="","",'EEM 8'!$H$54)</f>
        <v/>
      </c>
      <c r="M28" s="435" t="str">
        <f>IF('EEM 9'!$H$54="","",'EEM 9'!$H$54)</f>
        <v/>
      </c>
      <c r="N28" s="435" t="str">
        <f>IF('EEM 10'!$H$54="","",'EEM 10'!$H$54)</f>
        <v/>
      </c>
    </row>
    <row r="29" spans="2:14" x14ac:dyDescent="0.3">
      <c r="B29" s="436"/>
      <c r="C29" s="436"/>
      <c r="D29" s="436"/>
      <c r="E29" s="436"/>
      <c r="F29" s="436"/>
      <c r="G29" s="436"/>
      <c r="H29" s="436"/>
      <c r="I29" s="436"/>
    </row>
    <row r="31" spans="2:14" ht="15.6" x14ac:dyDescent="0.3">
      <c r="B31" s="437" t="s">
        <v>447</v>
      </c>
      <c r="C31" s="2"/>
    </row>
  </sheetData>
  <sheetProtection algorithmName="SHA-512" hashValue="HTgffehfeH47CfvZTRbftKBd5YBXzAF+w+owR0JfD+/ENFHcJrBLKObqfvGsXPkH5HwyKBuxMNwiu0e7Xp4LpA==" saltValue="VlNNCADJijUQ27gQNaC63Q==" spinCount="100000" sheet="1" formatColumns="0" formatRows="0"/>
  <customSheetViews>
    <customSheetView guid="{0F4B04D6-F4BF-4317-A3DF-9F7B8BB7C96E}" scale="40" showGridLines="0" printArea="1" hiddenColumns="1" view="pageBreakPreview">
      <selection activeCell="AA20" sqref="AA20"/>
      <pageMargins left="0.5" right="0.5" top="0.75" bottom="0.75" header="0.3" footer="0.3"/>
      <pageSetup scale="65" fitToWidth="5" orientation="landscape" r:id="rId1"/>
      <headerFooter>
        <oddHeader>&amp;L&amp;G&amp;CCustomer Project Review (CPR) - &amp;A&amp;R&amp;D</oddHeader>
        <oddFooter>&amp;CPage &amp;P of &amp;N</oddFooter>
      </headerFooter>
    </customSheetView>
  </customSheetViews>
  <mergeCells count="5">
    <mergeCell ref="F1:N1"/>
    <mergeCell ref="B5:G6"/>
    <mergeCell ref="B8:G8"/>
    <mergeCell ref="B9:G10"/>
    <mergeCell ref="B14:C14"/>
  </mergeCells>
  <hyperlinks>
    <hyperlink ref="B1" location="'READ ME'!A1" display="Back to READ ME" xr:uid="{5123E30C-0EC9-4D15-BA3D-193147327D0F}"/>
    <hyperlink ref="B31" location="'Reference Documents'!A1" display=" 'Reference Documents' tab" xr:uid="{07C36CC3-1C30-4DF5-B79A-836C1464255D}"/>
  </hyperlinks>
  <pageMargins left="0.5" right="0.5" top="0.75" bottom="0.75" header="0.3" footer="0.3"/>
  <pageSetup scale="65" fitToWidth="5" orientation="landscape" r:id="rId2"/>
  <headerFooter>
    <oddHeader>&amp;L&amp;G&amp;CCustomer Project Review (CPR) - &amp;A&amp;R&amp;D</oddHeader>
    <oddFooter>&amp;CPage &amp;P of &amp;N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96261" r:id="rId6" name="Check Box 5">
              <controlPr locked="0" defaultSize="0" autoFill="0" autoLine="0" autoPict="0">
                <anchor moveWithCells="1">
                  <from>
                    <xdr:col>2</xdr:col>
                    <xdr:colOff>1638300</xdr:colOff>
                    <xdr:row>10</xdr:row>
                    <xdr:rowOff>68580</xdr:rowOff>
                  </from>
                  <to>
                    <xdr:col>3</xdr:col>
                    <xdr:colOff>861060</xdr:colOff>
                    <xdr:row>12</xdr:row>
                    <xdr:rowOff>45720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C942-A847-47B6-B0DE-3B2D347BA89A}">
  <sheetPr codeName="Sheet18">
    <pageSetUpPr autoPageBreaks="0"/>
  </sheetPr>
  <dimension ref="B1:D20"/>
  <sheetViews>
    <sheetView showGridLines="0" zoomScaleNormal="100" workbookViewId="0">
      <pane ySplit="3" topLeftCell="A4" activePane="bottomLeft" state="frozen"/>
      <selection pane="bottomLeft"/>
    </sheetView>
  </sheetViews>
  <sheetFormatPr defaultColWidth="9.109375" defaultRowHeight="15.6" x14ac:dyDescent="0.3"/>
  <cols>
    <col min="1" max="1" width="6.44140625" style="2" customWidth="1"/>
    <col min="2" max="2" width="51.44140625" style="2" customWidth="1"/>
    <col min="3" max="3" width="80.44140625" style="2" customWidth="1"/>
    <col min="4" max="4" width="52.44140625" style="2" customWidth="1"/>
    <col min="5" max="5" width="27.5546875" style="2" customWidth="1"/>
    <col min="6" max="16384" width="9.109375" style="2"/>
  </cols>
  <sheetData>
    <row r="1" spans="2:4" x14ac:dyDescent="0.3">
      <c r="B1" s="127" t="s">
        <v>32</v>
      </c>
    </row>
    <row r="2" spans="2:4" ht="16.2" thickBot="1" x14ac:dyDescent="0.35">
      <c r="B2" s="127"/>
    </row>
    <row r="3" spans="2:4" ht="18" x14ac:dyDescent="0.35">
      <c r="B3" s="438" t="s">
        <v>7</v>
      </c>
      <c r="C3" s="439" t="s">
        <v>201</v>
      </c>
      <c r="D3" s="440" t="s">
        <v>175</v>
      </c>
    </row>
    <row r="4" spans="2:4" ht="43.2" x14ac:dyDescent="0.3">
      <c r="B4" s="441" t="s">
        <v>180</v>
      </c>
      <c r="C4" s="442" t="s">
        <v>192</v>
      </c>
      <c r="D4" s="129" t="s">
        <v>181</v>
      </c>
    </row>
    <row r="5" spans="2:4" ht="46.2" customHeight="1" x14ac:dyDescent="0.3">
      <c r="B5" s="441" t="s">
        <v>186</v>
      </c>
      <c r="C5" s="442" t="s">
        <v>193</v>
      </c>
      <c r="D5" s="129" t="s">
        <v>187</v>
      </c>
    </row>
    <row r="6" spans="2:4" ht="66" customHeight="1" x14ac:dyDescent="0.3">
      <c r="B6" s="441" t="s">
        <v>653</v>
      </c>
      <c r="C6" s="442" t="s">
        <v>655</v>
      </c>
      <c r="D6" s="129" t="s">
        <v>654</v>
      </c>
    </row>
    <row r="7" spans="2:4" ht="66" customHeight="1" x14ac:dyDescent="0.3">
      <c r="B7" s="441" t="s">
        <v>656</v>
      </c>
      <c r="C7" s="442" t="s">
        <v>657</v>
      </c>
      <c r="D7" s="129" t="s">
        <v>658</v>
      </c>
    </row>
    <row r="8" spans="2:4" ht="57.6" x14ac:dyDescent="0.3">
      <c r="B8" s="441" t="s">
        <v>426</v>
      </c>
      <c r="C8" s="442" t="s">
        <v>428</v>
      </c>
      <c r="D8" s="130" t="s">
        <v>427</v>
      </c>
    </row>
    <row r="9" spans="2:4" ht="42.6" customHeight="1" x14ac:dyDescent="0.3">
      <c r="B9" s="441" t="s">
        <v>176</v>
      </c>
      <c r="C9" s="442" t="s">
        <v>196</v>
      </c>
      <c r="D9" s="129" t="s">
        <v>177</v>
      </c>
    </row>
    <row r="10" spans="2:4" ht="90" customHeight="1" x14ac:dyDescent="0.3">
      <c r="B10" s="441" t="s">
        <v>773</v>
      </c>
      <c r="C10" s="442" t="s">
        <v>774</v>
      </c>
      <c r="D10" s="129" t="s">
        <v>775</v>
      </c>
    </row>
    <row r="11" spans="2:4" ht="42.6" customHeight="1" x14ac:dyDescent="0.3">
      <c r="B11" s="441" t="s">
        <v>770</v>
      </c>
      <c r="C11" s="442" t="s">
        <v>771</v>
      </c>
      <c r="D11" s="130" t="s">
        <v>772</v>
      </c>
    </row>
    <row r="12" spans="2:4" ht="55.95" customHeight="1" x14ac:dyDescent="0.3">
      <c r="B12" s="443" t="s">
        <v>188</v>
      </c>
      <c r="C12" s="444" t="s">
        <v>194</v>
      </c>
      <c r="D12" s="131" t="s">
        <v>182</v>
      </c>
    </row>
    <row r="13" spans="2:4" ht="72" x14ac:dyDescent="0.3">
      <c r="B13" s="441" t="s">
        <v>183</v>
      </c>
      <c r="C13" s="442" t="s">
        <v>195</v>
      </c>
      <c r="D13" s="129" t="s">
        <v>184</v>
      </c>
    </row>
    <row r="14" spans="2:4" ht="78.599999999999994" customHeight="1" x14ac:dyDescent="0.3">
      <c r="B14" s="441" t="s">
        <v>431</v>
      </c>
      <c r="C14" s="442" t="s">
        <v>432</v>
      </c>
      <c r="D14" s="132" t="s">
        <v>430</v>
      </c>
    </row>
    <row r="15" spans="2:4" ht="68.400000000000006" customHeight="1" x14ac:dyDescent="0.3">
      <c r="B15" s="441" t="s">
        <v>858</v>
      </c>
      <c r="C15" s="442" t="s">
        <v>860</v>
      </c>
      <c r="D15" s="132" t="s">
        <v>859</v>
      </c>
    </row>
    <row r="16" spans="2:4" ht="109.2" customHeight="1" x14ac:dyDescent="0.3">
      <c r="B16" s="441" t="s">
        <v>463</v>
      </c>
      <c r="C16" s="442" t="s">
        <v>234</v>
      </c>
      <c r="D16" s="129" t="s">
        <v>235</v>
      </c>
    </row>
    <row r="17" spans="2:4" ht="64.2" customHeight="1" x14ac:dyDescent="0.3">
      <c r="B17" s="441" t="s">
        <v>478</v>
      </c>
      <c r="C17" s="442" t="s">
        <v>479</v>
      </c>
      <c r="D17" s="129" t="s">
        <v>480</v>
      </c>
    </row>
    <row r="18" spans="2:4" ht="49.2" customHeight="1" x14ac:dyDescent="0.3">
      <c r="B18" s="441" t="s">
        <v>486</v>
      </c>
      <c r="C18" s="442" t="s">
        <v>465</v>
      </c>
      <c r="D18" s="129" t="s">
        <v>464</v>
      </c>
    </row>
    <row r="20" spans="2:4" x14ac:dyDescent="0.3">
      <c r="B20" s="128"/>
    </row>
  </sheetData>
  <sheetProtection algorithmName="SHA-512" hashValue="Dd/wUCNybb1ysjkyG9PZYR4wDDpIaRjvdxakOu9TyR/z8nytWO+MjLz8fflDT1M4WuZAQ16DaSsuc0k8mDm9ig==" saltValue="CG/2yj1T6glV8rlcZ9CJ9A==" spinCount="100000" sheet="1" formatColumns="0" formatRows="0"/>
  <autoFilter ref="B3:D3" xr:uid="{C1FEC942-A847-47B6-B0DE-3B2D347BA89A}"/>
  <customSheetViews>
    <customSheetView guid="{0F4B04D6-F4BF-4317-A3DF-9F7B8BB7C96E}" scale="85" showGridLines="0" showAutoFilter="1">
      <pane ySplit="3" topLeftCell="A4" activePane="bottomLeft" state="frozen"/>
      <selection pane="bottomLeft" activeCell="E4" sqref="E4"/>
      <rowBreaks count="1" manualBreakCount="1">
        <brk id="11" min="1" max="3" man="1"/>
      </rowBreaks>
      <pageMargins left="0.5" right="0.5" top="0.75" bottom="0.75" header="0.3" footer="0.3"/>
      <pageSetup scale="51" fitToHeight="2" orientation="portrait" r:id="rId1"/>
      <headerFooter>
        <oddHeader>&amp;L&amp;G&amp;CCustomer Project Review (CPR) - &amp;A&amp;R&amp;D</oddHeader>
        <oddFooter>&amp;CPage &amp;P of &amp;N</oddFooter>
      </headerFooter>
      <autoFilter ref="B3:D3" xr:uid="{96612D48-6F9E-46D2-A4EC-434FA7AFB3AB}"/>
    </customSheetView>
  </customSheetViews>
  <hyperlinks>
    <hyperlink ref="D9" r:id="rId2" xr:uid="{4F12C9C3-53BD-4B6C-8AC0-4DCF0CBC243F}"/>
    <hyperlink ref="B1" location="'READ ME'!A1" display="Back to READ ME" xr:uid="{519FDCF8-3500-4D91-A048-5A8875486170}"/>
    <hyperlink ref="D4" r:id="rId3" xr:uid="{240D6BDF-BD3A-4855-A98B-27F1446DA34B}"/>
    <hyperlink ref="D12" r:id="rId4" xr:uid="{226D48B4-3CB9-41C4-9B0E-F8355F67EF34}"/>
    <hyperlink ref="D13" r:id="rId5" xr:uid="{B33902A9-F94F-4429-9CA0-C84045E4EF0F}"/>
    <hyperlink ref="D16" r:id="rId6" xr:uid="{DC650BC9-33CE-4D95-BE98-99C00542D51F}"/>
    <hyperlink ref="D5" r:id="rId7" xr:uid="{12E9D636-EF2E-4445-819A-C2A0785C878A}"/>
    <hyperlink ref="D8" r:id="rId8" display="https://docs.cpuc.ca.gov/PublishedDocs/Published/G000/M366/K381/366381636.PDF" xr:uid="{D91D79A4-984C-4E1B-AE70-E8EE11E49E6E}"/>
    <hyperlink ref="D14" r:id="rId9" display="https://www.cpuc.ca.gov/~/-/media/cpuc-website/divisions/energy-division/documents/energy-efficiency/custom-projects-review-guidance-documents/savings-at-sites-with-non-iou-fuel-sources---guidance-doc.pdf" xr:uid="{3EFD255D-8FD6-47E4-9E7D-317DEA4765DB}"/>
    <hyperlink ref="D18" r:id="rId10" xr:uid="{AE14ABB1-3937-4435-963F-6E90ACD64DB4}"/>
    <hyperlink ref="D17" r:id="rId11" display="https://pda.energydataweb.com/api/view/2560/FINAL TSB Tech Guidance 102521.pdf" xr:uid="{6E5BF5C6-8535-4AF7-B2A5-783B9C17489D}"/>
    <hyperlink ref="D6" r:id="rId12" xr:uid="{9B6E31F3-1CE2-4271-8D10-FD217A88DCC1}"/>
    <hyperlink ref="D7" r:id="rId13" xr:uid="{0F3B9EFE-7F91-434F-B7EA-8BAA1AD1A5D6}"/>
    <hyperlink ref="D11" r:id="rId14" display="https://docs.cpuc.ca.gov/PublishedDocs/Published/G000/M512/K907/512907396.PDF" xr:uid="{D1B77DEF-FBFF-4E44-B8E7-77650F69BF44}"/>
    <hyperlink ref="D10" r:id="rId15" xr:uid="{6AB6AA22-B5AD-4415-99B2-B38105850817}"/>
    <hyperlink ref="D15" r:id="rId16" xr:uid="{907CB3F9-E17A-40CB-BDB0-B56095FA191A}"/>
  </hyperlinks>
  <pageMargins left="0.5" right="0.5" top="0.75" bottom="0.75" header="0.3" footer="0.3"/>
  <pageSetup scale="51" fitToHeight="2" orientation="portrait" r:id="rId17"/>
  <headerFooter>
    <oddHeader>&amp;L&amp;G&amp;CCustomer Project Review (CPR) - &amp;A&amp;R&amp;D</oddHeader>
    <oddFooter>&amp;CPage &amp;P of &amp;N</oddFooter>
  </headerFooter>
  <rowBreaks count="1" manualBreakCount="1">
    <brk id="13" min="1" max="3" man="1"/>
  </rowBreaks>
  <legacyDrawingHF r:id="rId1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E1A2-1C21-4659-A9D7-96E0696F3568}">
  <sheetPr>
    <pageSetUpPr autoPageBreaks="0"/>
  </sheetPr>
  <dimension ref="B1:G49"/>
  <sheetViews>
    <sheetView showGridLines="0" zoomScaleNormal="100" workbookViewId="0"/>
  </sheetViews>
  <sheetFormatPr defaultColWidth="9.109375" defaultRowHeight="15.6" x14ac:dyDescent="0.3"/>
  <cols>
    <col min="1" max="1" width="3.44140625" style="2" customWidth="1"/>
    <col min="2" max="2" width="20.44140625" style="2" customWidth="1"/>
    <col min="3" max="3" width="43.5546875" style="2" customWidth="1"/>
    <col min="4" max="4" width="2.88671875" style="2" customWidth="1"/>
    <col min="5" max="5" width="11.44140625" style="2" customWidth="1"/>
    <col min="6" max="6" width="14.109375" style="2" bestFit="1" customWidth="1"/>
    <col min="7" max="7" width="16.44140625" style="2" customWidth="1"/>
    <col min="8" max="8" width="11.33203125" style="2" customWidth="1"/>
    <col min="9" max="16384" width="9.109375" style="2"/>
  </cols>
  <sheetData>
    <row r="1" spans="2:7" x14ac:dyDescent="0.3">
      <c r="B1" s="127" t="s">
        <v>32</v>
      </c>
    </row>
    <row r="2" spans="2:7" x14ac:dyDescent="0.3">
      <c r="F2" s="1104" t="s">
        <v>780</v>
      </c>
      <c r="G2" s="1104"/>
    </row>
    <row r="3" spans="2:7" x14ac:dyDescent="0.3">
      <c r="D3" s="34"/>
      <c r="E3" s="209" t="s">
        <v>781</v>
      </c>
      <c r="F3" s="210" t="s">
        <v>782</v>
      </c>
      <c r="G3" s="210" t="s">
        <v>783</v>
      </c>
    </row>
    <row r="4" spans="2:7" x14ac:dyDescent="0.3">
      <c r="E4" s="211" t="s">
        <v>784</v>
      </c>
      <c r="F4" s="212">
        <v>0</v>
      </c>
      <c r="G4" s="212">
        <v>7499</v>
      </c>
    </row>
    <row r="5" spans="2:7" x14ac:dyDescent="0.3">
      <c r="E5" s="211" t="s">
        <v>785</v>
      </c>
      <c r="F5" s="212">
        <v>7500</v>
      </c>
      <c r="G5" s="212">
        <v>24999</v>
      </c>
    </row>
    <row r="6" spans="2:7" x14ac:dyDescent="0.3">
      <c r="E6" s="211" t="s">
        <v>786</v>
      </c>
      <c r="F6" s="212">
        <v>25000</v>
      </c>
      <c r="G6" s="212">
        <v>99999</v>
      </c>
    </row>
    <row r="7" spans="2:7" x14ac:dyDescent="0.3">
      <c r="E7" s="211" t="s">
        <v>787</v>
      </c>
      <c r="F7" s="212">
        <v>100000</v>
      </c>
      <c r="G7" s="212" t="s">
        <v>788</v>
      </c>
    </row>
    <row r="8" spans="2:7" x14ac:dyDescent="0.3">
      <c r="B8" s="34"/>
    </row>
    <row r="9" spans="2:7" ht="16.2" thickBot="1" x14ac:dyDescent="0.35">
      <c r="B9" s="239"/>
      <c r="C9" s="213" t="s">
        <v>789</v>
      </c>
    </row>
    <row r="10" spans="2:7" ht="31.8" thickBot="1" x14ac:dyDescent="0.35">
      <c r="B10" s="240"/>
      <c r="C10" s="214" t="s">
        <v>840</v>
      </c>
    </row>
    <row r="11" spans="2:7" ht="47.4" thickBot="1" x14ac:dyDescent="0.35">
      <c r="B11" s="241"/>
      <c r="C11" s="215" t="s">
        <v>790</v>
      </c>
    </row>
    <row r="12" spans="2:7" ht="63" thickBot="1" x14ac:dyDescent="0.35">
      <c r="B12" s="241"/>
      <c r="C12" s="215" t="s">
        <v>791</v>
      </c>
    </row>
    <row r="13" spans="2:7" ht="63" thickBot="1" x14ac:dyDescent="0.35">
      <c r="B13" s="241"/>
      <c r="C13" s="215" t="s">
        <v>792</v>
      </c>
    </row>
    <row r="14" spans="2:7" x14ac:dyDescent="0.3">
      <c r="B14" s="13"/>
    </row>
    <row r="15" spans="2:7" ht="16.2" thickBot="1" x14ac:dyDescent="0.35">
      <c r="B15" s="239"/>
      <c r="C15" s="213" t="s">
        <v>793</v>
      </c>
    </row>
    <row r="16" spans="2:7" ht="31.8" thickBot="1" x14ac:dyDescent="0.35">
      <c r="B16" s="240"/>
      <c r="C16" s="214" t="s">
        <v>843</v>
      </c>
    </row>
    <row r="17" spans="2:3" ht="47.4" thickBot="1" x14ac:dyDescent="0.35">
      <c r="B17" s="241"/>
      <c r="C17" s="215" t="s">
        <v>790</v>
      </c>
    </row>
    <row r="18" spans="2:3" ht="63" thickBot="1" x14ac:dyDescent="0.35">
      <c r="B18" s="241"/>
      <c r="C18" s="215" t="s">
        <v>791</v>
      </c>
    </row>
    <row r="19" spans="2:3" ht="47.4" thickBot="1" x14ac:dyDescent="0.35">
      <c r="B19" s="241"/>
      <c r="C19" s="215" t="s">
        <v>794</v>
      </c>
    </row>
    <row r="20" spans="2:3" ht="78.599999999999994" thickBot="1" x14ac:dyDescent="0.35">
      <c r="B20" s="241"/>
      <c r="C20" s="215" t="s">
        <v>795</v>
      </c>
    </row>
    <row r="21" spans="2:3" x14ac:dyDescent="0.3">
      <c r="B21" s="13"/>
    </row>
    <row r="22" spans="2:3" ht="16.2" thickBot="1" x14ac:dyDescent="0.35">
      <c r="B22" s="239"/>
      <c r="C22" s="213" t="s">
        <v>796</v>
      </c>
    </row>
    <row r="23" spans="2:3" ht="31.8" thickBot="1" x14ac:dyDescent="0.35">
      <c r="B23" s="240"/>
      <c r="C23" s="214" t="s">
        <v>842</v>
      </c>
    </row>
    <row r="24" spans="2:3" ht="47.4" thickBot="1" x14ac:dyDescent="0.35">
      <c r="B24" s="241"/>
      <c r="C24" s="215" t="s">
        <v>797</v>
      </c>
    </row>
    <row r="25" spans="2:3" ht="63" thickBot="1" x14ac:dyDescent="0.35">
      <c r="B25" s="241"/>
      <c r="C25" s="215" t="s">
        <v>791</v>
      </c>
    </row>
    <row r="26" spans="2:3" ht="63" thickBot="1" x14ac:dyDescent="0.35">
      <c r="B26" s="241"/>
      <c r="C26" s="215" t="s">
        <v>798</v>
      </c>
    </row>
    <row r="27" spans="2:3" ht="47.4" thickBot="1" x14ac:dyDescent="0.35">
      <c r="B27" s="241"/>
      <c r="C27" s="215" t="s">
        <v>799</v>
      </c>
    </row>
    <row r="28" spans="2:3" ht="63" thickBot="1" x14ac:dyDescent="0.35">
      <c r="B28" s="241"/>
      <c r="C28" s="215" t="s">
        <v>800</v>
      </c>
    </row>
    <row r="29" spans="2:3" ht="47.4" thickBot="1" x14ac:dyDescent="0.35">
      <c r="B29" s="241"/>
      <c r="C29" s="215" t="s">
        <v>801</v>
      </c>
    </row>
    <row r="30" spans="2:3" ht="78.599999999999994" thickBot="1" x14ac:dyDescent="0.35">
      <c r="B30" s="241"/>
      <c r="C30" s="215" t="s">
        <v>795</v>
      </c>
    </row>
    <row r="31" spans="2:3" x14ac:dyDescent="0.3">
      <c r="B31" s="13"/>
    </row>
    <row r="32" spans="2:3" x14ac:dyDescent="0.3">
      <c r="B32" s="13"/>
    </row>
    <row r="33" spans="2:3" ht="16.2" thickBot="1" x14ac:dyDescent="0.35">
      <c r="B33" s="239"/>
      <c r="C33" s="213" t="s">
        <v>802</v>
      </c>
    </row>
    <row r="34" spans="2:3" ht="31.8" thickBot="1" x14ac:dyDescent="0.35">
      <c r="B34" s="240"/>
      <c r="C34" s="214" t="s">
        <v>841</v>
      </c>
    </row>
    <row r="35" spans="2:3" ht="31.8" thickBot="1" x14ac:dyDescent="0.35">
      <c r="B35" s="241"/>
      <c r="C35" s="215" t="s">
        <v>803</v>
      </c>
    </row>
    <row r="36" spans="2:3" ht="109.8" thickBot="1" x14ac:dyDescent="0.35">
      <c r="B36" s="241"/>
      <c r="C36" s="215" t="s">
        <v>804</v>
      </c>
    </row>
    <row r="37" spans="2:3" ht="111" customHeight="1" thickBot="1" x14ac:dyDescent="0.35">
      <c r="B37" s="241"/>
      <c r="C37" s="215" t="s">
        <v>805</v>
      </c>
    </row>
    <row r="38" spans="2:3" ht="47.4" thickBot="1" x14ac:dyDescent="0.35">
      <c r="B38" s="241"/>
      <c r="C38" s="215" t="s">
        <v>806</v>
      </c>
    </row>
    <row r="39" spans="2:3" ht="125.4" thickBot="1" x14ac:dyDescent="0.35">
      <c r="B39" s="241"/>
      <c r="C39" s="215" t="s">
        <v>845</v>
      </c>
    </row>
    <row r="40" spans="2:3" ht="78.599999999999994" thickBot="1" x14ac:dyDescent="0.35">
      <c r="B40" s="241"/>
      <c r="C40" s="215" t="s">
        <v>807</v>
      </c>
    </row>
    <row r="41" spans="2:3" ht="31.8" thickBot="1" x14ac:dyDescent="0.35">
      <c r="B41" s="241"/>
      <c r="C41" s="215" t="s">
        <v>808</v>
      </c>
    </row>
    <row r="42" spans="2:3" ht="63" thickBot="1" x14ac:dyDescent="0.35">
      <c r="B42" s="241"/>
      <c r="C42" s="215" t="s">
        <v>809</v>
      </c>
    </row>
    <row r="43" spans="2:3" ht="109.8" thickBot="1" x14ac:dyDescent="0.35">
      <c r="B43" s="241"/>
      <c r="C43" s="215" t="s">
        <v>810</v>
      </c>
    </row>
    <row r="44" spans="2:3" x14ac:dyDescent="0.3">
      <c r="B44" s="13"/>
    </row>
    <row r="45" spans="2:3" ht="16.2" thickBot="1" x14ac:dyDescent="0.35">
      <c r="B45" s="239"/>
      <c r="C45" s="213" t="s">
        <v>811</v>
      </c>
    </row>
    <row r="46" spans="2:3" ht="47.4" thickBot="1" x14ac:dyDescent="0.35">
      <c r="B46" s="240"/>
      <c r="C46" s="214" t="s">
        <v>844</v>
      </c>
    </row>
    <row r="47" spans="2:3" ht="63" thickBot="1" x14ac:dyDescent="0.35">
      <c r="B47" s="241"/>
      <c r="C47" s="215" t="s">
        <v>812</v>
      </c>
    </row>
    <row r="48" spans="2:3" ht="63" thickBot="1" x14ac:dyDescent="0.35">
      <c r="B48" s="241"/>
      <c r="C48" s="215" t="s">
        <v>791</v>
      </c>
    </row>
    <row r="49" spans="2:3" ht="63" thickBot="1" x14ac:dyDescent="0.35">
      <c r="B49" s="241"/>
      <c r="C49" s="215" t="s">
        <v>813</v>
      </c>
    </row>
  </sheetData>
  <sheetProtection algorithmName="SHA-512" hashValue="dPUvu+vjP7a8jiGfQc7MsTKKuxPNjqVZS0pp4gVZYfxPxmn9oa/IeaDqERn1yV8oatAx8IPbi4mhwz+32wTUVg==" saltValue="J8rTIf8XVWnmpVFsXexgPg==" spinCount="100000" sheet="1" formatColumns="0" formatRows="0"/>
  <mergeCells count="1">
    <mergeCell ref="F2:G2"/>
  </mergeCells>
  <hyperlinks>
    <hyperlink ref="B1" location="'READ ME'!A1" display="Back to READ ME" xr:uid="{C52452A1-4861-4A38-8079-4EE9D556F674}"/>
  </hyperlinks>
  <pageMargins left="0.7" right="0.7" top="0.75" bottom="0.75" header="0.3" footer="0.3"/>
  <pageSetup scale="69" orientation="portrait" r:id="rId1"/>
  <headerFooter>
    <oddHeader>&amp;L&amp;G&amp;CCustomer Project Review (CPR) - &amp;A&amp;R&amp;D</oddHeader>
    <oddFooter>&amp;CPage &amp;P of &amp;N</oddFooter>
  </headerFooter>
  <rowBreaks count="2" manualBreakCount="2">
    <brk id="20" min="1" max="2" man="1"/>
    <brk id="43" min="1" max="2"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2493-ED65-4BCE-BBF8-93FFB43C0C09}">
  <sheetPr>
    <pageSetUpPr autoPageBreaks="0"/>
  </sheetPr>
  <dimension ref="B1:D9"/>
  <sheetViews>
    <sheetView showGridLines="0" zoomScaleNormal="100" workbookViewId="0"/>
  </sheetViews>
  <sheetFormatPr defaultColWidth="9.109375" defaultRowHeight="14.4" x14ac:dyDescent="0.3"/>
  <cols>
    <col min="1" max="1" width="9.109375" style="5"/>
    <col min="2" max="2" width="25.88671875" style="5" customWidth="1"/>
    <col min="3" max="3" width="125.109375" style="5" customWidth="1"/>
    <col min="4" max="4" width="31.109375" style="5" customWidth="1"/>
    <col min="5" max="16384" width="9.109375" style="5"/>
  </cols>
  <sheetData>
    <row r="1" spans="2:4" ht="15.6" x14ac:dyDescent="0.3">
      <c r="B1" s="127" t="s">
        <v>814</v>
      </c>
      <c r="D1" s="127" t="s">
        <v>32</v>
      </c>
    </row>
    <row r="2" spans="2:4" ht="15" thickBot="1" x14ac:dyDescent="0.35"/>
    <row r="3" spans="2:4" ht="15.6" x14ac:dyDescent="0.3">
      <c r="B3" s="216" t="s">
        <v>815</v>
      </c>
      <c r="C3" s="217" t="s">
        <v>816</v>
      </c>
      <c r="D3" s="218" t="s">
        <v>175</v>
      </c>
    </row>
    <row r="4" spans="2:4" ht="78.900000000000006" customHeight="1" x14ac:dyDescent="0.3">
      <c r="B4" s="1105" t="s">
        <v>817</v>
      </c>
      <c r="C4" s="662" t="s">
        <v>818</v>
      </c>
      <c r="D4" s="219" t="s">
        <v>819</v>
      </c>
    </row>
    <row r="5" spans="2:4" ht="78.900000000000006" customHeight="1" x14ac:dyDescent="0.3">
      <c r="B5" s="1106"/>
      <c r="C5" s="1107"/>
      <c r="D5" s="254" t="s">
        <v>820</v>
      </c>
    </row>
    <row r="6" spans="2:4" ht="409.5" customHeight="1" thickBot="1" x14ac:dyDescent="0.35">
      <c r="B6" s="220" t="s">
        <v>821</v>
      </c>
      <c r="C6" s="221" t="s">
        <v>850</v>
      </c>
      <c r="D6" s="222" t="s">
        <v>822</v>
      </c>
    </row>
    <row r="9" spans="2:4" ht="15.6" x14ac:dyDescent="0.3">
      <c r="B9" s="127" t="s">
        <v>32</v>
      </c>
    </row>
  </sheetData>
  <sheetProtection algorithmName="SHA-512" hashValue="U2Iu4HouL68gf393sbwni0zueRajIJdAddrTZ62/7qo280y5dSJdPIEqXNOofE0zYZP9wTGaSjV/+iUXBDjn2w==" saltValue="klaNlLH52VMbmtKs7ZBj5A==" spinCount="100000" sheet="1" formatColumns="0" formatRows="0"/>
  <mergeCells count="2">
    <mergeCell ref="B4:B5"/>
    <mergeCell ref="C4:C5"/>
  </mergeCells>
  <hyperlinks>
    <hyperlink ref="D4" r:id="rId1" display="https://docs.cpuc.ca.gov/publisheddocs/published/g000/m232/k460/232460214.pdf" xr:uid="{1592113B-950B-416D-BFDD-7B5DB57471B3}"/>
    <hyperlink ref="D6" r:id="rId2" display="https://docs.cpuc.ca.gov/PublishedDocs/Published/G000/M512/K907/512907396.PDF" xr:uid="{465EB79A-A7A4-4164-B882-71007A9448A0}"/>
    <hyperlink ref="B1" location="'Customer Information'!A1" display="Back to Customer Information" xr:uid="{C9B8A4FC-361C-4DFC-AA2C-11F8C43BCD31}"/>
    <hyperlink ref="B9" location="'READ ME'!A1" display="Back to READ ME" xr:uid="{2F9FD28A-B679-452A-95DD-497671A0A3CF}"/>
    <hyperlink ref="D1" location="'READ ME'!A1" display="Back to READ ME" xr:uid="{34C659E2-09B6-478C-BEF8-CAC60C195B59}"/>
    <hyperlink ref="D5" r:id="rId3" display="https://www.dgs.ca.gov/PD/Services/Page-Content/Procurement-Division-Services-List-Folder/Apply-for-or-Re-apply-as-Small-Business-Disabled-Veteran-Business-Enterprise" xr:uid="{A67FE3B3-DDFA-4507-A90D-E15FA90292EE}"/>
  </hyperlinks>
  <pageMargins left="0.7" right="0.7" top="0.75" bottom="0.75" header="0.3" footer="0.3"/>
  <pageSetup scale="40" orientation="portrait" r:id="rId4"/>
  <headerFooter>
    <oddHeader>&amp;L&amp;G&amp;CCustom Project Review (CPR) -  Small Business / Hard-to-Reach Definitions&amp;R&amp;D</oddHeader>
  </headerFooter>
  <legacyDrawingHF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15EA-1403-4CE1-9F04-43870AECD47E}">
  <sheetPr codeName="Sheet3">
    <pageSetUpPr autoPageBreaks="0"/>
  </sheetPr>
  <dimension ref="A1:V68"/>
  <sheetViews>
    <sheetView showGridLines="0" zoomScaleNormal="100" workbookViewId="0"/>
  </sheetViews>
  <sheetFormatPr defaultColWidth="8.88671875" defaultRowHeight="15.6" outlineLevelCol="1" x14ac:dyDescent="0.3"/>
  <cols>
    <col min="1" max="1" width="17.33203125" style="2" customWidth="1"/>
    <col min="2" max="2" width="21.44140625" style="2" customWidth="1"/>
    <col min="3" max="3" width="19.88671875" style="2" customWidth="1"/>
    <col min="4" max="9" width="22.5546875" style="2" customWidth="1"/>
    <col min="10" max="11" width="21.88671875" style="2" hidden="1" customWidth="1" outlineLevel="1"/>
    <col min="12" max="12" width="19.44140625" style="2" hidden="1" customWidth="1" outlineLevel="1"/>
    <col min="13" max="13" width="53.33203125" style="2" customWidth="1" collapsed="1"/>
    <col min="14" max="14" width="11.109375" style="2" customWidth="1"/>
    <col min="15" max="15" width="8.88671875" style="21"/>
    <col min="16" max="17" width="8.88671875" style="7"/>
    <col min="18" max="16384" width="8.88671875" style="2"/>
  </cols>
  <sheetData>
    <row r="1" spans="1:16" ht="24.9" customHeight="1" x14ac:dyDescent="0.35">
      <c r="B1" s="127" t="s">
        <v>32</v>
      </c>
      <c r="F1" s="800" t="s">
        <v>861</v>
      </c>
      <c r="G1" s="800"/>
      <c r="H1" s="800"/>
      <c r="I1" s="800"/>
      <c r="J1" s="800"/>
      <c r="K1" s="800"/>
      <c r="L1" s="800"/>
      <c r="M1" s="800"/>
      <c r="N1" s="800"/>
      <c r="O1" s="800"/>
      <c r="P1" s="800"/>
    </row>
    <row r="2" spans="1:16" ht="9.75" customHeight="1" x14ac:dyDescent="0.3">
      <c r="B2" s="127"/>
      <c r="F2" s="263"/>
      <c r="G2" s="263"/>
      <c r="H2" s="263"/>
      <c r="I2" s="263"/>
      <c r="J2" s="263"/>
      <c r="K2" s="263"/>
      <c r="L2" s="263"/>
      <c r="M2" s="263"/>
      <c r="N2" s="263"/>
      <c r="O2" s="449"/>
      <c r="P2" s="445"/>
    </row>
    <row r="3" spans="1:16" ht="21" customHeight="1" thickBot="1" x14ac:dyDescent="0.35">
      <c r="J3" s="307"/>
      <c r="K3" s="307"/>
      <c r="M3" s="812" t="s">
        <v>5</v>
      </c>
      <c r="N3" s="812"/>
    </row>
    <row r="4" spans="1:16" ht="26.25" customHeight="1" thickBot="1" x14ac:dyDescent="0.35">
      <c r="B4" s="566" t="s">
        <v>3</v>
      </c>
      <c r="C4" s="567"/>
      <c r="D4" s="567"/>
      <c r="E4" s="567"/>
      <c r="F4" s="567"/>
      <c r="G4" s="568"/>
      <c r="H4" s="78"/>
      <c r="I4" s="78"/>
      <c r="J4" s="801" t="s">
        <v>244</v>
      </c>
      <c r="K4" s="656"/>
      <c r="L4" s="802"/>
      <c r="M4" s="813" t="s">
        <v>725</v>
      </c>
      <c r="N4" s="814"/>
      <c r="O4" s="290"/>
    </row>
    <row r="5" spans="1:16" ht="31.5" customHeight="1" thickBot="1" x14ac:dyDescent="0.35">
      <c r="B5" s="610" t="s">
        <v>448</v>
      </c>
      <c r="C5" s="611"/>
      <c r="D5" s="753" t="str">
        <f>IF('Customer Information'!C13="","",'Customer Information'!C13)</f>
        <v/>
      </c>
      <c r="E5" s="754"/>
      <c r="F5" s="754"/>
      <c r="G5" s="755"/>
      <c r="H5" s="78"/>
      <c r="I5" s="78"/>
      <c r="J5" s="803"/>
      <c r="K5" s="659"/>
      <c r="L5" s="804"/>
      <c r="M5" s="815"/>
      <c r="N5" s="816"/>
      <c r="O5" s="450" t="b">
        <v>0</v>
      </c>
    </row>
    <row r="6" spans="1:16" ht="31.5" customHeight="1" x14ac:dyDescent="0.3">
      <c r="B6" s="805" t="s">
        <v>62</v>
      </c>
      <c r="C6" s="809"/>
      <c r="D6" s="756"/>
      <c r="E6" s="519"/>
      <c r="F6" s="519"/>
      <c r="G6" s="520"/>
      <c r="H6" s="78"/>
      <c r="I6" s="78"/>
      <c r="J6" s="835"/>
      <c r="K6" s="836"/>
      <c r="L6" s="837"/>
      <c r="M6" s="815"/>
      <c r="N6" s="816"/>
      <c r="O6" s="290"/>
    </row>
    <row r="7" spans="1:16" ht="31.5" customHeight="1" x14ac:dyDescent="0.3">
      <c r="B7" s="807"/>
      <c r="C7" s="826"/>
      <c r="D7" s="757"/>
      <c r="E7" s="522"/>
      <c r="F7" s="522"/>
      <c r="G7" s="523"/>
      <c r="H7" s="78"/>
      <c r="I7" s="78"/>
      <c r="J7" s="835"/>
      <c r="K7" s="836"/>
      <c r="L7" s="837"/>
      <c r="M7" s="815"/>
      <c r="N7" s="816"/>
      <c r="O7" s="290"/>
    </row>
    <row r="8" spans="1:16" ht="31.5" customHeight="1" x14ac:dyDescent="0.3">
      <c r="B8" s="807"/>
      <c r="C8" s="826"/>
      <c r="D8" s="757"/>
      <c r="E8" s="522"/>
      <c r="F8" s="522"/>
      <c r="G8" s="523"/>
      <c r="H8" s="78"/>
      <c r="I8" s="78"/>
      <c r="J8" s="835"/>
      <c r="K8" s="836"/>
      <c r="L8" s="837"/>
      <c r="M8" s="815"/>
      <c r="N8" s="816"/>
      <c r="O8" s="290"/>
    </row>
    <row r="9" spans="1:16" ht="31.5" customHeight="1" x14ac:dyDescent="0.3">
      <c r="B9" s="807"/>
      <c r="C9" s="826"/>
      <c r="D9" s="757"/>
      <c r="E9" s="522"/>
      <c r="F9" s="522"/>
      <c r="G9" s="523"/>
      <c r="H9" s="78"/>
      <c r="I9" s="78"/>
      <c r="J9" s="835"/>
      <c r="K9" s="836"/>
      <c r="L9" s="837"/>
      <c r="M9" s="815"/>
      <c r="N9" s="816"/>
      <c r="O9" s="290"/>
    </row>
    <row r="10" spans="1:16" ht="31.5" customHeight="1" thickBot="1" x14ac:dyDescent="0.35">
      <c r="B10" s="810"/>
      <c r="C10" s="811"/>
      <c r="D10" s="758"/>
      <c r="E10" s="525"/>
      <c r="F10" s="525"/>
      <c r="G10" s="526"/>
      <c r="H10" s="78"/>
      <c r="I10" s="78"/>
      <c r="J10" s="835"/>
      <c r="K10" s="836"/>
      <c r="L10" s="837"/>
      <c r="M10" s="815"/>
      <c r="N10" s="816"/>
      <c r="O10" s="290"/>
    </row>
    <row r="11" spans="1:16" ht="31.5" customHeight="1" thickBot="1" x14ac:dyDescent="0.35">
      <c r="B11" s="805" t="s">
        <v>61</v>
      </c>
      <c r="C11" s="809"/>
      <c r="D11" s="759"/>
      <c r="E11" s="760"/>
      <c r="F11" s="760"/>
      <c r="G11" s="761"/>
      <c r="H11" s="78"/>
      <c r="I11" s="78"/>
      <c r="J11" s="835"/>
      <c r="K11" s="836"/>
      <c r="L11" s="837"/>
      <c r="M11" s="815"/>
      <c r="N11" s="816"/>
      <c r="O11" s="290"/>
    </row>
    <row r="12" spans="1:16" ht="27.75" customHeight="1" x14ac:dyDescent="0.3">
      <c r="A12" s="827"/>
      <c r="B12" s="805" t="s">
        <v>429</v>
      </c>
      <c r="C12" s="806"/>
      <c r="D12" s="279" t="s">
        <v>160</v>
      </c>
      <c r="E12" s="856"/>
      <c r="F12" s="857"/>
      <c r="G12" s="858"/>
      <c r="H12" s="78"/>
      <c r="I12" s="78"/>
      <c r="J12" s="835"/>
      <c r="K12" s="836"/>
      <c r="L12" s="837"/>
      <c r="M12" s="815"/>
      <c r="N12" s="816"/>
    </row>
    <row r="13" spans="1:16" ht="27.75" customHeight="1" x14ac:dyDescent="0.3">
      <c r="A13" s="827"/>
      <c r="B13" s="807"/>
      <c r="C13" s="808"/>
      <c r="D13" s="310" t="s">
        <v>161</v>
      </c>
      <c r="E13" s="762"/>
      <c r="F13" s="762"/>
      <c r="G13" s="763"/>
      <c r="H13" s="78"/>
      <c r="I13" s="78"/>
      <c r="J13" s="835"/>
      <c r="K13" s="836"/>
      <c r="L13" s="837"/>
      <c r="M13" s="815"/>
      <c r="N13" s="816"/>
    </row>
    <row r="14" spans="1:16" ht="27.75" customHeight="1" x14ac:dyDescent="0.3">
      <c r="A14" s="827"/>
      <c r="B14" s="807"/>
      <c r="C14" s="808"/>
      <c r="D14" s="310" t="s">
        <v>162</v>
      </c>
      <c r="E14" s="762"/>
      <c r="F14" s="762"/>
      <c r="G14" s="763"/>
      <c r="H14" s="78"/>
      <c r="I14" s="78"/>
      <c r="J14" s="835"/>
      <c r="K14" s="836"/>
      <c r="L14" s="837"/>
      <c r="M14" s="815"/>
      <c r="N14" s="816"/>
    </row>
    <row r="15" spans="1:16" ht="27.75" customHeight="1" x14ac:dyDescent="0.3">
      <c r="A15" s="827"/>
      <c r="B15" s="807"/>
      <c r="C15" s="808"/>
      <c r="D15" s="310" t="s">
        <v>163</v>
      </c>
      <c r="E15" s="762"/>
      <c r="F15" s="762"/>
      <c r="G15" s="763"/>
      <c r="H15" s="78"/>
      <c r="I15" s="78"/>
      <c r="J15" s="835"/>
      <c r="K15" s="836"/>
      <c r="L15" s="837"/>
      <c r="M15" s="815"/>
      <c r="N15" s="816"/>
    </row>
    <row r="16" spans="1:16" ht="27.75" customHeight="1" x14ac:dyDescent="0.3">
      <c r="A16" s="827"/>
      <c r="B16" s="807"/>
      <c r="C16" s="808"/>
      <c r="D16" s="310" t="s">
        <v>164</v>
      </c>
      <c r="E16" s="762"/>
      <c r="F16" s="762"/>
      <c r="G16" s="763"/>
      <c r="H16" s="78"/>
      <c r="I16" s="78"/>
      <c r="J16" s="835"/>
      <c r="K16" s="836"/>
      <c r="L16" s="837"/>
      <c r="M16" s="815"/>
      <c r="N16" s="816"/>
    </row>
    <row r="17" spans="1:16" ht="27.75" customHeight="1" x14ac:dyDescent="0.3">
      <c r="A17" s="827"/>
      <c r="B17" s="807"/>
      <c r="C17" s="808"/>
      <c r="D17" s="310" t="s">
        <v>165</v>
      </c>
      <c r="E17" s="762"/>
      <c r="F17" s="762"/>
      <c r="G17" s="763"/>
      <c r="H17" s="78"/>
      <c r="I17" s="78"/>
      <c r="J17" s="835"/>
      <c r="K17" s="836"/>
      <c r="L17" s="837"/>
      <c r="M17" s="815"/>
      <c r="N17" s="816"/>
    </row>
    <row r="18" spans="1:16" ht="27.75" customHeight="1" thickBot="1" x14ac:dyDescent="0.35">
      <c r="A18" s="827"/>
      <c r="B18" s="807"/>
      <c r="C18" s="808"/>
      <c r="D18" s="291" t="s">
        <v>166</v>
      </c>
      <c r="E18" s="764"/>
      <c r="F18" s="764"/>
      <c r="G18" s="765"/>
      <c r="H18" s="78"/>
      <c r="I18" s="78"/>
      <c r="J18" s="835"/>
      <c r="K18" s="836"/>
      <c r="L18" s="837"/>
      <c r="M18" s="815"/>
      <c r="N18" s="816"/>
    </row>
    <row r="19" spans="1:16" ht="38.25" customHeight="1" x14ac:dyDescent="0.3">
      <c r="A19" s="827"/>
      <c r="B19" s="805" t="s">
        <v>40</v>
      </c>
      <c r="C19" s="809"/>
      <c r="D19" s="626" t="s">
        <v>41</v>
      </c>
      <c r="E19" s="626"/>
      <c r="F19" s="626" t="s">
        <v>168</v>
      </c>
      <c r="G19" s="613"/>
      <c r="H19" s="78"/>
      <c r="I19" s="78"/>
      <c r="J19" s="835"/>
      <c r="K19" s="836"/>
      <c r="L19" s="837"/>
      <c r="M19" s="815"/>
      <c r="N19" s="816"/>
    </row>
    <row r="20" spans="1:16" ht="27.75" customHeight="1" thickBot="1" x14ac:dyDescent="0.35">
      <c r="A20" s="827"/>
      <c r="B20" s="810"/>
      <c r="C20" s="811"/>
      <c r="D20" s="766"/>
      <c r="E20" s="766"/>
      <c r="F20" s="766"/>
      <c r="G20" s="767"/>
      <c r="H20" s="78"/>
      <c r="I20" s="78"/>
      <c r="J20" s="835"/>
      <c r="K20" s="836"/>
      <c r="L20" s="837"/>
      <c r="M20" s="815"/>
      <c r="N20" s="816"/>
    </row>
    <row r="21" spans="1:16" ht="32.25" customHeight="1" x14ac:dyDescent="0.3">
      <c r="A21" s="827"/>
      <c r="B21" s="805" t="s">
        <v>197</v>
      </c>
      <c r="C21" s="809"/>
      <c r="D21" s="844"/>
      <c r="E21" s="845"/>
      <c r="F21" s="845"/>
      <c r="G21" s="846"/>
      <c r="H21" s="78"/>
      <c r="I21" s="78"/>
      <c r="J21" s="835"/>
      <c r="K21" s="836"/>
      <c r="L21" s="837"/>
      <c r="M21" s="815"/>
      <c r="N21" s="816"/>
    </row>
    <row r="22" spans="1:16" ht="32.25" customHeight="1" thickBot="1" x14ac:dyDescent="0.35">
      <c r="A22" s="827"/>
      <c r="B22" s="810"/>
      <c r="C22" s="811"/>
      <c r="D22" s="847"/>
      <c r="E22" s="848"/>
      <c r="F22" s="848"/>
      <c r="G22" s="849"/>
      <c r="H22" s="78"/>
      <c r="I22" s="78"/>
      <c r="J22" s="835"/>
      <c r="K22" s="836"/>
      <c r="L22" s="837"/>
      <c r="M22" s="815"/>
      <c r="N22" s="816"/>
    </row>
    <row r="23" spans="1:16" ht="32.25" customHeight="1" x14ac:dyDescent="0.3">
      <c r="A23" s="827"/>
      <c r="B23" s="612" t="s">
        <v>198</v>
      </c>
      <c r="C23" s="626"/>
      <c r="D23" s="756"/>
      <c r="E23" s="519"/>
      <c r="F23" s="519"/>
      <c r="G23" s="520"/>
      <c r="H23" s="78"/>
      <c r="I23" s="78"/>
      <c r="J23" s="835"/>
      <c r="K23" s="836"/>
      <c r="L23" s="837"/>
      <c r="M23" s="815"/>
      <c r="N23" s="816"/>
    </row>
    <row r="24" spans="1:16" ht="32.25" customHeight="1" x14ac:dyDescent="0.3">
      <c r="A24" s="827"/>
      <c r="B24" s="819"/>
      <c r="C24" s="820"/>
      <c r="D24" s="757"/>
      <c r="E24" s="522"/>
      <c r="F24" s="522"/>
      <c r="G24" s="523"/>
      <c r="H24" s="78"/>
      <c r="I24" s="78"/>
      <c r="J24" s="835"/>
      <c r="K24" s="836"/>
      <c r="L24" s="837"/>
      <c r="M24" s="815"/>
      <c r="N24" s="816"/>
    </row>
    <row r="25" spans="1:16" ht="32.25" customHeight="1" thickBot="1" x14ac:dyDescent="0.35">
      <c r="A25" s="827"/>
      <c r="B25" s="824"/>
      <c r="C25" s="825"/>
      <c r="D25" s="757"/>
      <c r="E25" s="522"/>
      <c r="F25" s="522"/>
      <c r="G25" s="523"/>
      <c r="H25" s="78"/>
      <c r="I25" s="78"/>
      <c r="J25" s="835"/>
      <c r="K25" s="836"/>
      <c r="L25" s="837"/>
      <c r="M25" s="815"/>
      <c r="N25" s="816"/>
    </row>
    <row r="26" spans="1:16" ht="32.25" customHeight="1" x14ac:dyDescent="0.3">
      <c r="A26" s="309"/>
      <c r="B26" s="805" t="s">
        <v>749</v>
      </c>
      <c r="C26" s="809"/>
      <c r="D26" s="311" t="s">
        <v>663</v>
      </c>
      <c r="E26" s="311" t="s">
        <v>760</v>
      </c>
      <c r="F26" s="850" t="s">
        <v>664</v>
      </c>
      <c r="G26" s="851"/>
      <c r="H26" s="78"/>
      <c r="I26" s="78"/>
      <c r="J26" s="838"/>
      <c r="K26" s="839"/>
      <c r="L26" s="840"/>
      <c r="M26" s="769" t="s">
        <v>478</v>
      </c>
      <c r="N26" s="770"/>
    </row>
    <row r="27" spans="1:16" ht="30" customHeight="1" x14ac:dyDescent="0.3">
      <c r="A27" s="309"/>
      <c r="B27" s="807"/>
      <c r="C27" s="826"/>
      <c r="D27" s="79"/>
      <c r="E27" s="116"/>
      <c r="F27" s="852"/>
      <c r="G27" s="853"/>
      <c r="H27" s="78"/>
      <c r="I27" s="78"/>
      <c r="J27" s="838"/>
      <c r="K27" s="839"/>
      <c r="L27" s="840"/>
      <c r="M27" s="769"/>
      <c r="N27" s="770"/>
    </row>
    <row r="28" spans="1:16" ht="30" customHeight="1" x14ac:dyDescent="0.3">
      <c r="A28" s="309"/>
      <c r="B28" s="807"/>
      <c r="C28" s="826"/>
      <c r="D28" s="79"/>
      <c r="E28" s="116"/>
      <c r="F28" s="852"/>
      <c r="G28" s="853"/>
      <c r="H28" s="78"/>
      <c r="I28" s="78"/>
      <c r="J28" s="838"/>
      <c r="K28" s="839"/>
      <c r="L28" s="840"/>
      <c r="M28" s="769"/>
      <c r="N28" s="770"/>
    </row>
    <row r="29" spans="1:16" ht="30" customHeight="1" x14ac:dyDescent="0.3">
      <c r="A29" s="309"/>
      <c r="B29" s="807"/>
      <c r="C29" s="826"/>
      <c r="D29" s="79"/>
      <c r="E29" s="116"/>
      <c r="F29" s="852"/>
      <c r="G29" s="853"/>
      <c r="H29" s="78"/>
      <c r="I29" s="78"/>
      <c r="J29" s="838"/>
      <c r="K29" s="839"/>
      <c r="L29" s="840"/>
      <c r="M29" s="769"/>
      <c r="N29" s="770"/>
    </row>
    <row r="30" spans="1:16" ht="30" customHeight="1" thickBot="1" x14ac:dyDescent="0.35">
      <c r="A30" s="309"/>
      <c r="B30" s="810"/>
      <c r="C30" s="811"/>
      <c r="D30" s="253"/>
      <c r="E30" s="117"/>
      <c r="F30" s="854"/>
      <c r="G30" s="855"/>
      <c r="H30" s="78"/>
      <c r="I30" s="78"/>
      <c r="J30" s="841"/>
      <c r="K30" s="842"/>
      <c r="L30" s="843"/>
      <c r="M30" s="771"/>
      <c r="N30" s="772"/>
    </row>
    <row r="31" spans="1:16" ht="24.9" customHeight="1" thickBot="1" x14ac:dyDescent="0.35">
      <c r="F31" s="812"/>
      <c r="G31" s="812"/>
      <c r="H31" s="812"/>
      <c r="I31" s="308"/>
      <c r="K31" s="316" t="b">
        <v>0</v>
      </c>
      <c r="L31" s="317"/>
      <c r="M31" s="812" t="s">
        <v>5</v>
      </c>
      <c r="N31" s="812"/>
    </row>
    <row r="32" spans="1:16" ht="24.9" customHeight="1" thickBot="1" x14ac:dyDescent="0.35">
      <c r="A32" s="823"/>
      <c r="B32" s="566" t="s">
        <v>450</v>
      </c>
      <c r="C32" s="567"/>
      <c r="D32" s="567"/>
      <c r="E32" s="567"/>
      <c r="F32" s="567"/>
      <c r="G32" s="567"/>
      <c r="H32" s="568"/>
      <c r="I32" s="340"/>
      <c r="J32" s="801" t="s">
        <v>245</v>
      </c>
      <c r="K32" s="656"/>
      <c r="L32" s="657"/>
      <c r="M32" s="813" t="s">
        <v>452</v>
      </c>
      <c r="N32" s="814"/>
      <c r="O32" s="51"/>
      <c r="P32" s="446"/>
    </row>
    <row r="33" spans="1:22" ht="27" customHeight="1" x14ac:dyDescent="0.3">
      <c r="A33" s="823"/>
      <c r="B33" s="320"/>
      <c r="C33" s="321"/>
      <c r="D33" s="322" t="s">
        <v>227</v>
      </c>
      <c r="E33" s="322" t="s">
        <v>228</v>
      </c>
      <c r="F33" s="322" t="s">
        <v>229</v>
      </c>
      <c r="G33" s="322" t="s">
        <v>230</v>
      </c>
      <c r="H33" s="323" t="s">
        <v>231</v>
      </c>
      <c r="I33" s="340"/>
      <c r="J33" s="803"/>
      <c r="K33" s="659"/>
      <c r="L33" s="660"/>
      <c r="M33" s="815"/>
      <c r="N33" s="816"/>
      <c r="O33" s="51"/>
      <c r="P33" s="446"/>
    </row>
    <row r="34" spans="1:22" ht="42" customHeight="1" x14ac:dyDescent="0.3">
      <c r="B34" s="819" t="s">
        <v>232</v>
      </c>
      <c r="C34" s="820"/>
      <c r="D34" s="80"/>
      <c r="E34" s="80"/>
      <c r="F34" s="80"/>
      <c r="G34" s="80"/>
      <c r="H34" s="81"/>
      <c r="I34" s="201"/>
      <c r="J34" s="745"/>
      <c r="K34" s="746"/>
      <c r="L34" s="747"/>
      <c r="M34" s="815"/>
      <c r="N34" s="816"/>
      <c r="O34" s="451" t="b">
        <v>0</v>
      </c>
      <c r="P34" s="446"/>
    </row>
    <row r="35" spans="1:22" ht="52.5" customHeight="1" x14ac:dyDescent="0.3">
      <c r="B35" s="819" t="s">
        <v>236</v>
      </c>
      <c r="C35" s="820"/>
      <c r="D35" s="80"/>
      <c r="E35" s="80"/>
      <c r="F35" s="80"/>
      <c r="G35" s="80"/>
      <c r="H35" s="81"/>
      <c r="I35" s="201"/>
      <c r="J35" s="715"/>
      <c r="K35" s="716"/>
      <c r="L35" s="717"/>
      <c r="M35" s="815"/>
      <c r="N35" s="816"/>
      <c r="O35" s="51"/>
      <c r="P35" s="446"/>
    </row>
    <row r="36" spans="1:22" ht="82.95" customHeight="1" x14ac:dyDescent="0.3">
      <c r="A36" s="318"/>
      <c r="B36" s="819" t="s">
        <v>237</v>
      </c>
      <c r="C36" s="820"/>
      <c r="D36" s="80"/>
      <c r="E36" s="80"/>
      <c r="F36" s="80"/>
      <c r="G36" s="80"/>
      <c r="H36" s="81"/>
      <c r="I36" s="201"/>
      <c r="J36" s="715"/>
      <c r="K36" s="716"/>
      <c r="L36" s="717"/>
      <c r="M36" s="815"/>
      <c r="N36" s="816"/>
      <c r="O36" s="51"/>
      <c r="P36" s="446"/>
    </row>
    <row r="37" spans="1:22" ht="45" customHeight="1" x14ac:dyDescent="0.3">
      <c r="A37" s="318"/>
      <c r="B37" s="833" t="s">
        <v>667</v>
      </c>
      <c r="C37" s="834"/>
      <c r="D37" s="80"/>
      <c r="E37" s="80"/>
      <c r="F37" s="80"/>
      <c r="G37" s="80"/>
      <c r="H37" s="81"/>
      <c r="I37" s="201"/>
      <c r="J37" s="715"/>
      <c r="K37" s="716"/>
      <c r="L37" s="717"/>
      <c r="M37" s="815"/>
      <c r="N37" s="816"/>
      <c r="O37" s="51"/>
      <c r="P37" s="446"/>
    </row>
    <row r="38" spans="1:22" ht="50.4" customHeight="1" x14ac:dyDescent="0.3">
      <c r="A38" s="324"/>
      <c r="B38" s="819" t="s">
        <v>565</v>
      </c>
      <c r="C38" s="820"/>
      <c r="D38" s="80"/>
      <c r="E38" s="80"/>
      <c r="F38" s="80"/>
      <c r="G38" s="80"/>
      <c r="H38" s="81"/>
      <c r="I38" s="201"/>
      <c r="J38" s="715"/>
      <c r="K38" s="716"/>
      <c r="L38" s="717"/>
      <c r="M38" s="815"/>
      <c r="N38" s="816"/>
      <c r="O38" s="51"/>
      <c r="P38" s="446"/>
    </row>
    <row r="39" spans="1:22" ht="103.5" customHeight="1" x14ac:dyDescent="0.3">
      <c r="A39" s="325"/>
      <c r="B39" s="819" t="s">
        <v>573</v>
      </c>
      <c r="C39" s="820"/>
      <c r="D39" s="80"/>
      <c r="E39" s="80"/>
      <c r="F39" s="80"/>
      <c r="G39" s="80"/>
      <c r="H39" s="81"/>
      <c r="I39" s="201"/>
      <c r="J39" s="715"/>
      <c r="K39" s="716"/>
      <c r="L39" s="717"/>
      <c r="M39" s="815"/>
      <c r="N39" s="816"/>
    </row>
    <row r="40" spans="1:22" ht="15.6" customHeight="1" x14ac:dyDescent="0.3">
      <c r="A40" s="823" t="s">
        <v>853</v>
      </c>
      <c r="B40" s="829" t="s">
        <v>254</v>
      </c>
      <c r="C40" s="830"/>
      <c r="D40" s="647"/>
      <c r="E40" s="647"/>
      <c r="F40" s="647"/>
      <c r="G40" s="647"/>
      <c r="H40" s="648"/>
      <c r="I40" s="202"/>
      <c r="J40" s="715"/>
      <c r="K40" s="716"/>
      <c r="L40" s="717"/>
      <c r="M40" s="815"/>
      <c r="N40" s="816"/>
    </row>
    <row r="41" spans="1:22" ht="32.4" customHeight="1" x14ac:dyDescent="0.3">
      <c r="A41" s="823"/>
      <c r="B41" s="831"/>
      <c r="C41" s="832"/>
      <c r="D41" s="768"/>
      <c r="E41" s="768"/>
      <c r="F41" s="768"/>
      <c r="G41" s="768"/>
      <c r="H41" s="828"/>
      <c r="I41" s="202"/>
      <c r="J41" s="715"/>
      <c r="K41" s="716"/>
      <c r="L41" s="717"/>
      <c r="M41" s="815"/>
      <c r="N41" s="816"/>
    </row>
    <row r="42" spans="1:22" ht="45" customHeight="1" x14ac:dyDescent="0.3">
      <c r="A42" s="324"/>
      <c r="B42" s="819" t="s">
        <v>238</v>
      </c>
      <c r="C42" s="820"/>
      <c r="D42" s="80"/>
      <c r="E42" s="80"/>
      <c r="F42" s="80"/>
      <c r="G42" s="80"/>
      <c r="H42" s="81"/>
      <c r="I42" s="201"/>
      <c r="J42" s="715"/>
      <c r="K42" s="716"/>
      <c r="L42" s="717"/>
      <c r="M42" s="815"/>
      <c r="N42" s="816"/>
    </row>
    <row r="43" spans="1:22" ht="36.75" customHeight="1" x14ac:dyDescent="0.3">
      <c r="B43" s="819" t="s">
        <v>457</v>
      </c>
      <c r="C43" s="820"/>
      <c r="D43" s="80"/>
      <c r="E43" s="80"/>
      <c r="F43" s="80"/>
      <c r="G43" s="80"/>
      <c r="H43" s="81"/>
      <c r="I43" s="201"/>
      <c r="J43" s="715"/>
      <c r="K43" s="716"/>
      <c r="L43" s="717"/>
      <c r="M43" s="815"/>
      <c r="N43" s="816"/>
    </row>
    <row r="44" spans="1:22" ht="108" customHeight="1" thickBot="1" x14ac:dyDescent="0.35">
      <c r="A44" s="326"/>
      <c r="B44" s="821" t="s">
        <v>451</v>
      </c>
      <c r="C44" s="822"/>
      <c r="D44" s="793"/>
      <c r="E44" s="794"/>
      <c r="F44" s="794"/>
      <c r="G44" s="794"/>
      <c r="H44" s="795"/>
      <c r="I44" s="201"/>
      <c r="J44" s="718"/>
      <c r="K44" s="719"/>
      <c r="L44" s="720"/>
      <c r="M44" s="817"/>
      <c r="N44" s="818"/>
    </row>
    <row r="45" spans="1:22" ht="36.75" customHeight="1" thickBot="1" x14ac:dyDescent="0.35">
      <c r="A45" s="327"/>
      <c r="B45" s="341"/>
      <c r="C45" s="78"/>
      <c r="D45" s="78"/>
      <c r="E45" s="78"/>
      <c r="F45" s="78"/>
      <c r="G45" s="78"/>
      <c r="H45" s="78"/>
      <c r="I45" s="78"/>
      <c r="J45" s="7"/>
      <c r="K45" s="447"/>
      <c r="L45" s="448" t="b">
        <v>0</v>
      </c>
      <c r="M45" s="773" t="s">
        <v>5</v>
      </c>
      <c r="N45" s="773"/>
    </row>
    <row r="46" spans="1:22" ht="36.75" customHeight="1" thickBot="1" x14ac:dyDescent="0.35">
      <c r="B46" s="566" t="s">
        <v>759</v>
      </c>
      <c r="C46" s="567"/>
      <c r="D46" s="567"/>
      <c r="E46" s="567"/>
      <c r="F46" s="567"/>
      <c r="G46" s="567"/>
      <c r="H46" s="579"/>
      <c r="I46" s="669"/>
      <c r="J46" s="774" t="s">
        <v>246</v>
      </c>
      <c r="K46" s="775"/>
      <c r="L46" s="776"/>
      <c r="M46" s="787" t="s">
        <v>758</v>
      </c>
      <c r="N46" s="788"/>
      <c r="O46" s="290"/>
      <c r="P46" s="446"/>
      <c r="Q46" s="446"/>
      <c r="R46" s="319"/>
      <c r="S46" s="319"/>
      <c r="T46" s="319"/>
      <c r="U46" s="319"/>
      <c r="V46" s="319"/>
    </row>
    <row r="47" spans="1:22" ht="53.1" customHeight="1" x14ac:dyDescent="0.3">
      <c r="B47" s="328" t="s">
        <v>42</v>
      </c>
      <c r="C47" s="329" t="s">
        <v>199</v>
      </c>
      <c r="D47" s="329" t="s">
        <v>424</v>
      </c>
      <c r="E47" s="329" t="s">
        <v>43</v>
      </c>
      <c r="F47" s="329" t="s">
        <v>733</v>
      </c>
      <c r="G47" s="329" t="s">
        <v>167</v>
      </c>
      <c r="H47" s="330" t="s">
        <v>459</v>
      </c>
      <c r="I47" s="331" t="s">
        <v>614</v>
      </c>
      <c r="J47" s="713"/>
      <c r="K47" s="713"/>
      <c r="L47" s="714"/>
      <c r="M47" s="789"/>
      <c r="N47" s="790"/>
      <c r="O47" s="290"/>
      <c r="P47" s="446"/>
      <c r="Q47" s="446"/>
      <c r="R47" s="319"/>
      <c r="S47" s="319"/>
      <c r="T47" s="319"/>
      <c r="U47" s="319"/>
      <c r="V47" s="319"/>
    </row>
    <row r="48" spans="1:22" ht="36.75" customHeight="1" x14ac:dyDescent="0.3">
      <c r="B48" s="12" t="s">
        <v>44</v>
      </c>
      <c r="C48" s="332" t="str">
        <f>CONCATENATE(IF('Customer Information'!B39="Electric",'Customer Information'!D39,""),IF('Customer Information'!B40="Electric",", "&amp;'Customer Information'!D40,""),IF('Customer Information'!B41="Electric",", "&amp;'Customer Information'!D41,""),IF('Customer Information'!B42="Electric",", "&amp;'Customer Information'!D42,""),IF('Customer Information'!B43="Electric",", "&amp;'Customer Information'!D43,""))</f>
        <v/>
      </c>
      <c r="D48" s="52"/>
      <c r="E48" s="333" t="str">
        <f>CONCATENATE(IF('Customer Information'!B39="Electric",'Customer Information'!E39,""),IF('Customer Information'!B40="Electric",", "&amp;'Customer Information'!E40,""),IF('Customer Information'!B41="Electric",", "&amp;'Customer Information'!E41,""),IF('Customer Information'!B42="Electric",", "&amp;'Customer Information'!E42,""),IF('Customer Information'!B43="Electric",", "&amp;'Customer Information'!E43,""))</f>
        <v/>
      </c>
      <c r="F48" s="82"/>
      <c r="G48" s="83"/>
      <c r="H48" s="203"/>
      <c r="I48" s="122"/>
      <c r="J48" s="716"/>
      <c r="K48" s="716"/>
      <c r="L48" s="717"/>
      <c r="M48" s="789"/>
      <c r="N48" s="790"/>
      <c r="O48" s="290"/>
    </row>
    <row r="49" spans="1:15" ht="36.75" customHeight="1" x14ac:dyDescent="0.3">
      <c r="B49" s="12" t="s">
        <v>45</v>
      </c>
      <c r="C49" s="332" t="str">
        <f>CONCATENATE(IF('Customer Information'!B39="Gas",'Customer Information'!D39,""),IF('Customer Information'!B40="Gas",", "&amp;'Customer Information'!D40,""),IF('Customer Information'!B41="Gas",", "&amp;'Customer Information'!D41,""),IF('Customer Information'!B42="Gas",", "&amp;'Customer Information'!D42,""),IF('Customer Information'!B43="Gas",", "&amp;'Customer Information'!D43,""))</f>
        <v/>
      </c>
      <c r="D49" s="52"/>
      <c r="E49" s="333" t="str">
        <f>CONCATENATE(IF('Customer Information'!B39="Gas",'Customer Information'!E39,""),IF('Customer Information'!B40="Gas",", "&amp;'Customer Information'!E40,""),IF('Customer Information'!B41="Gas",", "&amp;'Customer Information'!E41,""),IF('Customer Information'!B42="Gas",", "&amp;'Customer Information'!E42,""),IF('Customer Information'!B43="Gas",", "&amp;'Customer Information'!E43,""))</f>
        <v/>
      </c>
      <c r="F49" s="82"/>
      <c r="G49" s="154"/>
      <c r="H49" s="203"/>
      <c r="I49" s="122"/>
      <c r="J49" s="716"/>
      <c r="K49" s="716"/>
      <c r="L49" s="717"/>
      <c r="M49" s="789"/>
      <c r="N49" s="790"/>
      <c r="O49" s="290"/>
    </row>
    <row r="50" spans="1:15" ht="36.75" customHeight="1" thickBot="1" x14ac:dyDescent="0.35">
      <c r="B50" s="334" t="s">
        <v>619</v>
      </c>
      <c r="C50" s="287" t="str">
        <f>CONCATENATE(IF('Customer Information'!B39="Other (please specify):",'Customer Information'!D39,""),IF('Customer Information'!B40="Other (please specify):",", "&amp;'Customer Information'!D40,""),IF('Customer Information'!B41="Other (please specify):",", "&amp;'Customer Information'!D41,""),IF('Customer Information'!B42="Other (please specify):",", "&amp;'Customer Information'!D42,""),IF('Customer Information'!B43="Other (please specify):",", "&amp;'Customer Information'!D43,""))</f>
        <v/>
      </c>
      <c r="D50" s="85"/>
      <c r="E50" s="335" t="str">
        <f>CONCATENATE(IF('Customer Information'!B39="Other (please specify):",'Customer Information'!E39,""),IF('Customer Information'!B40="Other (please specify):",", "&amp;'Customer Information'!E40,""),IF('Customer Information'!B41="Other (please specify):",", "&amp;'Customer Information'!E41,""),IF('Customer Information'!B42="Other (please specify):",", "&amp;'Customer Information'!E42,""),IF('Customer Information'!B43="Other (please specify):",", "&amp;'Customer Information'!E43,""))</f>
        <v/>
      </c>
      <c r="F50" s="86"/>
      <c r="G50" s="87"/>
      <c r="H50" s="204"/>
      <c r="I50" s="88"/>
      <c r="J50" s="716"/>
      <c r="K50" s="716"/>
      <c r="L50" s="717"/>
      <c r="M50" s="791"/>
      <c r="N50" s="792"/>
      <c r="O50" s="290"/>
    </row>
    <row r="51" spans="1:15" ht="24.9" customHeight="1" thickBot="1" x14ac:dyDescent="0.35">
      <c r="J51" s="715"/>
      <c r="K51" s="716"/>
      <c r="L51" s="717"/>
      <c r="M51" s="336"/>
      <c r="N51" s="446"/>
      <c r="O51" s="51"/>
    </row>
    <row r="52" spans="1:15" ht="24.9" customHeight="1" thickBot="1" x14ac:dyDescent="0.35">
      <c r="B52" s="780" t="s">
        <v>508</v>
      </c>
      <c r="C52" s="781"/>
      <c r="D52" s="781"/>
      <c r="E52" s="781"/>
      <c r="F52" s="781"/>
      <c r="G52" s="89"/>
      <c r="J52" s="715"/>
      <c r="K52" s="716"/>
      <c r="L52" s="717"/>
      <c r="M52" s="446"/>
      <c r="N52" s="446"/>
      <c r="O52" s="51"/>
    </row>
    <row r="53" spans="1:15" ht="47.4" customHeight="1" thickBot="1" x14ac:dyDescent="0.35">
      <c r="A53" s="337"/>
      <c r="B53" s="338"/>
      <c r="C53" s="785" t="s">
        <v>200</v>
      </c>
      <c r="D53" s="786"/>
      <c r="E53" s="782"/>
      <c r="F53" s="783"/>
      <c r="G53" s="784"/>
      <c r="J53" s="715"/>
      <c r="K53" s="716"/>
      <c r="L53" s="717"/>
      <c r="M53" s="446"/>
      <c r="N53" s="446"/>
      <c r="O53" s="51"/>
    </row>
    <row r="54" spans="1:15" ht="24.9" customHeight="1" thickBot="1" x14ac:dyDescent="0.35">
      <c r="A54" s="339"/>
      <c r="B54" s="780" t="s">
        <v>509</v>
      </c>
      <c r="C54" s="781"/>
      <c r="D54" s="781"/>
      <c r="E54" s="781"/>
      <c r="F54" s="781"/>
      <c r="G54" s="89"/>
      <c r="J54" s="715"/>
      <c r="K54" s="716"/>
      <c r="L54" s="717"/>
      <c r="M54" s="446"/>
      <c r="N54" s="446"/>
      <c r="O54" s="51"/>
    </row>
    <row r="55" spans="1:15" ht="46.35" customHeight="1" thickBot="1" x14ac:dyDescent="0.35">
      <c r="A55" s="337"/>
      <c r="C55" s="785" t="s">
        <v>200</v>
      </c>
      <c r="D55" s="786"/>
      <c r="E55" s="777"/>
      <c r="F55" s="778"/>
      <c r="G55" s="779"/>
      <c r="J55" s="715"/>
      <c r="K55" s="716"/>
      <c r="L55" s="717"/>
      <c r="M55" s="446"/>
      <c r="N55" s="446"/>
      <c r="O55" s="51"/>
    </row>
    <row r="56" spans="1:15" ht="24.9" customHeight="1" thickBot="1" x14ac:dyDescent="0.35">
      <c r="B56" s="780" t="s">
        <v>757</v>
      </c>
      <c r="C56" s="781"/>
      <c r="D56" s="781"/>
      <c r="E56" s="781"/>
      <c r="F56" s="781"/>
      <c r="G56" s="89"/>
      <c r="J56" s="715"/>
      <c r="K56" s="716"/>
      <c r="L56" s="717"/>
      <c r="M56" s="446"/>
      <c r="N56" s="446"/>
      <c r="O56" s="51"/>
    </row>
    <row r="57" spans="1:15" ht="45" customHeight="1" thickBot="1" x14ac:dyDescent="0.35">
      <c r="C57" s="666" t="s">
        <v>200</v>
      </c>
      <c r="D57" s="796"/>
      <c r="E57" s="797"/>
      <c r="F57" s="798"/>
      <c r="G57" s="799"/>
      <c r="J57" s="718"/>
      <c r="K57" s="719"/>
      <c r="L57" s="720"/>
      <c r="M57" s="446"/>
      <c r="N57" s="446"/>
      <c r="O57" s="51"/>
    </row>
    <row r="58" spans="1:15" x14ac:dyDescent="0.3">
      <c r="B58" s="252" t="s">
        <v>47</v>
      </c>
      <c r="K58" s="319"/>
      <c r="L58" s="319"/>
      <c r="M58" s="446"/>
      <c r="N58" s="446"/>
      <c r="O58" s="51"/>
    </row>
    <row r="59" spans="1:15" x14ac:dyDescent="0.3">
      <c r="J59" s="7"/>
      <c r="K59" s="7"/>
      <c r="L59" s="7"/>
      <c r="M59" s="7"/>
      <c r="N59" s="7"/>
    </row>
    <row r="60" spans="1:15" x14ac:dyDescent="0.3">
      <c r="J60" s="7"/>
      <c r="K60" s="7"/>
      <c r="L60" s="7"/>
      <c r="M60" s="7"/>
    </row>
    <row r="61" spans="1:15" x14ac:dyDescent="0.3">
      <c r="J61" s="7"/>
      <c r="K61" s="7"/>
      <c r="L61" s="7"/>
      <c r="M61" s="7"/>
    </row>
    <row r="62" spans="1:15" x14ac:dyDescent="0.3">
      <c r="J62" s="7"/>
      <c r="K62" s="7"/>
      <c r="L62" s="7"/>
      <c r="M62" s="7"/>
    </row>
    <row r="63" spans="1:15" x14ac:dyDescent="0.3">
      <c r="J63" s="7"/>
      <c r="K63" s="7"/>
      <c r="L63" s="7"/>
      <c r="M63" s="7"/>
    </row>
    <row r="64" spans="1:15" x14ac:dyDescent="0.3">
      <c r="J64" s="7"/>
      <c r="K64" s="7"/>
      <c r="L64" s="7"/>
      <c r="M64" s="7"/>
    </row>
    <row r="65" spans="10:13" x14ac:dyDescent="0.3">
      <c r="J65" s="7"/>
      <c r="K65" s="7"/>
      <c r="L65" s="7"/>
      <c r="M65" s="7"/>
    </row>
    <row r="66" spans="10:13" x14ac:dyDescent="0.3">
      <c r="J66" s="7"/>
      <c r="K66" s="7"/>
      <c r="L66" s="7"/>
      <c r="M66" s="7"/>
    </row>
    <row r="67" spans="10:13" x14ac:dyDescent="0.3">
      <c r="J67" s="7"/>
      <c r="K67" s="7"/>
      <c r="L67" s="7"/>
      <c r="M67" s="7"/>
    </row>
    <row r="68" spans="10:13" x14ac:dyDescent="0.3">
      <c r="J68" s="7"/>
      <c r="K68" s="7"/>
      <c r="L68" s="7"/>
      <c r="M68" s="7"/>
    </row>
  </sheetData>
  <sheetProtection algorithmName="SHA-512" hashValue="MXgj4VhT/mVvxGeexvIBeQReNVgbSoXFr0CjkBHr80yRsXuT3Jg6gu1Upztm5T336+0JEunwhYn61GNKIHsveg==" saltValue="IzqRyMKOZI953geKX0U8lA==" spinCount="100000" sheet="1" formatColumns="0" formatRows="0"/>
  <customSheetViews>
    <customSheetView guid="{0F4B04D6-F4BF-4317-A3DF-9F7B8BB7C96E}" scale="80" showGridLines="0" hiddenColumns="1">
      <selection activeCell="I42" sqref="I42:K42"/>
      <colBreaks count="1" manualBreakCount="1">
        <brk id="5" min="3" max="26" man="1"/>
      </colBreaks>
      <pageMargins left="0.5" right="0.5" top="0.75" bottom="0.75" header="0.3" footer="0.3"/>
      <pageSetup scale="64" fitToHeight="3" orientation="portrait" r:id="rId1"/>
      <headerFooter>
        <oddHeader>&amp;L&amp;G&amp;CCustomer Project Review (CPR) - &amp;A&amp;R&amp;D</oddHeader>
        <oddFooter>&amp;CPage &amp;P of &amp;N</oddFooter>
      </headerFooter>
    </customSheetView>
  </customSheetViews>
  <mergeCells count="76">
    <mergeCell ref="B37:C37"/>
    <mergeCell ref="B26:C30"/>
    <mergeCell ref="D20:E20"/>
    <mergeCell ref="J6:L30"/>
    <mergeCell ref="D21:G22"/>
    <mergeCell ref="D23:G25"/>
    <mergeCell ref="F26:G26"/>
    <mergeCell ref="F27:G27"/>
    <mergeCell ref="F28:G28"/>
    <mergeCell ref="F29:G29"/>
    <mergeCell ref="F30:G30"/>
    <mergeCell ref="E12:G12"/>
    <mergeCell ref="A40:A41"/>
    <mergeCell ref="B5:C5"/>
    <mergeCell ref="B11:C11"/>
    <mergeCell ref="B35:C35"/>
    <mergeCell ref="B23:C25"/>
    <mergeCell ref="B6:C10"/>
    <mergeCell ref="B36:C36"/>
    <mergeCell ref="B38:C38"/>
    <mergeCell ref="B39:C39"/>
    <mergeCell ref="A12:A20"/>
    <mergeCell ref="A21:A25"/>
    <mergeCell ref="A32:A33"/>
    <mergeCell ref="B32:H32"/>
    <mergeCell ref="H40:H41"/>
    <mergeCell ref="B40:C41"/>
    <mergeCell ref="D40:D41"/>
    <mergeCell ref="F1:P1"/>
    <mergeCell ref="J4:L5"/>
    <mergeCell ref="J32:L33"/>
    <mergeCell ref="B12:C18"/>
    <mergeCell ref="B19:C20"/>
    <mergeCell ref="B21:C22"/>
    <mergeCell ref="M3:N3"/>
    <mergeCell ref="M4:N25"/>
    <mergeCell ref="M31:N31"/>
    <mergeCell ref="M32:N44"/>
    <mergeCell ref="B34:C34"/>
    <mergeCell ref="F31:H31"/>
    <mergeCell ref="B42:C42"/>
    <mergeCell ref="J34:L44"/>
    <mergeCell ref="B43:C43"/>
    <mergeCell ref="B44:C44"/>
    <mergeCell ref="M26:N30"/>
    <mergeCell ref="M45:N45"/>
    <mergeCell ref="J46:L46"/>
    <mergeCell ref="E55:G55"/>
    <mergeCell ref="B52:F52"/>
    <mergeCell ref="B54:F54"/>
    <mergeCell ref="E53:G53"/>
    <mergeCell ref="C53:D53"/>
    <mergeCell ref="C55:D55"/>
    <mergeCell ref="M46:N50"/>
    <mergeCell ref="J47:L57"/>
    <mergeCell ref="D44:H44"/>
    <mergeCell ref="B56:F56"/>
    <mergeCell ref="C57:D57"/>
    <mergeCell ref="E57:G57"/>
    <mergeCell ref="E40:E41"/>
    <mergeCell ref="B46:I46"/>
    <mergeCell ref="B4:G4"/>
    <mergeCell ref="D5:G5"/>
    <mergeCell ref="D6:G10"/>
    <mergeCell ref="D11:G11"/>
    <mergeCell ref="E13:G13"/>
    <mergeCell ref="E14:G14"/>
    <mergeCell ref="E15:G15"/>
    <mergeCell ref="E16:G16"/>
    <mergeCell ref="E17:G17"/>
    <mergeCell ref="E18:G18"/>
    <mergeCell ref="F19:G19"/>
    <mergeCell ref="F20:G20"/>
    <mergeCell ref="D19:E19"/>
    <mergeCell ref="F40:F41"/>
    <mergeCell ref="G40:G41"/>
  </mergeCells>
  <conditionalFormatting sqref="B40">
    <cfRule type="expression" dxfId="708" priority="30">
      <formula>$A$39=0</formula>
    </cfRule>
  </conditionalFormatting>
  <conditionalFormatting sqref="B40:C41">
    <cfRule type="expression" dxfId="707" priority="10">
      <formula>OR($D$39="Yes",$E$39="Yes",$F$39="Yes",$G$39="Yes",$H$39="Yes")</formula>
    </cfRule>
  </conditionalFormatting>
  <conditionalFormatting sqref="B52:F52">
    <cfRule type="expression" dxfId="705" priority="90">
      <formula>$F$48&lt;&gt;""</formula>
    </cfRule>
  </conditionalFormatting>
  <conditionalFormatting sqref="B54:F54">
    <cfRule type="expression" dxfId="704" priority="88">
      <formula>$F$49&lt;&gt;""</formula>
    </cfRule>
  </conditionalFormatting>
  <conditionalFormatting sqref="B56:F56">
    <cfRule type="expression" dxfId="703" priority="8">
      <formula>$F$50&lt;&gt;""</formula>
    </cfRule>
  </conditionalFormatting>
  <conditionalFormatting sqref="C53 E53:G53">
    <cfRule type="expression" dxfId="701" priority="92">
      <formula>$G$52="Not applicable"</formula>
    </cfRule>
    <cfRule type="expression" dxfId="700" priority="102">
      <formula>$G$52=""</formula>
    </cfRule>
    <cfRule type="expression" dxfId="699" priority="103">
      <formula>$G$52="Yes"</formula>
    </cfRule>
  </conditionalFormatting>
  <conditionalFormatting sqref="C55">
    <cfRule type="expression" dxfId="698" priority="82">
      <formula>$G$54="Yes"</formula>
    </cfRule>
    <cfRule type="expression" dxfId="697" priority="81">
      <formula>$G$54=""</formula>
    </cfRule>
  </conditionalFormatting>
  <conditionalFormatting sqref="C57:D57">
    <cfRule type="expression" dxfId="696" priority="6">
      <formula>$G$56="No"</formula>
    </cfRule>
  </conditionalFormatting>
  <conditionalFormatting sqref="D40">
    <cfRule type="expression" dxfId="695" priority="41">
      <formula>$D$35="Yes"</formula>
    </cfRule>
    <cfRule type="expression" dxfId="694" priority="36">
      <formula>$D$39="Yes"</formula>
    </cfRule>
  </conditionalFormatting>
  <conditionalFormatting sqref="E40">
    <cfRule type="expression" dxfId="693" priority="35">
      <formula>$E$39="Yes"</formula>
    </cfRule>
    <cfRule type="expression" dxfId="692" priority="40">
      <formula>$E$35="Yes"</formula>
    </cfRule>
  </conditionalFormatting>
  <conditionalFormatting sqref="E55:G55">
    <cfRule type="expression" dxfId="691" priority="100">
      <formula>$G$54=""</formula>
    </cfRule>
    <cfRule type="expression" dxfId="690" priority="91">
      <formula>$G$54="Not applicable"</formula>
    </cfRule>
    <cfRule type="expression" dxfId="689" priority="101">
      <formula>$G$54="Yes"</formula>
    </cfRule>
  </conditionalFormatting>
  <conditionalFormatting sqref="E57:G57">
    <cfRule type="expression" dxfId="688" priority="5">
      <formula>$G$56="No"</formula>
    </cfRule>
  </conditionalFormatting>
  <conditionalFormatting sqref="F40">
    <cfRule type="expression" dxfId="686" priority="39">
      <formula>$F$35="Yes"</formula>
    </cfRule>
    <cfRule type="expression" dxfId="685" priority="34">
      <formula>$F$39="Yes"</formula>
    </cfRule>
  </conditionalFormatting>
  <conditionalFormatting sqref="G40">
    <cfRule type="expression" dxfId="684" priority="33">
      <formula>$G$39="Yes"</formula>
    </cfRule>
    <cfRule type="expression" dxfId="683" priority="38">
      <formula>$G$35="Yes"</formula>
    </cfRule>
  </conditionalFormatting>
  <conditionalFormatting sqref="G52">
    <cfRule type="expression" dxfId="682" priority="89">
      <formula>$F$48&lt;&gt;""</formula>
    </cfRule>
  </conditionalFormatting>
  <conditionalFormatting sqref="G54">
    <cfRule type="expression" dxfId="681" priority="87">
      <formula>$F$49&lt;&gt;""</formula>
    </cfRule>
  </conditionalFormatting>
  <conditionalFormatting sqref="G56">
    <cfRule type="expression" dxfId="680" priority="7">
      <formula>$F$50&lt;&gt;""</formula>
    </cfRule>
  </conditionalFormatting>
  <conditionalFormatting sqref="H40">
    <cfRule type="expression" dxfId="679" priority="32">
      <formula>$H$39="Yes"</formula>
    </cfRule>
    <cfRule type="expression" dxfId="678" priority="37">
      <formula>$H$35="Yes"</formula>
    </cfRule>
  </conditionalFormatting>
  <conditionalFormatting sqref="J6">
    <cfRule type="expression" dxfId="677" priority="9">
      <formula>$O$5</formula>
    </cfRule>
  </conditionalFormatting>
  <conditionalFormatting sqref="J47">
    <cfRule type="expression" dxfId="676" priority="76">
      <formula>$L$45</formula>
    </cfRule>
  </conditionalFormatting>
  <conditionalFormatting sqref="J34:L44">
    <cfRule type="expression" dxfId="675" priority="4">
      <formula>$O$34</formula>
    </cfRule>
  </conditionalFormatting>
  <hyperlinks>
    <hyperlink ref="B1" location="'READ ME'!A1" display="Back to READ ME" xr:uid="{21BBECB8-759F-433A-AD32-CD7A381F433B}"/>
    <hyperlink ref="B58" location="'Model Information'!A1" display="Next Tab" xr:uid="{8F123711-5FC4-4CED-A51C-BDC07C916D7B}"/>
    <hyperlink ref="M26" r:id="rId2" xr:uid="{11040B2F-4A64-4F6C-80A2-212FDE5E8C1A}"/>
  </hyperlinks>
  <pageMargins left="0.5" right="0.5" top="0.75" bottom="0.75" header="0.3" footer="0.3"/>
  <pageSetup scale="64" fitToHeight="3" orientation="portrait" r:id="rId3"/>
  <headerFooter>
    <oddHeader>&amp;L&amp;G&amp;CCustomer Project Review (CPR) - &amp;A&amp;R&amp;D</oddHeader>
    <oddFooter>&amp;CPage &amp;P of &amp;N</oddFooter>
  </headerFooter>
  <colBreaks count="1" manualBreakCount="1">
    <brk id="5" min="3" max="26" man="1"/>
  </colBreaks>
  <ignoredErrors>
    <ignoredError sqref="E48:E49 C48:C49" unlockedFormula="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53254" r:id="rId7" name="Check Box 6">
              <controlPr locked="0" defaultSize="0" autoFill="0" autoLine="0" autoPict="0">
                <anchor moveWithCells="1" sizeWithCells="1">
                  <from>
                    <xdr:col>11</xdr:col>
                    <xdr:colOff>259080</xdr:colOff>
                    <xdr:row>45</xdr:row>
                    <xdr:rowOff>220980</xdr:rowOff>
                  </from>
                  <to>
                    <xdr:col>11</xdr:col>
                    <xdr:colOff>457200</xdr:colOff>
                    <xdr:row>45</xdr:row>
                    <xdr:rowOff>411480</xdr:rowOff>
                  </to>
                </anchor>
              </controlPr>
            </control>
          </mc:Choice>
        </mc:AlternateContent>
        <mc:AlternateContent xmlns:mc="http://schemas.openxmlformats.org/markup-compatibility/2006">
          <mc:Choice Requires="x14">
            <control shapeId="53262" r:id="rId8" name="Check Box 14">
              <controlPr locked="0" defaultSize="0" autoFill="0" autoLine="0" autoPict="0">
                <anchor moveWithCells="1" sizeWithCells="1">
                  <from>
                    <xdr:col>9</xdr:col>
                    <xdr:colOff>1219200</xdr:colOff>
                    <xdr:row>32</xdr:row>
                    <xdr:rowOff>137160</xdr:rowOff>
                  </from>
                  <to>
                    <xdr:col>10</xdr:col>
                    <xdr:colOff>7620</xdr:colOff>
                    <xdr:row>32</xdr:row>
                    <xdr:rowOff>289560</xdr:rowOff>
                  </to>
                </anchor>
              </controlPr>
            </control>
          </mc:Choice>
        </mc:AlternateContent>
        <mc:AlternateContent xmlns:mc="http://schemas.openxmlformats.org/markup-compatibility/2006">
          <mc:Choice Requires="x14">
            <control shapeId="53264" r:id="rId9" name="Check Box 16">
              <controlPr locked="0" defaultSize="0" autoFill="0" autoLine="0" autoPict="0">
                <anchor moveWithCells="1" sizeWithCells="1">
                  <from>
                    <xdr:col>10</xdr:col>
                    <xdr:colOff>906780</xdr:colOff>
                    <xdr:row>4</xdr:row>
                    <xdr:rowOff>38100</xdr:rowOff>
                  </from>
                  <to>
                    <xdr:col>10</xdr:col>
                    <xdr:colOff>1074420</xdr:colOff>
                    <xdr:row>4</xdr:row>
                    <xdr:rowOff>198120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8" id="{370F0067-B049-42C8-9394-043A99CE7ACC}">
            <xm:f>'Customer Information'!$B$13="Multifamily"</xm:f>
            <x14:dxf>
              <font>
                <color theme="0" tint="-4.9989318521683403E-2"/>
              </font>
              <fill>
                <patternFill>
                  <bgColor theme="0" tint="-4.9989318521683403E-2"/>
                </patternFill>
              </fill>
            </x14:dxf>
          </x14:cfRule>
          <xm:sqref>B12:E18 B19:D20</xm:sqref>
        </x14:conditionalFormatting>
        <x14:conditionalFormatting xmlns:xm="http://schemas.microsoft.com/office/excel/2006/main">
          <x14:cfRule type="expression" priority="931" id="{6F16E08C-BBD5-47B0-AC5F-FA149DC2BD01}">
            <xm:f>AND('Customer Information'!#REF!='Data Validation'!$T$1,'Customer Information'!$E$30="Yes")</xm:f>
            <x14:dxf>
              <font>
                <color theme="0" tint="-4.9989318521683403E-2"/>
              </font>
              <fill>
                <patternFill>
                  <fgColor theme="0" tint="-4.9989318521683403E-2"/>
                  <bgColor theme="0" tint="-4.9989318521683403E-2"/>
                </patternFill>
              </fill>
              <border>
                <left/>
                <right/>
                <top/>
                <bottom/>
                <vertical/>
                <horizontal/>
              </border>
            </x14:dxf>
          </x14:cfRule>
          <xm:sqref>B38:H44 J32:N33 B32:H36 M34:N44 B37 D37:H37</xm:sqref>
        </x14:conditionalFormatting>
        <x14:conditionalFormatting xmlns:xm="http://schemas.microsoft.com/office/excel/2006/main">
          <x14:cfRule type="expression" priority="1" id="{9D1CC53C-7243-4472-850C-4F7E0A45CA8F}">
            <xm:f>'Customer Information'!$B$13="Multifamily"</xm:f>
            <x14:dxf>
              <font>
                <color theme="0" tint="-4.9989318521683403E-2"/>
              </font>
              <fill>
                <patternFill>
                  <bgColor theme="0" tint="-4.9989318521683403E-2"/>
                </patternFill>
              </fill>
            </x14:dxf>
          </x14:cfRule>
          <xm:sqref>F19</xm:sqref>
        </x14:conditionalFormatting>
        <x14:conditionalFormatting xmlns:xm="http://schemas.microsoft.com/office/excel/2006/main">
          <x14:cfRule type="expression" priority="3" id="{39709A79-4B56-4DFF-B7CC-19730E2F8C6E}">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2C18071F-AF01-4AD2-92DD-9B96AEE05B65}">
            <xm:f>AND('Customer Information'!#REF!='Data Validation'!$T$1,'Customer Information'!Q$30="Yes")</xm:f>
            <x14:dxf>
              <font>
                <color theme="0" tint="-4.9989318521683403E-2"/>
              </font>
              <fill>
                <patternFill>
                  <bgColor theme="0" tint="-4.9989318521683403E-2"/>
                </patternFill>
              </fill>
              <border>
                <left/>
                <right/>
                <top/>
                <bottom/>
                <vertical/>
                <horizontal/>
              </border>
            </x14:dxf>
          </x14:cfRule>
          <xm:sqref>M26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804B9DC-AF1F-483F-8BA2-B533BEC11929}">
          <x14:formula1>
            <xm:f>'Data Validation'!$O$1:$O$2</xm:f>
          </x14:formula1>
          <xm:sqref>G54 G52 G56</xm:sqref>
        </x14:dataValidation>
        <x14:dataValidation type="list" allowBlank="1" showInputMessage="1" showErrorMessage="1" xr:uid="{C8AC3ED7-4795-497C-AF98-F5B33C17EE08}">
          <x14:formula1>
            <xm:f>'Data Validation'!$A$1:$A$2</xm:f>
          </x14:formula1>
          <xm:sqref>D39:I39</xm:sqref>
        </x14:dataValidation>
        <x14:dataValidation type="list" allowBlank="1" showInputMessage="1" showErrorMessage="1" xr:uid="{699F94C7-054A-4C02-83CA-B57126072CC4}">
          <x14:formula1>
            <xm:f>'Data Validation'!$AF$2:$AF$3</xm:f>
          </x14:formula1>
          <xm:sqref>E27:E30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F07E6-1550-4A67-93EA-A2E7CEF0B891}">
  <sheetPr codeName="Sheet4"/>
  <dimension ref="A1"/>
  <sheetViews>
    <sheetView topLeftCell="A34" workbookViewId="0">
      <selection activeCell="J43" sqref="J43"/>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58D48-49A1-4DC9-A06F-63F5D631DC88}">
  <sheetPr codeName="Sheet5"/>
  <dimension ref="C1:N335"/>
  <sheetViews>
    <sheetView zoomScale="110" zoomScaleNormal="110" workbookViewId="0">
      <pane ySplit="5" topLeftCell="A6" activePane="bottomLeft" state="frozen"/>
      <selection pane="bottomLeft"/>
    </sheetView>
  </sheetViews>
  <sheetFormatPr defaultColWidth="9.44140625" defaultRowHeight="14.4" outlineLevelCol="1" x14ac:dyDescent="0.3"/>
  <cols>
    <col min="1" max="2" width="7.33203125" style="5" customWidth="1"/>
    <col min="3" max="3" width="12.33203125" style="5" customWidth="1"/>
    <col min="4" max="4" width="41.44140625" style="5" customWidth="1"/>
    <col min="5" max="8" width="20.33203125" style="5" customWidth="1"/>
    <col min="9" max="12" width="20.33203125" style="5" hidden="1" customWidth="1" outlineLevel="1"/>
    <col min="13" max="13" width="56.33203125" style="5" customWidth="1" collapsed="1"/>
    <col min="14" max="14" width="17.109375" style="5" customWidth="1"/>
    <col min="15" max="15" width="14.109375" style="5" customWidth="1"/>
    <col min="16" max="16" width="9.109375" style="5" bestFit="1" customWidth="1"/>
    <col min="17" max="17" width="11.109375" style="5" customWidth="1"/>
    <col min="18" max="18" width="9.44140625" style="5" customWidth="1"/>
    <col min="19" max="19" width="12.44140625" style="5" customWidth="1"/>
    <col min="20" max="20" width="14.44140625" style="5" customWidth="1"/>
    <col min="21" max="21" width="11.44140625" style="5" customWidth="1"/>
    <col min="22" max="22" width="12.5546875" style="5" customWidth="1"/>
    <col min="23" max="23" width="9.44140625" style="5" customWidth="1"/>
    <col min="24" max="25" width="10.44140625" style="5" customWidth="1"/>
    <col min="26" max="26" width="13.88671875" style="5" customWidth="1"/>
    <col min="27" max="27" width="12.109375" style="5" customWidth="1"/>
    <col min="28" max="28" width="11.33203125" style="5" customWidth="1"/>
    <col min="29" max="29" width="13.44140625" style="5" customWidth="1"/>
    <col min="30" max="30" width="16.6640625" style="5" customWidth="1"/>
    <col min="31" max="31" width="11.33203125" style="5" customWidth="1"/>
    <col min="32" max="32" width="10.5546875" style="5" customWidth="1"/>
    <col min="33" max="34" width="10.44140625" style="5" customWidth="1"/>
    <col min="35" max="35" width="11.44140625" style="5" customWidth="1"/>
    <col min="36" max="36" width="11.5546875" style="5" customWidth="1"/>
    <col min="37" max="37" width="20.5546875" style="5" customWidth="1"/>
    <col min="38" max="16384" width="9.44140625" style="5"/>
  </cols>
  <sheetData>
    <row r="1" spans="3:14" ht="21.75" customHeight="1" x14ac:dyDescent="0.35">
      <c r="C1" s="127" t="s">
        <v>32</v>
      </c>
      <c r="E1" s="342" t="s">
        <v>875</v>
      </c>
      <c r="F1" s="4"/>
      <c r="G1" s="4"/>
      <c r="H1" s="4"/>
      <c r="I1" s="4"/>
      <c r="J1" s="4"/>
      <c r="K1" s="4"/>
      <c r="L1" s="4"/>
      <c r="M1" s="4"/>
      <c r="N1" s="4"/>
    </row>
    <row r="2" spans="3:14" s="343" customFormat="1" x14ac:dyDescent="0.3"/>
    <row r="3" spans="3:14" s="343" customFormat="1" ht="18" x14ac:dyDescent="0.3">
      <c r="D3" s="860" t="s">
        <v>638</v>
      </c>
      <c r="E3" s="861"/>
      <c r="F3" s="861"/>
      <c r="G3" s="861"/>
      <c r="H3" s="861"/>
      <c r="I3" s="861"/>
      <c r="J3" s="861"/>
      <c r="K3" s="861"/>
      <c r="L3" s="862"/>
    </row>
    <row r="4" spans="3:14" s="343" customFormat="1" ht="15.6" x14ac:dyDescent="0.3">
      <c r="C4" s="863" t="s">
        <v>636</v>
      </c>
      <c r="D4" s="293" t="s">
        <v>634</v>
      </c>
      <c r="E4" s="864" t="s">
        <v>635</v>
      </c>
      <c r="F4" s="865"/>
      <c r="G4" s="865"/>
      <c r="H4" s="866"/>
      <c r="I4" s="867" t="s">
        <v>637</v>
      </c>
      <c r="J4" s="868"/>
      <c r="K4" s="868"/>
      <c r="L4" s="869"/>
    </row>
    <row r="5" spans="3:14" s="343" customFormat="1" ht="24.6" customHeight="1" x14ac:dyDescent="0.3">
      <c r="C5" s="863"/>
      <c r="D5" s="293" t="s">
        <v>632</v>
      </c>
      <c r="E5" s="344">
        <v>1</v>
      </c>
      <c r="F5" s="344">
        <v>2</v>
      </c>
      <c r="G5" s="344">
        <v>3</v>
      </c>
      <c r="H5" s="344">
        <v>4</v>
      </c>
      <c r="I5" s="344">
        <v>5</v>
      </c>
      <c r="J5" s="344">
        <v>6</v>
      </c>
      <c r="K5" s="344">
        <v>7</v>
      </c>
      <c r="L5" s="344">
        <v>8</v>
      </c>
    </row>
    <row r="6" spans="3:14" s="343" customFormat="1" ht="24.6" customHeight="1" x14ac:dyDescent="0.3">
      <c r="C6" s="863"/>
      <c r="D6" s="293" t="s">
        <v>633</v>
      </c>
      <c r="E6" s="242"/>
      <c r="F6" s="242"/>
      <c r="G6" s="242"/>
      <c r="H6" s="242"/>
      <c r="I6" s="242"/>
      <c r="J6" s="242"/>
      <c r="K6" s="242"/>
      <c r="L6" s="242"/>
    </row>
    <row r="7" spans="3:14" s="343" customFormat="1" ht="68.25" customHeight="1" x14ac:dyDescent="0.3">
      <c r="C7" s="863"/>
      <c r="D7" s="293" t="s">
        <v>627</v>
      </c>
      <c r="E7" s="243"/>
      <c r="F7" s="243"/>
      <c r="G7" s="243"/>
      <c r="H7" s="243"/>
      <c r="I7" s="243"/>
      <c r="J7" s="243"/>
      <c r="K7" s="243"/>
      <c r="L7" s="243"/>
    </row>
    <row r="8" spans="3:14" s="343" customFormat="1" ht="20.25" customHeight="1" x14ac:dyDescent="0.3">
      <c r="C8" s="863"/>
      <c r="D8" s="293" t="s">
        <v>587</v>
      </c>
      <c r="E8" s="244"/>
      <c r="F8" s="244"/>
      <c r="G8" s="244"/>
      <c r="H8" s="244"/>
      <c r="I8" s="244"/>
      <c r="J8" s="244"/>
      <c r="K8" s="244"/>
      <c r="L8" s="244"/>
    </row>
    <row r="9" spans="3:14" s="343" customFormat="1" ht="20.25" customHeight="1" x14ac:dyDescent="0.3">
      <c r="C9" s="863"/>
      <c r="D9" s="293" t="s">
        <v>588</v>
      </c>
      <c r="E9" s="244"/>
      <c r="F9" s="244"/>
      <c r="G9" s="244"/>
      <c r="H9" s="244"/>
      <c r="I9" s="244"/>
      <c r="J9" s="244"/>
      <c r="K9" s="244"/>
      <c r="L9" s="244"/>
    </row>
    <row r="10" spans="3:14" s="343" customFormat="1" ht="36.6" customHeight="1" x14ac:dyDescent="0.3">
      <c r="C10" s="863" t="s">
        <v>581</v>
      </c>
      <c r="D10" s="345" t="s">
        <v>583</v>
      </c>
      <c r="E10" s="242"/>
      <c r="F10" s="242"/>
      <c r="G10" s="242"/>
      <c r="H10" s="242"/>
      <c r="I10" s="242"/>
      <c r="J10" s="242"/>
      <c r="K10" s="242"/>
      <c r="L10" s="242"/>
    </row>
    <row r="11" spans="3:14" s="343" customFormat="1" ht="32.4" customHeight="1" x14ac:dyDescent="0.3">
      <c r="C11" s="863"/>
      <c r="D11" s="346" t="s">
        <v>659</v>
      </c>
      <c r="E11" s="245"/>
      <c r="F11" s="246"/>
      <c r="G11" s="246"/>
      <c r="H11" s="246"/>
      <c r="I11" s="246"/>
      <c r="J11" s="246"/>
      <c r="K11" s="246"/>
      <c r="L11" s="246"/>
    </row>
    <row r="12" spans="3:14" s="343" customFormat="1" ht="68.099999999999994" customHeight="1" x14ac:dyDescent="0.3">
      <c r="C12" s="863"/>
      <c r="D12" s="346" t="s">
        <v>765</v>
      </c>
      <c r="E12" s="247"/>
      <c r="F12" s="247"/>
      <c r="G12" s="247"/>
      <c r="H12" s="247"/>
      <c r="I12" s="247"/>
      <c r="J12" s="247"/>
      <c r="K12" s="247"/>
      <c r="L12" s="247"/>
    </row>
    <row r="13" spans="3:14" s="343" customFormat="1" ht="68.099999999999994" customHeight="1" x14ac:dyDescent="0.3">
      <c r="C13" s="863"/>
      <c r="D13" s="346" t="s">
        <v>642</v>
      </c>
      <c r="E13" s="245"/>
      <c r="F13" s="245"/>
      <c r="G13" s="245"/>
      <c r="H13" s="245"/>
      <c r="I13" s="245"/>
      <c r="J13" s="245"/>
      <c r="K13" s="245"/>
      <c r="L13" s="245"/>
    </row>
    <row r="14" spans="3:14" s="343" customFormat="1" ht="49.5" customHeight="1" x14ac:dyDescent="0.3">
      <c r="C14" s="863"/>
      <c r="D14" s="346" t="s">
        <v>649</v>
      </c>
      <c r="E14" s="245"/>
      <c r="F14" s="245"/>
      <c r="G14" s="245"/>
      <c r="H14" s="248"/>
      <c r="I14" s="245"/>
      <c r="J14" s="245"/>
      <c r="K14" s="245"/>
      <c r="L14" s="245"/>
    </row>
    <row r="15" spans="3:14" s="343" customFormat="1" ht="49.5" customHeight="1" x14ac:dyDescent="0.3">
      <c r="C15" s="863"/>
      <c r="D15" s="345" t="s">
        <v>584</v>
      </c>
      <c r="E15" s="242"/>
      <c r="F15" s="242"/>
      <c r="G15" s="242"/>
      <c r="H15" s="242"/>
      <c r="I15" s="242"/>
      <c r="J15" s="242"/>
      <c r="K15" s="242"/>
      <c r="L15" s="242"/>
    </row>
    <row r="16" spans="3:14" s="343" customFormat="1" ht="35.25" customHeight="1" x14ac:dyDescent="0.3">
      <c r="C16" s="863"/>
      <c r="D16" s="346" t="s">
        <v>628</v>
      </c>
      <c r="E16" s="245"/>
      <c r="F16" s="245"/>
      <c r="G16" s="245"/>
      <c r="H16" s="248"/>
      <c r="I16" s="245"/>
      <c r="J16" s="245"/>
      <c r="K16" s="245"/>
      <c r="L16" s="349"/>
    </row>
    <row r="17" spans="3:13" s="343" customFormat="1" ht="27" customHeight="1" x14ac:dyDescent="0.3">
      <c r="C17" s="863" t="s">
        <v>582</v>
      </c>
      <c r="D17" s="345" t="s">
        <v>699</v>
      </c>
      <c r="E17" s="242"/>
      <c r="F17" s="242"/>
      <c r="G17" s="242"/>
      <c r="H17" s="242"/>
      <c r="I17" s="242"/>
      <c r="J17" s="242"/>
      <c r="K17" s="242"/>
      <c r="L17" s="242"/>
    </row>
    <row r="18" spans="3:13" s="343" customFormat="1" ht="25.5" customHeight="1" x14ac:dyDescent="0.3">
      <c r="C18" s="863"/>
      <c r="D18" s="346" t="s">
        <v>700</v>
      </c>
      <c r="E18" s="465"/>
      <c r="F18" s="465"/>
      <c r="G18" s="465"/>
      <c r="H18" s="465"/>
      <c r="I18" s="249"/>
      <c r="J18" s="249"/>
      <c r="K18" s="249"/>
      <c r="L18" s="249"/>
    </row>
    <row r="19" spans="3:13" s="343" customFormat="1" ht="38.25" customHeight="1" x14ac:dyDescent="0.3">
      <c r="C19" s="863"/>
      <c r="D19" s="345" t="s">
        <v>701</v>
      </c>
      <c r="E19" s="349"/>
      <c r="F19" s="349"/>
      <c r="G19" s="349"/>
      <c r="H19" s="349"/>
      <c r="I19" s="249"/>
      <c r="J19" s="249"/>
      <c r="K19" s="249"/>
      <c r="L19" s="249"/>
    </row>
    <row r="20" spans="3:13" s="343" customFormat="1" ht="46.8" x14ac:dyDescent="0.3">
      <c r="C20" s="863"/>
      <c r="D20" s="347" t="s">
        <v>710</v>
      </c>
      <c r="E20" s="349"/>
      <c r="F20" s="349"/>
      <c r="G20" s="349"/>
      <c r="H20" s="349"/>
      <c r="I20" s="250"/>
      <c r="J20" s="250"/>
      <c r="K20" s="250"/>
      <c r="L20" s="250"/>
    </row>
    <row r="21" spans="3:13" s="343" customFormat="1" ht="62.4" x14ac:dyDescent="0.3">
      <c r="C21" s="863"/>
      <c r="D21" s="347" t="s">
        <v>711</v>
      </c>
      <c r="E21" s="349"/>
      <c r="F21" s="349"/>
      <c r="G21" s="349"/>
      <c r="H21" s="349"/>
      <c r="I21" s="250"/>
      <c r="J21" s="250"/>
      <c r="K21" s="250"/>
      <c r="L21" s="250"/>
    </row>
    <row r="22" spans="3:13" s="343" customFormat="1" ht="27" customHeight="1" x14ac:dyDescent="0.3">
      <c r="C22" s="863"/>
      <c r="D22" s="345" t="s">
        <v>643</v>
      </c>
      <c r="E22" s="242"/>
      <c r="F22" s="242"/>
      <c r="G22" s="242"/>
      <c r="H22" s="242"/>
      <c r="I22" s="242"/>
      <c r="J22" s="242"/>
      <c r="K22" s="242"/>
      <c r="L22" s="242"/>
    </row>
    <row r="23" spans="3:13" s="343" customFormat="1" ht="62.4" x14ac:dyDescent="0.3">
      <c r="C23" s="863"/>
      <c r="D23" s="345" t="s">
        <v>754</v>
      </c>
      <c r="E23" s="242"/>
      <c r="F23" s="242"/>
      <c r="G23" s="242"/>
      <c r="H23" s="242"/>
      <c r="I23" s="242"/>
      <c r="J23" s="242"/>
      <c r="K23" s="242"/>
      <c r="L23" s="242"/>
    </row>
    <row r="24" spans="3:13" s="343" customFormat="1" ht="41.4" customHeight="1" x14ac:dyDescent="0.3">
      <c r="C24" s="863"/>
      <c r="D24" s="346" t="s">
        <v>855</v>
      </c>
      <c r="E24" s="349"/>
      <c r="F24" s="245"/>
      <c r="G24" s="245"/>
      <c r="H24" s="245"/>
      <c r="I24" s="247"/>
      <c r="J24" s="247"/>
      <c r="K24" s="247"/>
      <c r="L24" s="247"/>
    </row>
    <row r="25" spans="3:13" s="343" customFormat="1" ht="62.25" customHeight="1" x14ac:dyDescent="0.3">
      <c r="C25" s="863"/>
      <c r="D25" s="345" t="s">
        <v>702</v>
      </c>
      <c r="E25" s="463"/>
      <c r="F25" s="463"/>
      <c r="G25" s="463"/>
      <c r="H25" s="463"/>
      <c r="I25" s="242"/>
      <c r="J25" s="242"/>
      <c r="K25" s="242"/>
      <c r="L25" s="242"/>
    </row>
    <row r="26" spans="3:13" s="343" customFormat="1" ht="62.25" customHeight="1" x14ac:dyDescent="0.3">
      <c r="C26" s="863"/>
      <c r="D26" s="345" t="s">
        <v>712</v>
      </c>
      <c r="E26" s="464"/>
      <c r="F26" s="464"/>
      <c r="G26" s="464"/>
      <c r="H26" s="464"/>
      <c r="I26" s="251"/>
      <c r="J26" s="251"/>
      <c r="K26" s="251"/>
      <c r="L26" s="251"/>
    </row>
    <row r="27" spans="3:13" s="343" customFormat="1" ht="26.25" customHeight="1" x14ac:dyDescent="0.3">
      <c r="C27" s="863"/>
      <c r="D27" s="345" t="s">
        <v>585</v>
      </c>
      <c r="E27" s="242"/>
      <c r="F27" s="242"/>
      <c r="G27" s="242"/>
      <c r="H27" s="242"/>
      <c r="I27" s="242"/>
      <c r="J27" s="242"/>
      <c r="K27" s="242"/>
      <c r="L27" s="242"/>
    </row>
    <row r="28" spans="3:13" s="343" customFormat="1" ht="52.5" customHeight="1" x14ac:dyDescent="0.3">
      <c r="C28" s="863"/>
      <c r="D28" s="346" t="s">
        <v>726</v>
      </c>
      <c r="E28" s="349"/>
      <c r="F28" s="349"/>
      <c r="G28" s="349"/>
      <c r="H28" s="349"/>
      <c r="I28" s="245"/>
      <c r="J28" s="245"/>
      <c r="K28" s="245"/>
      <c r="L28" s="245"/>
    </row>
    <row r="29" spans="3:13" s="343" customFormat="1" ht="23.25" customHeight="1" x14ac:dyDescent="0.3">
      <c r="C29" s="863" t="s">
        <v>689</v>
      </c>
      <c r="D29" s="293" t="s">
        <v>589</v>
      </c>
      <c r="E29" s="466"/>
      <c r="F29" s="466"/>
      <c r="G29" s="466"/>
      <c r="H29" s="466"/>
      <c r="I29" s="255"/>
      <c r="J29" s="255"/>
      <c r="K29" s="255"/>
      <c r="L29" s="255"/>
      <c r="M29" s="348" t="e" cm="1">
        <f t="array" ref="M29">_xlfn.IFS(OR(E29&lt;-0.5%,E29&gt;0.5%),"WARNING - NMBE is outside ±0.5% threshold",OR(F29&lt;-0.5%,F29&gt;0.5%),"WARNING - the NMBE is outside of the ±0.5% threshold",OR(G29&lt;-0.5%,G29&gt;0.5%),"WARNING - NMBE is outside ±0.5% threshold",OR(H29&lt;-0.5%,H29&gt;0.5%),"WARNING - NMBE is outside ±0.5% threshold",OR(I29&lt;-0.5%,I29&gt;0.5%),"WARNING - NMBE is outside ±0.5% threshold",OR(J29&lt;-0.5%,J29&gt;0.5%),"WARNING - NMBE is outside ±0.5% threshold",OR(K29&lt;-0.5%,K29&gt;0.5%),"WARNING - NMBE is outside ±0.5% threshold",OR(L29&lt;-0.5%,L29&gt;0.5%),"WARNING - NMBE is outside ±0.5% threshold")</f>
        <v>#N/A</v>
      </c>
    </row>
    <row r="30" spans="3:13" s="343" customFormat="1" ht="23.25" customHeight="1" x14ac:dyDescent="0.3">
      <c r="C30" s="863"/>
      <c r="D30" s="293" t="s">
        <v>586</v>
      </c>
      <c r="E30" s="466"/>
      <c r="F30" s="466"/>
      <c r="G30" s="466"/>
      <c r="H30" s="466"/>
      <c r="I30" s="255"/>
      <c r="J30" s="255"/>
      <c r="K30" s="255"/>
      <c r="L30" s="255"/>
      <c r="M30" s="348" t="e" cm="1">
        <f t="array" ref="M30">_xlfn.IFS(E30&gt;24%,"WARNING - CV(RMSE) should be &lt;25%",F30&gt;24%,"WARNING - CV(RMSE) should be &lt;25%",G30&gt;25%,"WARNING - CV(RMSE) should be &lt;25%",H30&gt;24%,"WARNING - CV(RMSE) should be &lt;25%",I30&gt;24%,"WARNING - CV(RMSE) should be &lt;25%",J30&gt;24%,"WARNING - CV(RMSE) should be &lt;25%",K30&gt;24%,"WARNING - CV(RMSE) should be &lt;25%",L30&gt;24%,"WARNING - CV(RMSE) should be &lt;25%")</f>
        <v>#N/A</v>
      </c>
    </row>
    <row r="31" spans="3:13" s="343" customFormat="1" ht="23.25" customHeight="1" x14ac:dyDescent="0.3">
      <c r="C31" s="863"/>
      <c r="D31" s="293" t="s">
        <v>708</v>
      </c>
      <c r="E31" s="463"/>
      <c r="F31" s="463"/>
      <c r="G31" s="463"/>
      <c r="H31" s="463"/>
      <c r="I31" s="243"/>
      <c r="J31" s="243"/>
      <c r="K31" s="243"/>
      <c r="L31" s="243"/>
      <c r="M31" s="348" t="str">
        <f>IF(MIN(E31:L31)&lt;=0.7,"WARNING - R² should be &gt; 0.7","")</f>
        <v>WARNING - R² should be &gt; 0.7</v>
      </c>
    </row>
    <row r="32" spans="3:13" s="343" customFormat="1" ht="66.75" customHeight="1" x14ac:dyDescent="0.3">
      <c r="C32" s="863" t="s">
        <v>690</v>
      </c>
      <c r="D32" s="293" t="s">
        <v>709</v>
      </c>
      <c r="E32" s="467"/>
      <c r="F32" s="467"/>
      <c r="G32" s="467"/>
      <c r="H32" s="467"/>
      <c r="I32" s="452"/>
      <c r="J32" s="452"/>
      <c r="K32" s="452"/>
      <c r="L32" s="452"/>
      <c r="M32" s="859" t="s">
        <v>870</v>
      </c>
    </row>
    <row r="33" spans="3:13" s="343" customFormat="1" ht="66.75" customHeight="1" x14ac:dyDescent="0.3">
      <c r="C33" s="863"/>
      <c r="D33" s="293" t="s">
        <v>650</v>
      </c>
      <c r="E33" s="464"/>
      <c r="F33" s="464"/>
      <c r="G33" s="464"/>
      <c r="H33" s="464"/>
      <c r="I33" s="247"/>
      <c r="J33" s="247"/>
      <c r="K33" s="247"/>
      <c r="L33" s="247"/>
      <c r="M33" s="859"/>
    </row>
    <row r="34" spans="3:13" s="343" customFormat="1" ht="66.75" customHeight="1" x14ac:dyDescent="0.3">
      <c r="C34" s="863"/>
      <c r="D34" s="293" t="s">
        <v>869</v>
      </c>
      <c r="E34" s="464"/>
      <c r="F34" s="464"/>
      <c r="G34" s="464"/>
      <c r="H34" s="464"/>
      <c r="I34" s="247"/>
      <c r="J34" s="247"/>
      <c r="K34" s="247"/>
      <c r="L34" s="247"/>
      <c r="M34" s="859"/>
    </row>
    <row r="35" spans="3:13" s="343" customFormat="1" x14ac:dyDescent="0.3"/>
    <row r="36" spans="3:13" s="343" customFormat="1" x14ac:dyDescent="0.3"/>
    <row r="37" spans="3:13" s="343" customFormat="1" x14ac:dyDescent="0.3">
      <c r="C37" s="252" t="s">
        <v>47</v>
      </c>
    </row>
    <row r="38" spans="3:13" s="343" customFormat="1" x14ac:dyDescent="0.3"/>
    <row r="39" spans="3:13" s="343" customFormat="1" x14ac:dyDescent="0.3"/>
    <row r="40" spans="3:13" s="343" customFormat="1" x14ac:dyDescent="0.3"/>
    <row r="41" spans="3:13" s="343" customFormat="1" x14ac:dyDescent="0.3"/>
    <row r="42" spans="3:13" s="343" customFormat="1" x14ac:dyDescent="0.3"/>
    <row r="43" spans="3:13" s="343" customFormat="1" x14ac:dyDescent="0.3"/>
    <row r="44" spans="3:13" s="343" customFormat="1" x14ac:dyDescent="0.3"/>
    <row r="45" spans="3:13" s="343" customFormat="1" x14ac:dyDescent="0.3"/>
    <row r="46" spans="3:13" s="343" customFormat="1" x14ac:dyDescent="0.3"/>
    <row r="47" spans="3:13" s="343" customFormat="1" x14ac:dyDescent="0.3"/>
    <row r="48" spans="3:13" s="343" customFormat="1" x14ac:dyDescent="0.3"/>
    <row r="49" s="343" customFormat="1" x14ac:dyDescent="0.3"/>
    <row r="50" s="343" customFormat="1" x14ac:dyDescent="0.3"/>
    <row r="51" s="343" customFormat="1" x14ac:dyDescent="0.3"/>
    <row r="52" s="343" customFormat="1" x14ac:dyDescent="0.3"/>
    <row r="53" s="343" customFormat="1" x14ac:dyDescent="0.3"/>
    <row r="54" s="343" customFormat="1" x14ac:dyDescent="0.3"/>
    <row r="55" s="343" customFormat="1" x14ac:dyDescent="0.3"/>
    <row r="56" s="343" customFormat="1" x14ac:dyDescent="0.3"/>
    <row r="57" s="343" customFormat="1" x14ac:dyDescent="0.3"/>
    <row r="58" s="343" customFormat="1" x14ac:dyDescent="0.3"/>
    <row r="59" s="343" customFormat="1" x14ac:dyDescent="0.3"/>
    <row r="60" s="343" customFormat="1" x14ac:dyDescent="0.3"/>
    <row r="61" s="343" customFormat="1" x14ac:dyDescent="0.3"/>
    <row r="62" s="343" customFormat="1" x14ac:dyDescent="0.3"/>
    <row r="63" s="343" customFormat="1" x14ac:dyDescent="0.3"/>
    <row r="64" s="343" customFormat="1" x14ac:dyDescent="0.3"/>
    <row r="65" s="343" customFormat="1" x14ac:dyDescent="0.3"/>
    <row r="66" s="343" customFormat="1" x14ac:dyDescent="0.3"/>
    <row r="67" s="343" customFormat="1" x14ac:dyDescent="0.3"/>
    <row r="68" s="343" customFormat="1" x14ac:dyDescent="0.3"/>
    <row r="69" s="343" customFormat="1" x14ac:dyDescent="0.3"/>
    <row r="70" s="343" customFormat="1" x14ac:dyDescent="0.3"/>
    <row r="71" s="343" customFormat="1" x14ac:dyDescent="0.3"/>
    <row r="72" s="343" customFormat="1" x14ac:dyDescent="0.3"/>
    <row r="73" s="343" customFormat="1" x14ac:dyDescent="0.3"/>
    <row r="74" s="343" customFormat="1" x14ac:dyDescent="0.3"/>
    <row r="75" s="343" customFormat="1" x14ac:dyDescent="0.3"/>
    <row r="76" s="343" customFormat="1" x14ac:dyDescent="0.3"/>
    <row r="77" s="343" customFormat="1" x14ac:dyDescent="0.3"/>
    <row r="78" s="343" customFormat="1" x14ac:dyDescent="0.3"/>
    <row r="79" s="343" customFormat="1" x14ac:dyDescent="0.3"/>
    <row r="80" s="343" customFormat="1" x14ac:dyDescent="0.3"/>
    <row r="81" s="343" customFormat="1" x14ac:dyDescent="0.3"/>
    <row r="82" s="343" customFormat="1" x14ac:dyDescent="0.3"/>
    <row r="83" s="343" customFormat="1" x14ac:dyDescent="0.3"/>
    <row r="84" s="343" customFormat="1" x14ac:dyDescent="0.3"/>
    <row r="85" s="343" customFormat="1" x14ac:dyDescent="0.3"/>
    <row r="86" s="343" customFormat="1" x14ac:dyDescent="0.3"/>
    <row r="87" s="343" customFormat="1" x14ac:dyDescent="0.3"/>
    <row r="88" s="343" customFormat="1" x14ac:dyDescent="0.3"/>
    <row r="89" s="343" customFormat="1" x14ac:dyDescent="0.3"/>
    <row r="90" s="343" customFormat="1" x14ac:dyDescent="0.3"/>
    <row r="91" s="343" customFormat="1" x14ac:dyDescent="0.3"/>
    <row r="92" s="343" customFormat="1" x14ac:dyDescent="0.3"/>
    <row r="93" s="343" customFormat="1" x14ac:dyDescent="0.3"/>
    <row r="94" s="343" customFormat="1" x14ac:dyDescent="0.3"/>
    <row r="95" s="343" customFormat="1" x14ac:dyDescent="0.3"/>
    <row r="96" s="343" customFormat="1" x14ac:dyDescent="0.3"/>
    <row r="97" s="343" customFormat="1" x14ac:dyDescent="0.3"/>
    <row r="98" s="343" customFormat="1" x14ac:dyDescent="0.3"/>
    <row r="99" s="343" customFormat="1" x14ac:dyDescent="0.3"/>
    <row r="100" s="343" customFormat="1" x14ac:dyDescent="0.3"/>
    <row r="101" s="343" customFormat="1" x14ac:dyDescent="0.3"/>
    <row r="102" s="343" customFormat="1" x14ac:dyDescent="0.3"/>
    <row r="103" s="343" customFormat="1" x14ac:dyDescent="0.3"/>
    <row r="104" s="343" customFormat="1" x14ac:dyDescent="0.3"/>
    <row r="105" s="343" customFormat="1" x14ac:dyDescent="0.3"/>
    <row r="106" s="343" customFormat="1" x14ac:dyDescent="0.3"/>
    <row r="107" s="343" customFormat="1" x14ac:dyDescent="0.3"/>
    <row r="108" s="343" customFormat="1" x14ac:dyDescent="0.3"/>
    <row r="109" s="343" customFormat="1" x14ac:dyDescent="0.3"/>
    <row r="110" s="343" customFormat="1" x14ac:dyDescent="0.3"/>
    <row r="111" s="343" customFormat="1" x14ac:dyDescent="0.3"/>
    <row r="112" s="343" customFormat="1" x14ac:dyDescent="0.3"/>
    <row r="113" s="343" customFormat="1" x14ac:dyDescent="0.3"/>
    <row r="114" s="343" customFormat="1" x14ac:dyDescent="0.3"/>
    <row r="115" s="343" customFormat="1" x14ac:dyDescent="0.3"/>
    <row r="116" s="343" customFormat="1" x14ac:dyDescent="0.3"/>
    <row r="117" s="343" customFormat="1" x14ac:dyDescent="0.3"/>
    <row r="118" s="343" customFormat="1" x14ac:dyDescent="0.3"/>
    <row r="119" s="343" customFormat="1" x14ac:dyDescent="0.3"/>
    <row r="120" s="343" customFormat="1" x14ac:dyDescent="0.3"/>
    <row r="121" s="343" customFormat="1" x14ac:dyDescent="0.3"/>
    <row r="122" s="343" customFormat="1" x14ac:dyDescent="0.3"/>
    <row r="123" s="343" customFormat="1" x14ac:dyDescent="0.3"/>
    <row r="124" s="343" customFormat="1" x14ac:dyDescent="0.3"/>
    <row r="125" s="343" customFormat="1" x14ac:dyDescent="0.3"/>
    <row r="126" s="343" customFormat="1" x14ac:dyDescent="0.3"/>
    <row r="127" s="343" customFormat="1" x14ac:dyDescent="0.3"/>
    <row r="128" s="343" customFormat="1" x14ac:dyDescent="0.3"/>
    <row r="129" s="343" customFormat="1" x14ac:dyDescent="0.3"/>
    <row r="130" s="343" customFormat="1" x14ac:dyDescent="0.3"/>
    <row r="131" s="343" customFormat="1" x14ac:dyDescent="0.3"/>
    <row r="132" s="343" customFormat="1" x14ac:dyDescent="0.3"/>
    <row r="133" s="343" customFormat="1" x14ac:dyDescent="0.3"/>
    <row r="134" s="343" customFormat="1" x14ac:dyDescent="0.3"/>
    <row r="135" s="343" customFormat="1" x14ac:dyDescent="0.3"/>
    <row r="136" s="343" customFormat="1" x14ac:dyDescent="0.3"/>
    <row r="137" s="343" customFormat="1" x14ac:dyDescent="0.3"/>
    <row r="138" s="343" customFormat="1" x14ac:dyDescent="0.3"/>
    <row r="139" s="343" customFormat="1" x14ac:dyDescent="0.3"/>
    <row r="140" s="343" customFormat="1" x14ac:dyDescent="0.3"/>
    <row r="141" s="343" customFormat="1" x14ac:dyDescent="0.3"/>
    <row r="142" s="343" customFormat="1" x14ac:dyDescent="0.3"/>
    <row r="143" s="343" customFormat="1" x14ac:dyDescent="0.3"/>
    <row r="144" s="343" customFormat="1" x14ac:dyDescent="0.3"/>
    <row r="145" s="343" customFormat="1" x14ac:dyDescent="0.3"/>
    <row r="146" s="343" customFormat="1" x14ac:dyDescent="0.3"/>
    <row r="147" s="343" customFormat="1" x14ac:dyDescent="0.3"/>
    <row r="148" s="343" customFormat="1" x14ac:dyDescent="0.3"/>
    <row r="149" s="343" customFormat="1" x14ac:dyDescent="0.3"/>
    <row r="150" s="343" customFormat="1" x14ac:dyDescent="0.3"/>
    <row r="151" s="343" customFormat="1" x14ac:dyDescent="0.3"/>
    <row r="152" s="343" customFormat="1" x14ac:dyDescent="0.3"/>
    <row r="153" s="343" customFormat="1" x14ac:dyDescent="0.3"/>
    <row r="154" s="343" customFormat="1" x14ac:dyDescent="0.3"/>
    <row r="155" s="343" customFormat="1" x14ac:dyDescent="0.3"/>
    <row r="156" s="343" customFormat="1" x14ac:dyDescent="0.3"/>
    <row r="157" s="343" customFormat="1" x14ac:dyDescent="0.3"/>
    <row r="158" s="343" customFormat="1" x14ac:dyDescent="0.3"/>
    <row r="159" s="343" customFormat="1" x14ac:dyDescent="0.3"/>
    <row r="160" s="343" customFormat="1" x14ac:dyDescent="0.3"/>
    <row r="161" s="343" customFormat="1" x14ac:dyDescent="0.3"/>
    <row r="162" s="343" customFormat="1" x14ac:dyDescent="0.3"/>
    <row r="163" s="343" customFormat="1" x14ac:dyDescent="0.3"/>
    <row r="164" s="343" customFormat="1" x14ac:dyDescent="0.3"/>
    <row r="165" s="343" customFormat="1" x14ac:dyDescent="0.3"/>
    <row r="166" s="343" customFormat="1" x14ac:dyDescent="0.3"/>
    <row r="167" s="343" customFormat="1" x14ac:dyDescent="0.3"/>
    <row r="168" s="343" customFormat="1" x14ac:dyDescent="0.3"/>
    <row r="169" s="343" customFormat="1" x14ac:dyDescent="0.3"/>
    <row r="170" s="343" customFormat="1" x14ac:dyDescent="0.3"/>
    <row r="171" s="343" customFormat="1" x14ac:dyDescent="0.3"/>
    <row r="172" s="343" customFormat="1" x14ac:dyDescent="0.3"/>
    <row r="173" s="343" customFormat="1" x14ac:dyDescent="0.3"/>
    <row r="174" s="343" customFormat="1" x14ac:dyDescent="0.3"/>
    <row r="175" s="343" customFormat="1" x14ac:dyDescent="0.3"/>
    <row r="176" s="343" customFormat="1" x14ac:dyDescent="0.3"/>
    <row r="177" s="343" customFormat="1" x14ac:dyDescent="0.3"/>
    <row r="178" s="343" customFormat="1" x14ac:dyDescent="0.3"/>
    <row r="179" s="343" customFormat="1" x14ac:dyDescent="0.3"/>
    <row r="180" s="343" customFormat="1" x14ac:dyDescent="0.3"/>
    <row r="181" s="343" customFormat="1" x14ac:dyDescent="0.3"/>
    <row r="182" s="343" customFormat="1" x14ac:dyDescent="0.3"/>
    <row r="183" s="343" customFormat="1" x14ac:dyDescent="0.3"/>
    <row r="184" s="343" customFormat="1" x14ac:dyDescent="0.3"/>
    <row r="185" s="343" customFormat="1" x14ac:dyDescent="0.3"/>
    <row r="186" s="343" customFormat="1" x14ac:dyDescent="0.3"/>
    <row r="187" s="343" customFormat="1" x14ac:dyDescent="0.3"/>
    <row r="188" s="343" customFormat="1" x14ac:dyDescent="0.3"/>
    <row r="189" s="343" customFormat="1" x14ac:dyDescent="0.3"/>
    <row r="190" s="343" customFormat="1" x14ac:dyDescent="0.3"/>
    <row r="191" s="343" customFormat="1" x14ac:dyDescent="0.3"/>
    <row r="192" s="343" customFormat="1" x14ac:dyDescent="0.3"/>
    <row r="193" s="343" customFormat="1" x14ac:dyDescent="0.3"/>
    <row r="194" s="343" customFormat="1" x14ac:dyDescent="0.3"/>
    <row r="195" s="343" customFormat="1" x14ac:dyDescent="0.3"/>
    <row r="196" s="343" customFormat="1" x14ac:dyDescent="0.3"/>
    <row r="197" s="343" customFormat="1" x14ac:dyDescent="0.3"/>
    <row r="198" s="343" customFormat="1" x14ac:dyDescent="0.3"/>
    <row r="199" s="343" customFormat="1" x14ac:dyDescent="0.3"/>
    <row r="200" s="343" customFormat="1" x14ac:dyDescent="0.3"/>
    <row r="201" s="343" customFormat="1" x14ac:dyDescent="0.3"/>
    <row r="202" s="343" customFormat="1" x14ac:dyDescent="0.3"/>
    <row r="203" s="343" customFormat="1" x14ac:dyDescent="0.3"/>
    <row r="204" s="343" customFormat="1" x14ac:dyDescent="0.3"/>
    <row r="205" s="343" customFormat="1" x14ac:dyDescent="0.3"/>
    <row r="206" s="343" customFormat="1" x14ac:dyDescent="0.3"/>
    <row r="207" s="343" customFormat="1" x14ac:dyDescent="0.3"/>
    <row r="208" s="343" customFormat="1" x14ac:dyDescent="0.3"/>
    <row r="209" s="343" customFormat="1" x14ac:dyDescent="0.3"/>
    <row r="210" s="343" customFormat="1" x14ac:dyDescent="0.3"/>
    <row r="211" s="343" customFormat="1" x14ac:dyDescent="0.3"/>
    <row r="212" s="343" customFormat="1" x14ac:dyDescent="0.3"/>
    <row r="213" s="343" customFormat="1" x14ac:dyDescent="0.3"/>
    <row r="214" s="343" customFormat="1" x14ac:dyDescent="0.3"/>
    <row r="215" s="343" customFormat="1" x14ac:dyDescent="0.3"/>
    <row r="216" s="343" customFormat="1" x14ac:dyDescent="0.3"/>
    <row r="217" s="343" customFormat="1" x14ac:dyDescent="0.3"/>
    <row r="218" s="343" customFormat="1" x14ac:dyDescent="0.3"/>
    <row r="219" s="343" customFormat="1" x14ac:dyDescent="0.3"/>
    <row r="220" s="343" customFormat="1" x14ac:dyDescent="0.3"/>
    <row r="221" s="343" customFormat="1" x14ac:dyDescent="0.3"/>
    <row r="222" s="343" customFormat="1" x14ac:dyDescent="0.3"/>
    <row r="223" s="343" customFormat="1" x14ac:dyDescent="0.3"/>
    <row r="224" s="343" customFormat="1" x14ac:dyDescent="0.3"/>
    <row r="225" s="343" customFormat="1" x14ac:dyDescent="0.3"/>
    <row r="226" s="343" customFormat="1" x14ac:dyDescent="0.3"/>
    <row r="227" s="343" customFormat="1" x14ac:dyDescent="0.3"/>
    <row r="228" s="343" customFormat="1" x14ac:dyDescent="0.3"/>
    <row r="229" s="343" customFormat="1" x14ac:dyDescent="0.3"/>
    <row r="230" s="343" customFormat="1" x14ac:dyDescent="0.3"/>
    <row r="231" s="343" customFormat="1" x14ac:dyDescent="0.3"/>
    <row r="232" s="343" customFormat="1" x14ac:dyDescent="0.3"/>
    <row r="233" s="343" customFormat="1" x14ac:dyDescent="0.3"/>
    <row r="234" s="343" customFormat="1" x14ac:dyDescent="0.3"/>
    <row r="235" s="343" customFormat="1" x14ac:dyDescent="0.3"/>
    <row r="236" s="343" customFormat="1" x14ac:dyDescent="0.3"/>
    <row r="237" s="343" customFormat="1" x14ac:dyDescent="0.3"/>
    <row r="238" s="343" customFormat="1" x14ac:dyDescent="0.3"/>
    <row r="239" s="343" customFormat="1" x14ac:dyDescent="0.3"/>
    <row r="240" s="343" customFormat="1" x14ac:dyDescent="0.3"/>
    <row r="241" s="343" customFormat="1" x14ac:dyDescent="0.3"/>
    <row r="242" s="343" customFormat="1" x14ac:dyDescent="0.3"/>
    <row r="243" s="343" customFormat="1" x14ac:dyDescent="0.3"/>
    <row r="244" s="343" customFormat="1" x14ac:dyDescent="0.3"/>
    <row r="245" s="343" customFormat="1" x14ac:dyDescent="0.3"/>
    <row r="246" s="343" customFormat="1" x14ac:dyDescent="0.3"/>
    <row r="247" s="343" customFormat="1" x14ac:dyDescent="0.3"/>
    <row r="248" s="343" customFormat="1" x14ac:dyDescent="0.3"/>
    <row r="249" s="343" customFormat="1" x14ac:dyDescent="0.3"/>
    <row r="250" s="343" customFormat="1" x14ac:dyDescent="0.3"/>
    <row r="251" s="343" customFormat="1" x14ac:dyDescent="0.3"/>
    <row r="252" s="343" customFormat="1" x14ac:dyDescent="0.3"/>
    <row r="253" s="343" customFormat="1" x14ac:dyDescent="0.3"/>
    <row r="254" s="343" customFormat="1" x14ac:dyDescent="0.3"/>
    <row r="255" s="343" customFormat="1" x14ac:dyDescent="0.3"/>
    <row r="256" s="343" customFormat="1" x14ac:dyDescent="0.3"/>
    <row r="257" s="343" customFormat="1" x14ac:dyDescent="0.3"/>
    <row r="258" s="343" customFormat="1" x14ac:dyDescent="0.3"/>
    <row r="259" s="343" customFormat="1" x14ac:dyDescent="0.3"/>
    <row r="260" s="343" customFormat="1" x14ac:dyDescent="0.3"/>
    <row r="261" s="343" customFormat="1" x14ac:dyDescent="0.3"/>
    <row r="262" s="343" customFormat="1" x14ac:dyDescent="0.3"/>
    <row r="263" s="343" customFormat="1" x14ac:dyDescent="0.3"/>
    <row r="264" s="343" customFormat="1" x14ac:dyDescent="0.3"/>
    <row r="265" s="343" customFormat="1" x14ac:dyDescent="0.3"/>
    <row r="266" s="343" customFormat="1" x14ac:dyDescent="0.3"/>
    <row r="267" s="343" customFormat="1" x14ac:dyDescent="0.3"/>
    <row r="268" s="343" customFormat="1" x14ac:dyDescent="0.3"/>
    <row r="269" s="343" customFormat="1" x14ac:dyDescent="0.3"/>
    <row r="270" s="343" customFormat="1" x14ac:dyDescent="0.3"/>
    <row r="271" s="343" customFormat="1" x14ac:dyDescent="0.3"/>
    <row r="272" s="343" customFormat="1" x14ac:dyDescent="0.3"/>
    <row r="273" s="343" customFormat="1" x14ac:dyDescent="0.3"/>
    <row r="274" s="343" customFormat="1" x14ac:dyDescent="0.3"/>
    <row r="275" s="343" customFormat="1" x14ac:dyDescent="0.3"/>
    <row r="276" s="343" customFormat="1" x14ac:dyDescent="0.3"/>
    <row r="277" s="343" customFormat="1" x14ac:dyDescent="0.3"/>
    <row r="278" s="343" customFormat="1" x14ac:dyDescent="0.3"/>
    <row r="279" s="343" customFormat="1" x14ac:dyDescent="0.3"/>
    <row r="280" s="343" customFormat="1" x14ac:dyDescent="0.3"/>
    <row r="281" s="343" customFormat="1" x14ac:dyDescent="0.3"/>
    <row r="282" s="343" customFormat="1" x14ac:dyDescent="0.3"/>
    <row r="283" s="343" customFormat="1" x14ac:dyDescent="0.3"/>
    <row r="284" s="343" customFormat="1" x14ac:dyDescent="0.3"/>
    <row r="285" s="343" customFormat="1" x14ac:dyDescent="0.3"/>
    <row r="286" s="343" customFormat="1" x14ac:dyDescent="0.3"/>
    <row r="287" s="343" customFormat="1" x14ac:dyDescent="0.3"/>
    <row r="288" s="343" customFormat="1" x14ac:dyDescent="0.3"/>
    <row r="289" s="343" customFormat="1" x14ac:dyDescent="0.3"/>
    <row r="290" s="343" customFormat="1" x14ac:dyDescent="0.3"/>
    <row r="291" s="343" customFormat="1" x14ac:dyDescent="0.3"/>
    <row r="292" s="343" customFormat="1" x14ac:dyDescent="0.3"/>
    <row r="293" s="343" customFormat="1" x14ac:dyDescent="0.3"/>
    <row r="294" s="343" customFormat="1" x14ac:dyDescent="0.3"/>
    <row r="295" s="343" customFormat="1" x14ac:dyDescent="0.3"/>
    <row r="296" s="343" customFormat="1" x14ac:dyDescent="0.3"/>
    <row r="297" s="343" customFormat="1" x14ac:dyDescent="0.3"/>
    <row r="298" s="343" customFormat="1" x14ac:dyDescent="0.3"/>
    <row r="299" s="343" customFormat="1" x14ac:dyDescent="0.3"/>
    <row r="300" s="343" customFormat="1" x14ac:dyDescent="0.3"/>
    <row r="301" s="343" customFormat="1" x14ac:dyDescent="0.3"/>
    <row r="302" s="343" customFormat="1" x14ac:dyDescent="0.3"/>
    <row r="303" s="343" customFormat="1" x14ac:dyDescent="0.3"/>
    <row r="304" s="343" customFormat="1" x14ac:dyDescent="0.3"/>
    <row r="305" s="343" customFormat="1" x14ac:dyDescent="0.3"/>
    <row r="306" s="343" customFormat="1" x14ac:dyDescent="0.3"/>
    <row r="307" s="343" customFormat="1" x14ac:dyDescent="0.3"/>
    <row r="308" s="343" customFormat="1" x14ac:dyDescent="0.3"/>
    <row r="309" s="343" customFormat="1" x14ac:dyDescent="0.3"/>
    <row r="310" s="343" customFormat="1" x14ac:dyDescent="0.3"/>
    <row r="311" s="343" customFormat="1" x14ac:dyDescent="0.3"/>
    <row r="312" s="343" customFormat="1" x14ac:dyDescent="0.3"/>
    <row r="313" s="343" customFormat="1" x14ac:dyDescent="0.3"/>
    <row r="314" s="343" customFormat="1" x14ac:dyDescent="0.3"/>
    <row r="315" s="343" customFormat="1" x14ac:dyDescent="0.3"/>
    <row r="316" s="343" customFormat="1" x14ac:dyDescent="0.3"/>
    <row r="317" s="343" customFormat="1" x14ac:dyDescent="0.3"/>
    <row r="318" s="343" customFormat="1" x14ac:dyDescent="0.3"/>
    <row r="319" s="343" customFormat="1" x14ac:dyDescent="0.3"/>
    <row r="320" s="343" customFormat="1" x14ac:dyDescent="0.3"/>
    <row r="321" s="343" customFormat="1" x14ac:dyDescent="0.3"/>
    <row r="322" s="343" customFormat="1" x14ac:dyDescent="0.3"/>
    <row r="323" s="343" customFormat="1" x14ac:dyDescent="0.3"/>
    <row r="324" s="343" customFormat="1" x14ac:dyDescent="0.3"/>
    <row r="325" s="343" customFormat="1" x14ac:dyDescent="0.3"/>
    <row r="326" s="343" customFormat="1" x14ac:dyDescent="0.3"/>
    <row r="327" s="343" customFormat="1" x14ac:dyDescent="0.3"/>
    <row r="328" s="343" customFormat="1" x14ac:dyDescent="0.3"/>
    <row r="329" s="343" customFormat="1" x14ac:dyDescent="0.3"/>
    <row r="330" s="343" customFormat="1" x14ac:dyDescent="0.3"/>
    <row r="331" s="343" customFormat="1" x14ac:dyDescent="0.3"/>
    <row r="332" s="343" customFormat="1" x14ac:dyDescent="0.3"/>
    <row r="333" s="343" customFormat="1" x14ac:dyDescent="0.3"/>
    <row r="334" s="343" customFormat="1" x14ac:dyDescent="0.3"/>
    <row r="335" s="343" customFormat="1" x14ac:dyDescent="0.3"/>
  </sheetData>
  <sheetProtection algorithmName="SHA-512" hashValue="Vxk1L67t+XYfDF5cMPgIh4KyX1Rwo4tTusnMroqA+ro3/Yq4CKVESHftIuEsaRX7om+4uJRjXMGbN95Ffcz4Mg==" saltValue="yQHIDO3XESJcLK6uRQrMVQ==" spinCount="100000" sheet="1" formatColumns="0" formatRows="0"/>
  <mergeCells count="9">
    <mergeCell ref="M32:M34"/>
    <mergeCell ref="D3:L3"/>
    <mergeCell ref="C4:C9"/>
    <mergeCell ref="C29:C31"/>
    <mergeCell ref="C32:C34"/>
    <mergeCell ref="C10:C16"/>
    <mergeCell ref="C17:C28"/>
    <mergeCell ref="E4:H4"/>
    <mergeCell ref="I4:L4"/>
  </mergeCells>
  <conditionalFormatting sqref="D11">
    <cfRule type="expression" dxfId="672" priority="81">
      <formula>OR($E$10="Utility Meter",$F$10="Utility Meter",$G$10="Utility Meter",$H$10="Utility Meter",$I$10="Utility Meter",$J$10="Utility Meter",$K$10="Utility Meter",$L$10="Utility Meter")</formula>
    </cfRule>
  </conditionalFormatting>
  <conditionalFormatting sqref="D12">
    <cfRule type="expression" dxfId="671" priority="1175">
      <formula>OR($E$10="Submeter",$F$10="Submeter",$G$10="Submeter",$H$10="Submeter",$I$10="Submeter",$J$10="Submeter",$K$10="Submeter",$L$10="Submeter")</formula>
    </cfRule>
  </conditionalFormatting>
  <conditionalFormatting sqref="D13">
    <cfRule type="expression" dxfId="670" priority="60">
      <formula>OR($E$12="Yes",$F$12="Yes",$G$12="Yes",$H$12="Yes",$I$12="Yes",$J$12="Yes",$K$12="Yes",$L$12="Yes")</formula>
    </cfRule>
  </conditionalFormatting>
  <conditionalFormatting sqref="D14">
    <cfRule type="expression" dxfId="669" priority="72">
      <formula>OR($E$12="No",$F$12="No",$G$12="No",$H$12="No",$I$12="No",$J$12="No",$K$12="No",$L$12="No")</formula>
    </cfRule>
  </conditionalFormatting>
  <conditionalFormatting sqref="D16">
    <cfRule type="expression" dxfId="668" priority="51">
      <formula>OR($E$15="No",$F$15="No",$G$15="No",$H$15="No",$I$15="No",$J$15="No",$K$15="No",$L$15="No")</formula>
    </cfRule>
  </conditionalFormatting>
  <conditionalFormatting sqref="D18">
    <cfRule type="expression" dxfId="667" priority="4">
      <formula>OR($E$17="Other",$F$17="Other",$G$17="Other",$H$17="Other",$I$17="Other",$J$17="Other",$K$17="Other",$L$17="Other")</formula>
    </cfRule>
  </conditionalFormatting>
  <conditionalFormatting sqref="D24">
    <cfRule type="expression" dxfId="666" priority="13">
      <formula>OR($E$23="Yes",$F$23="Yes",$G$23="Yes",$H$23="Yes",$I$23="Yes",$J$23="Yes",$K$23="Yes",$L$23="Yes")</formula>
    </cfRule>
  </conditionalFormatting>
  <conditionalFormatting sqref="D28">
    <cfRule type="expression" dxfId="665" priority="32">
      <formula>OR($E$27="Yes",$F$27="Yes",$G$27="Yes",$H$27="Yes",$I$27="Yes",$J$27="Yes",$K$27="Yes",$L$27="Yes")</formula>
    </cfRule>
  </conditionalFormatting>
  <conditionalFormatting sqref="E11">
    <cfRule type="expression" dxfId="664" priority="139">
      <formula>$E$10="Utility Meter"</formula>
    </cfRule>
  </conditionalFormatting>
  <conditionalFormatting sqref="E12">
    <cfRule type="expression" dxfId="663" priority="80">
      <formula>$E$10="Submeter"</formula>
    </cfRule>
  </conditionalFormatting>
  <conditionalFormatting sqref="E13">
    <cfRule type="expression" dxfId="662" priority="59">
      <formula>$E$12="Yes"</formula>
    </cfRule>
  </conditionalFormatting>
  <conditionalFormatting sqref="E14">
    <cfRule type="expression" dxfId="661" priority="71">
      <formula>$E$12="No"</formula>
    </cfRule>
  </conditionalFormatting>
  <conditionalFormatting sqref="E16">
    <cfRule type="expression" dxfId="660" priority="50">
      <formula>$E$15="No"</formula>
    </cfRule>
  </conditionalFormatting>
  <conditionalFormatting sqref="E18">
    <cfRule type="expression" dxfId="659" priority="91">
      <formula>$E$17="Other"</formula>
    </cfRule>
  </conditionalFormatting>
  <conditionalFormatting sqref="E19:E21">
    <cfRule type="expression" dxfId="658" priority="21">
      <formula>$E$17&lt;&gt;""</formula>
    </cfRule>
  </conditionalFormatting>
  <conditionalFormatting sqref="E24">
    <cfRule type="expression" dxfId="657" priority="12">
      <formula>$E$23="Yes"</formula>
    </cfRule>
  </conditionalFormatting>
  <conditionalFormatting sqref="E28">
    <cfRule type="expression" dxfId="656" priority="31">
      <formula>$E$27="Yes"</formula>
    </cfRule>
  </conditionalFormatting>
  <conditionalFormatting sqref="F11">
    <cfRule type="expression" dxfId="655" priority="138">
      <formula>$F$10="Utility Meter"</formula>
    </cfRule>
  </conditionalFormatting>
  <conditionalFormatting sqref="F12">
    <cfRule type="expression" dxfId="654" priority="79">
      <formula>$F$10="Submeter"</formula>
    </cfRule>
  </conditionalFormatting>
  <conditionalFormatting sqref="F13">
    <cfRule type="expression" dxfId="653" priority="58">
      <formula>$F$12="Yes"</formula>
    </cfRule>
  </conditionalFormatting>
  <conditionalFormatting sqref="F14">
    <cfRule type="expression" dxfId="652" priority="69">
      <formula>$F$12="No"</formula>
    </cfRule>
  </conditionalFormatting>
  <conditionalFormatting sqref="F16">
    <cfRule type="expression" dxfId="651" priority="49">
      <formula>$F$15="No"</formula>
    </cfRule>
  </conditionalFormatting>
  <conditionalFormatting sqref="F18">
    <cfRule type="expression" dxfId="650" priority="90">
      <formula>$F$17="Other"</formula>
    </cfRule>
  </conditionalFormatting>
  <conditionalFormatting sqref="F19:F21">
    <cfRule type="expression" dxfId="649" priority="20">
      <formula>$F$17&lt;&gt;""</formula>
    </cfRule>
  </conditionalFormatting>
  <conditionalFormatting sqref="F24">
    <cfRule type="expression" dxfId="648" priority="11">
      <formula>$F$23="Yes"</formula>
    </cfRule>
  </conditionalFormatting>
  <conditionalFormatting sqref="F28">
    <cfRule type="expression" dxfId="647" priority="30">
      <formula>$F$27="Yes"</formula>
    </cfRule>
  </conditionalFormatting>
  <conditionalFormatting sqref="G11">
    <cfRule type="expression" dxfId="646" priority="137">
      <formula>$G$10="Utility Meter"</formula>
    </cfRule>
  </conditionalFormatting>
  <conditionalFormatting sqref="G12">
    <cfRule type="expression" dxfId="645" priority="78">
      <formula>$G$10="Submeter"</formula>
    </cfRule>
  </conditionalFormatting>
  <conditionalFormatting sqref="G13">
    <cfRule type="expression" dxfId="644" priority="57">
      <formula>$G$12="Yes"</formula>
    </cfRule>
  </conditionalFormatting>
  <conditionalFormatting sqref="G14">
    <cfRule type="expression" dxfId="643" priority="68">
      <formula>$G$12="No"</formula>
    </cfRule>
  </conditionalFormatting>
  <conditionalFormatting sqref="G16">
    <cfRule type="expression" dxfId="642" priority="48">
      <formula>$G$15="No"</formula>
    </cfRule>
  </conditionalFormatting>
  <conditionalFormatting sqref="G18">
    <cfRule type="expression" dxfId="641" priority="89">
      <formula>$G$17="Other"</formula>
    </cfRule>
  </conditionalFormatting>
  <conditionalFormatting sqref="G19:G21">
    <cfRule type="expression" dxfId="640" priority="19">
      <formula>$G$17&lt;&gt;""</formula>
    </cfRule>
  </conditionalFormatting>
  <conditionalFormatting sqref="G24">
    <cfRule type="expression" dxfId="639" priority="10">
      <formula>$G$23="Yes"</formula>
    </cfRule>
  </conditionalFormatting>
  <conditionalFormatting sqref="G28">
    <cfRule type="expression" dxfId="638" priority="29">
      <formula>$G$27="Yes"</formula>
    </cfRule>
  </conditionalFormatting>
  <conditionalFormatting sqref="H11">
    <cfRule type="expression" dxfId="637" priority="136">
      <formula>$H$10="Utility Meter"</formula>
    </cfRule>
  </conditionalFormatting>
  <conditionalFormatting sqref="H12">
    <cfRule type="expression" dxfId="636" priority="77">
      <formula>$H$10="Submeter"</formula>
    </cfRule>
  </conditionalFormatting>
  <conditionalFormatting sqref="H13">
    <cfRule type="expression" dxfId="635" priority="56">
      <formula>$H$12="Yes"</formula>
    </cfRule>
  </conditionalFormatting>
  <conditionalFormatting sqref="H14">
    <cfRule type="expression" dxfId="634" priority="70">
      <formula>$H$12="No"</formula>
    </cfRule>
  </conditionalFormatting>
  <conditionalFormatting sqref="H16">
    <cfRule type="expression" dxfId="633" priority="47">
      <formula>$H$15="No"</formula>
    </cfRule>
  </conditionalFormatting>
  <conditionalFormatting sqref="H18">
    <cfRule type="expression" dxfId="632" priority="88">
      <formula>$H$17="Other"</formula>
    </cfRule>
  </conditionalFormatting>
  <conditionalFormatting sqref="H19:H21">
    <cfRule type="expression" dxfId="631" priority="18">
      <formula>$H$17&lt;&gt;""</formula>
    </cfRule>
  </conditionalFormatting>
  <conditionalFormatting sqref="H24">
    <cfRule type="expression" dxfId="630" priority="9">
      <formula>$H$23="Yes"</formula>
    </cfRule>
  </conditionalFormatting>
  <conditionalFormatting sqref="H28">
    <cfRule type="expression" dxfId="629" priority="28">
      <formula>$H$27="Yes"</formula>
    </cfRule>
  </conditionalFormatting>
  <conditionalFormatting sqref="I11">
    <cfRule type="expression" dxfId="628" priority="135">
      <formula>$I$10="Utility Meter"</formula>
    </cfRule>
  </conditionalFormatting>
  <conditionalFormatting sqref="I12">
    <cfRule type="expression" dxfId="627" priority="76">
      <formula>$I$10="Submeter"</formula>
    </cfRule>
  </conditionalFormatting>
  <conditionalFormatting sqref="I13">
    <cfRule type="expression" dxfId="626" priority="55">
      <formula>$I$12="Yes"</formula>
    </cfRule>
  </conditionalFormatting>
  <conditionalFormatting sqref="I14">
    <cfRule type="expression" dxfId="625" priority="67">
      <formula>$I$12="No"</formula>
    </cfRule>
  </conditionalFormatting>
  <conditionalFormatting sqref="I16">
    <cfRule type="expression" dxfId="624" priority="46">
      <formula>$I$15="No"</formula>
    </cfRule>
  </conditionalFormatting>
  <conditionalFormatting sqref="I18">
    <cfRule type="expression" dxfId="623" priority="87">
      <formula>$I$17="Other"</formula>
    </cfRule>
  </conditionalFormatting>
  <conditionalFormatting sqref="I19:I21">
    <cfRule type="expression" dxfId="622" priority="17">
      <formula>$I$17&lt;&gt;""</formula>
    </cfRule>
  </conditionalFormatting>
  <conditionalFormatting sqref="I24">
    <cfRule type="expression" dxfId="621" priority="8">
      <formula>$I$23="Yes"</formula>
    </cfRule>
  </conditionalFormatting>
  <conditionalFormatting sqref="I28">
    <cfRule type="expression" dxfId="620" priority="27">
      <formula>$I$27="Yes"</formula>
    </cfRule>
  </conditionalFormatting>
  <conditionalFormatting sqref="J11">
    <cfRule type="expression" dxfId="619" priority="134">
      <formula>$J$10="Utility Meter"</formula>
    </cfRule>
  </conditionalFormatting>
  <conditionalFormatting sqref="J12">
    <cfRule type="expression" dxfId="618" priority="75">
      <formula>$J$10="Submeter"</formula>
    </cfRule>
  </conditionalFormatting>
  <conditionalFormatting sqref="J13">
    <cfRule type="expression" dxfId="617" priority="54">
      <formula>$J$12="Yes"</formula>
    </cfRule>
  </conditionalFormatting>
  <conditionalFormatting sqref="J14">
    <cfRule type="expression" dxfId="616" priority="66">
      <formula>$J$12="No"</formula>
    </cfRule>
  </conditionalFormatting>
  <conditionalFormatting sqref="J16">
    <cfRule type="expression" dxfId="615" priority="45">
      <formula>$J$15="No"</formula>
    </cfRule>
  </conditionalFormatting>
  <conditionalFormatting sqref="J18">
    <cfRule type="expression" dxfId="614" priority="86">
      <formula>$J$17="Other"</formula>
    </cfRule>
  </conditionalFormatting>
  <conditionalFormatting sqref="J19:J21">
    <cfRule type="expression" dxfId="613" priority="16">
      <formula>$J$17&lt;&gt;""</formula>
    </cfRule>
  </conditionalFormatting>
  <conditionalFormatting sqref="J24">
    <cfRule type="expression" dxfId="612" priority="7">
      <formula>$J$23="Yes"</formula>
    </cfRule>
  </conditionalFormatting>
  <conditionalFormatting sqref="J28">
    <cfRule type="expression" dxfId="611" priority="26">
      <formula>$J$27="Yes"</formula>
    </cfRule>
  </conditionalFormatting>
  <conditionalFormatting sqref="K11">
    <cfRule type="expression" dxfId="610" priority="133">
      <formula>$K$10="Utility Meter"</formula>
    </cfRule>
  </conditionalFormatting>
  <conditionalFormatting sqref="K12">
    <cfRule type="expression" dxfId="609" priority="74">
      <formula>$K$10="Submeter"</formula>
    </cfRule>
  </conditionalFormatting>
  <conditionalFormatting sqref="K13">
    <cfRule type="expression" dxfId="608" priority="53">
      <formula>$K$12="Yes"</formula>
    </cfRule>
  </conditionalFormatting>
  <conditionalFormatting sqref="K14">
    <cfRule type="expression" dxfId="607" priority="65">
      <formula>$K$12="No"</formula>
    </cfRule>
  </conditionalFormatting>
  <conditionalFormatting sqref="K16">
    <cfRule type="expression" dxfId="606" priority="44">
      <formula>$K$15="No"</formula>
    </cfRule>
  </conditionalFormatting>
  <conditionalFormatting sqref="K18">
    <cfRule type="expression" dxfId="605" priority="85">
      <formula>$K$17="Other"</formula>
    </cfRule>
  </conditionalFormatting>
  <conditionalFormatting sqref="K19:K21">
    <cfRule type="expression" dxfId="604" priority="15">
      <formula>$K$17&lt;&gt;""</formula>
    </cfRule>
  </conditionalFormatting>
  <conditionalFormatting sqref="K24">
    <cfRule type="expression" dxfId="603" priority="6">
      <formula>$K$23="Yes"</formula>
    </cfRule>
  </conditionalFormatting>
  <conditionalFormatting sqref="K28">
    <cfRule type="expression" dxfId="602" priority="25">
      <formula>$K$27="Yes"</formula>
    </cfRule>
  </conditionalFormatting>
  <conditionalFormatting sqref="L11">
    <cfRule type="expression" dxfId="601" priority="132">
      <formula>$L$10="Utility Meter"</formula>
    </cfRule>
  </conditionalFormatting>
  <conditionalFormatting sqref="L12">
    <cfRule type="expression" dxfId="600" priority="73">
      <formula>$L$10="Submeter"</formula>
    </cfRule>
  </conditionalFormatting>
  <conditionalFormatting sqref="L13">
    <cfRule type="expression" dxfId="599" priority="52">
      <formula>$L$12="Yes"</formula>
    </cfRule>
  </conditionalFormatting>
  <conditionalFormatting sqref="L14">
    <cfRule type="expression" dxfId="598" priority="64">
      <formula>$L$12="No"</formula>
    </cfRule>
  </conditionalFormatting>
  <conditionalFormatting sqref="L16">
    <cfRule type="expression" dxfId="597" priority="43">
      <formula>$L$15="No"</formula>
    </cfRule>
  </conditionalFormatting>
  <conditionalFormatting sqref="L18">
    <cfRule type="expression" dxfId="596" priority="84">
      <formula>$L$17="Other"</formula>
    </cfRule>
  </conditionalFormatting>
  <conditionalFormatting sqref="L19:L21">
    <cfRule type="expression" dxfId="595" priority="14">
      <formula>$L$17&lt;&gt;""</formula>
    </cfRule>
  </conditionalFormatting>
  <conditionalFormatting sqref="L24">
    <cfRule type="expression" dxfId="594" priority="5">
      <formula>$L$23="Yes"</formula>
    </cfRule>
  </conditionalFormatting>
  <conditionalFormatting sqref="L28">
    <cfRule type="expression" dxfId="593" priority="24">
      <formula>$L$27="Yes"</formula>
    </cfRule>
  </conditionalFormatting>
  <conditionalFormatting sqref="M29:M31">
    <cfRule type="expression" dxfId="592" priority="2">
      <formula>ISNA(M29)</formula>
    </cfRule>
    <cfRule type="expression" dxfId="591" priority="3">
      <formula>$M$29="WARNING - NMBE is outside ±0.5% threshold"</formula>
    </cfRule>
  </conditionalFormatting>
  <conditionalFormatting sqref="M31">
    <cfRule type="expression" dxfId="590" priority="1">
      <formula>COUNTA($E$31:$L$31)=0</formula>
    </cfRule>
  </conditionalFormatting>
  <hyperlinks>
    <hyperlink ref="C1" location="'READ ME'!A1" display="Back to READ ME" xr:uid="{D5A5C5ED-41DC-4BF6-8DF7-57E7DBAC99BC}"/>
    <hyperlink ref="C37" location="'EEM 1'!A1" display="Next Tab" xr:uid="{4DBFFE3E-6AE0-493A-9BF8-B30B1951646E}"/>
  </hyperlinks>
  <pageMargins left="0.5" right="0.5" top="0.75" bottom="0.75" header="0.3" footer="0.3"/>
  <pageSetup scale="38" fitToHeight="0" orientation="portrait" r:id="rId1"/>
  <headerFooter>
    <oddHeader>&amp;L&amp;G&amp;CCustomer Project Review (CPR) - &amp;A&amp;R&amp;D</oddHeader>
    <oddFooter>&amp;CPage &amp;P of &amp;N</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2141EC24-52CD-4C2C-BF08-32665CA5634C}">
          <x14:formula1>
            <xm:f>'Data Validation'!$A$1:$A$2</xm:f>
          </x14:formula1>
          <xm:sqref>E12:L12 E15:L15 E27:L27 E23:H23 I23:L24</xm:sqref>
        </x14:dataValidation>
        <x14:dataValidation type="list" allowBlank="1" showInputMessage="1" showErrorMessage="1" xr:uid="{74DBCA32-76D2-4D30-9F31-F8BE8B155699}">
          <x14:formula1>
            <xm:f>'Data Validation'!$AC$1:$AC$4</xm:f>
          </x14:formula1>
          <xm:sqref>E17:L17</xm:sqref>
        </x14:dataValidation>
        <x14:dataValidation type="list" allowBlank="1" showInputMessage="1" showErrorMessage="1" xr:uid="{5EFA4141-A591-49A6-8824-C9FEF7E10391}">
          <x14:formula1>
            <xm:f>'Data Validation'!$AB$1:$AB$4</xm:f>
          </x14:formula1>
          <xm:sqref>E6:L6</xm:sqref>
        </x14:dataValidation>
        <x14:dataValidation type="list" allowBlank="1" showInputMessage="1" showErrorMessage="1" xr:uid="{76107C9F-AE26-43DD-A06D-06C104574DC4}">
          <x14:formula1>
            <xm:f>'Data Validation'!$AD$1:$AD$2</xm:f>
          </x14:formula1>
          <xm:sqref>E10:L10</xm:sqref>
        </x14:dataValidation>
        <x14:dataValidation type="list" allowBlank="1" showInputMessage="1" showErrorMessage="1" xr:uid="{1C45F943-E9F7-4F01-8DBB-D4E4FF26F5B9}">
          <x14:formula1>
            <xm:f>'Data Validation'!$AE$1:$AE$5</xm:f>
          </x14:formula1>
          <xm:sqref>E22:L22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4033-822A-475F-9C61-40B760CA12C9}">
  <sheetPr codeName="Sheet12">
    <tabColor theme="0" tint="-0.499984740745262"/>
    <pageSetUpPr autoPageBreaks="0"/>
  </sheetPr>
  <dimension ref="B1:W12"/>
  <sheetViews>
    <sheetView showGridLines="0" zoomScaleNormal="100" zoomScaleSheetLayoutView="40" workbookViewId="0">
      <pane ySplit="7" topLeftCell="A8" activePane="bottomLeft" state="frozen"/>
      <selection pane="bottomLeft" activeCell="M17" sqref="M17"/>
    </sheetView>
  </sheetViews>
  <sheetFormatPr defaultColWidth="8.88671875" defaultRowHeight="15.6" outlineLevelCol="1" x14ac:dyDescent="0.3"/>
  <cols>
    <col min="1" max="1" width="4.88671875" style="2" customWidth="1"/>
    <col min="2" max="2" width="71.5546875" style="2" customWidth="1"/>
    <col min="3" max="7" width="19.44140625" style="2" customWidth="1"/>
    <col min="8" max="12" width="19.44140625" style="2" hidden="1" customWidth="1" outlineLevel="1"/>
    <col min="13" max="13" width="53.33203125" style="2" customWidth="1" collapsed="1"/>
    <col min="14" max="14" width="63.44140625" style="2" hidden="1" customWidth="1" outlineLevel="1"/>
    <col min="15" max="15" width="8.88671875" style="2" collapsed="1"/>
    <col min="16" max="16384" width="8.88671875" style="2"/>
  </cols>
  <sheetData>
    <row r="1" spans="2:23" ht="27" customHeight="1" x14ac:dyDescent="0.3">
      <c r="B1" s="22" t="s">
        <v>32</v>
      </c>
      <c r="C1" s="22"/>
      <c r="D1" s="22"/>
      <c r="E1" s="22"/>
      <c r="F1" s="22"/>
      <c r="G1" s="872" t="s">
        <v>737</v>
      </c>
      <c r="H1" s="872"/>
      <c r="I1" s="872"/>
      <c r="J1" s="872"/>
      <c r="K1" s="872"/>
      <c r="L1" s="872"/>
      <c r="M1" s="872"/>
      <c r="N1" s="872"/>
      <c r="O1" s="872"/>
      <c r="P1" s="872"/>
      <c r="Q1" s="872"/>
      <c r="R1" s="872"/>
      <c r="S1" s="872"/>
      <c r="T1" s="872"/>
      <c r="U1" s="872"/>
      <c r="V1" s="872"/>
      <c r="W1" s="872"/>
    </row>
    <row r="2" spans="2:23" ht="28.5" customHeight="1" x14ac:dyDescent="0.3">
      <c r="B2" s="883" t="s">
        <v>706</v>
      </c>
      <c r="C2" s="883"/>
      <c r="D2" s="883"/>
      <c r="E2" s="883"/>
      <c r="F2" s="883"/>
      <c r="G2" s="883"/>
      <c r="H2" s="883"/>
      <c r="I2" s="883"/>
      <c r="J2" s="883"/>
      <c r="K2" s="883"/>
      <c r="L2" s="883"/>
      <c r="M2" s="20"/>
      <c r="N2" s="20"/>
    </row>
    <row r="3" spans="2:23" ht="15.6" customHeight="1" x14ac:dyDescent="0.3">
      <c r="B3" s="881" t="s">
        <v>661</v>
      </c>
      <c r="C3" s="881"/>
      <c r="D3" s="881"/>
      <c r="E3" s="881"/>
      <c r="F3" s="881"/>
      <c r="G3" s="881"/>
      <c r="H3" s="881"/>
      <c r="I3" s="881"/>
      <c r="J3" s="188"/>
      <c r="K3" s="188"/>
      <c r="L3" s="188"/>
      <c r="M3" s="188"/>
      <c r="N3" s="188"/>
    </row>
    <row r="4" spans="2:23" ht="31.5" customHeight="1" x14ac:dyDescent="0.3">
      <c r="B4" s="882" t="s">
        <v>698</v>
      </c>
      <c r="C4" s="882"/>
      <c r="D4" s="882"/>
      <c r="E4" s="882"/>
      <c r="F4" s="882"/>
      <c r="G4" s="882"/>
      <c r="H4" s="882"/>
      <c r="I4" s="882"/>
      <c r="J4" s="882"/>
      <c r="K4" s="882"/>
      <c r="L4" s="882"/>
      <c r="M4" s="6"/>
      <c r="N4" s="6"/>
    </row>
    <row r="5" spans="2:23" ht="18.75" customHeight="1" thickBot="1" x14ac:dyDescent="0.35">
      <c r="B5" s="189"/>
      <c r="C5" s="189"/>
      <c r="D5" s="189"/>
      <c r="E5" s="189"/>
      <c r="F5" s="189"/>
      <c r="G5" s="189"/>
      <c r="H5" s="189"/>
      <c r="I5" s="189"/>
      <c r="J5" s="189"/>
      <c r="K5" s="189"/>
      <c r="L5" s="189"/>
      <c r="M5" s="189"/>
      <c r="N5" s="189"/>
    </row>
    <row r="6" spans="2:23" s="4" customFormat="1" ht="36.6" customHeight="1" x14ac:dyDescent="0.3">
      <c r="B6" s="876" t="s">
        <v>660</v>
      </c>
      <c r="C6" s="878" t="s">
        <v>707</v>
      </c>
      <c r="D6" s="879"/>
      <c r="E6" s="879"/>
      <c r="F6" s="879"/>
      <c r="G6" s="879"/>
      <c r="H6" s="879"/>
      <c r="I6" s="879"/>
      <c r="J6" s="879"/>
      <c r="K6" s="879"/>
      <c r="L6" s="880"/>
      <c r="M6" s="870" t="s">
        <v>474</v>
      </c>
      <c r="N6" s="184" t="s">
        <v>473</v>
      </c>
    </row>
    <row r="7" spans="2:23" s="4" customFormat="1" ht="36.6" customHeight="1" thickBot="1" x14ac:dyDescent="0.35">
      <c r="B7" s="877"/>
      <c r="C7" s="185" t="s">
        <v>626</v>
      </c>
      <c r="D7" s="186" t="s">
        <v>672</v>
      </c>
      <c r="E7" s="186" t="s">
        <v>673</v>
      </c>
      <c r="F7" s="186" t="s">
        <v>675</v>
      </c>
      <c r="G7" s="186" t="s">
        <v>678</v>
      </c>
      <c r="H7" s="186" t="s">
        <v>679</v>
      </c>
      <c r="I7" s="186" t="s">
        <v>681</v>
      </c>
      <c r="J7" s="186" t="s">
        <v>683</v>
      </c>
      <c r="K7" s="186" t="s">
        <v>685</v>
      </c>
      <c r="L7" s="187" t="s">
        <v>687</v>
      </c>
      <c r="M7" s="871"/>
      <c r="N7" s="183"/>
    </row>
    <row r="8" spans="2:23" ht="130.5" customHeight="1" x14ac:dyDescent="0.3">
      <c r="B8" s="180" t="s">
        <v>662</v>
      </c>
      <c r="C8" s="873"/>
      <c r="D8" s="874"/>
      <c r="E8" s="874"/>
      <c r="F8" s="874"/>
      <c r="G8" s="874"/>
      <c r="H8" s="874"/>
      <c r="I8" s="874"/>
      <c r="J8" s="874"/>
      <c r="K8" s="874"/>
      <c r="L8" s="875"/>
      <c r="M8" s="191"/>
      <c r="N8" s="135" t="s">
        <v>570</v>
      </c>
    </row>
    <row r="9" spans="2:23" ht="130.5" customHeight="1" x14ac:dyDescent="0.3">
      <c r="B9" s="33" t="s">
        <v>669</v>
      </c>
      <c r="C9" s="181"/>
      <c r="D9" s="181"/>
      <c r="E9" s="181"/>
      <c r="F9" s="181"/>
      <c r="G9" s="181"/>
      <c r="H9" s="181"/>
      <c r="I9" s="181"/>
      <c r="J9" s="181"/>
      <c r="K9" s="181"/>
      <c r="L9" s="181"/>
      <c r="M9" s="36"/>
      <c r="N9" s="35"/>
    </row>
    <row r="10" spans="2:23" ht="130.5" customHeight="1" thickBot="1" x14ac:dyDescent="0.35">
      <c r="B10" s="159" t="s">
        <v>670</v>
      </c>
      <c r="C10" s="182"/>
      <c r="D10" s="182"/>
      <c r="E10" s="182"/>
      <c r="F10" s="182"/>
      <c r="G10" s="182"/>
      <c r="H10" s="182"/>
      <c r="I10" s="182"/>
      <c r="J10" s="182"/>
      <c r="K10" s="182"/>
      <c r="L10" s="182"/>
      <c r="M10" s="161"/>
      <c r="N10" s="160"/>
    </row>
    <row r="12" spans="2:23" x14ac:dyDescent="0.3">
      <c r="B12" s="31" t="s">
        <v>47</v>
      </c>
      <c r="C12" s="31"/>
      <c r="D12" s="31"/>
      <c r="E12" s="31"/>
      <c r="F12" s="31"/>
      <c r="G12" s="31"/>
      <c r="H12" s="31"/>
      <c r="I12" s="31"/>
      <c r="J12" s="31"/>
      <c r="K12" s="31"/>
      <c r="L12" s="31"/>
      <c r="M12" s="1"/>
    </row>
  </sheetData>
  <sheetProtection formatColumns="0" formatRows="0"/>
  <autoFilter ref="B7:N7" xr:uid="{AC884033-822A-475F-9C61-40B760CA12C9}"/>
  <customSheetViews>
    <customSheetView guid="{0F4B04D6-F4BF-4317-A3DF-9F7B8BB7C96E}" scale="70" showGridLines="0" showAutoFilter="1" hiddenColumns="1">
      <pane xSplit="1" ySplit="6" topLeftCell="B7" activePane="bottomRight" state="frozen"/>
      <selection pane="bottomRight" activeCell="A2" sqref="A2"/>
      <pageMargins left="0.5" right="0.5" top="0.75" bottom="0.75" header="0.3" footer="0.3"/>
      <pageSetup scale="38" orientation="portrait" r:id="rId1"/>
      <headerFooter>
        <oddHeader>&amp;L&amp;G&amp;CCustomer Project Review (CPR) - &amp;A&amp;R&amp;D</oddHeader>
        <oddFooter>&amp;CPage &amp;P of &amp;N</oddFooter>
      </headerFooter>
      <autoFilter ref="B6:E6" xr:uid="{D8C4FAFA-6401-426F-AA72-5F7A65EDE494}"/>
    </customSheetView>
  </customSheetViews>
  <mergeCells count="8">
    <mergeCell ref="M6:M7"/>
    <mergeCell ref="G1:W1"/>
    <mergeCell ref="C8:L8"/>
    <mergeCell ref="B6:B7"/>
    <mergeCell ref="C6:L6"/>
    <mergeCell ref="B3:I3"/>
    <mergeCell ref="B4:L4"/>
    <mergeCell ref="B2:L2"/>
  </mergeCells>
  <phoneticPr fontId="53" type="noConversion"/>
  <conditionalFormatting sqref="D9:L10">
    <cfRule type="expression" dxfId="588" priority="1">
      <formula>#REF!&lt;&gt;""</formula>
    </cfRule>
  </conditionalFormatting>
  <conditionalFormatting sqref="M8 M9:N10">
    <cfRule type="expression" dxfId="586" priority="1208">
      <formula>#REF!</formula>
    </cfRule>
  </conditionalFormatting>
  <hyperlinks>
    <hyperlink ref="B1" location="'READ ME'!A1" display="Back to READ ME" xr:uid="{02BB24CE-C4E0-45B8-9382-D659A8287B6A}"/>
    <hyperlink ref="B12" location="'M&amp;V Plan'!A1" display="Next Tab" xr:uid="{6FD1A96B-1D16-447F-9787-990282DF32DF}"/>
  </hyperlinks>
  <pageMargins left="0.5" right="0.5" top="0.75" bottom="0.75" header="0.3" footer="0.3"/>
  <pageSetup scale="38" orientation="portrait" r:id="rId2"/>
  <headerFooter>
    <oddHeader>&amp;L&amp;G&amp;CCustomer Project Review (CPR) - &amp;A&amp;R&amp;D</oddHeader>
    <oddFooter>&amp;CPage &amp;P of &amp;N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23908" r:id="rId6" name="Check Box 4">
              <controlPr locked="0" defaultSize="0" autoFill="0" autoLine="0" autoPict="0">
                <anchor moveWithCells="1" sizeWithCells="1">
                  <from>
                    <xdr:col>13</xdr:col>
                    <xdr:colOff>3611880</xdr:colOff>
                    <xdr:row>7</xdr:row>
                    <xdr:rowOff>251460</xdr:rowOff>
                  </from>
                  <to>
                    <xdr:col>13</xdr:col>
                    <xdr:colOff>3771900</xdr:colOff>
                    <xdr:row>7</xdr:row>
                    <xdr:rowOff>373380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0FD4102A-67AC-48C8-B908-94948824791C}">
            <xm:f>'EEM 1'!$E$8&lt;&gt;""</xm:f>
            <x14:dxf>
              <fill>
                <patternFill>
                  <bgColor rgb="FFFFF377"/>
                </patternFill>
              </fill>
            </x14:dxf>
          </x14:cfRule>
          <xm:sqref>C8:C10</xm:sqref>
        </x14:conditionalFormatting>
        <x14:conditionalFormatting xmlns:xm="http://schemas.microsoft.com/office/excel/2006/main">
          <x14:cfRule type="expression" priority="11" id="{269AA9A4-7F46-4D4C-8A5B-69CF6B63A4E3}">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C5C4-E0CE-4F36-BADA-A4B56B1133C2}">
  <sheetPr codeName="Sheet6">
    <pageSetUpPr autoPageBreaks="0"/>
  </sheetPr>
  <dimension ref="A1:U69"/>
  <sheetViews>
    <sheetView showGridLines="0" zoomScaleNormal="100" zoomScaleSheetLayoutView="55" workbookViewId="0">
      <pane xSplit="1" ySplit="4" topLeftCell="B5" activePane="bottomRight" state="frozen"/>
      <selection activeCell="J2" sqref="J2"/>
      <selection pane="topRight" activeCell="J2" sqref="J2"/>
      <selection pane="bottomLeft" activeCell="J2" sqref="J2"/>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626</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496</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486"/>
      <c r="K45" s="990" t="s">
        <v>153</v>
      </c>
      <c r="L45" s="991"/>
    </row>
    <row r="46" spans="1:15" ht="42" customHeight="1" x14ac:dyDescent="0.3">
      <c r="B46" s="921" t="s">
        <v>705</v>
      </c>
      <c r="C46" s="923" t="s">
        <v>732</v>
      </c>
      <c r="D46" s="924"/>
      <c r="E46" s="197"/>
      <c r="F46" s="1005"/>
      <c r="G46" s="1014"/>
      <c r="H46" s="102"/>
      <c r="I46" s="1015"/>
      <c r="J46" s="487" t="str">
        <f t="shared" ref="J46:J52" si="0">IF(ISBLANK(H46),"",(H46-E46)/E46)</f>
        <v/>
      </c>
      <c r="K46" s="994" t="s">
        <v>750</v>
      </c>
      <c r="L46" s="995"/>
    </row>
    <row r="47" spans="1:15" ht="42" customHeight="1" x14ac:dyDescent="0.3">
      <c r="B47" s="922"/>
      <c r="C47" s="925" t="s">
        <v>48</v>
      </c>
      <c r="D47" s="926"/>
      <c r="E47" s="105"/>
      <c r="F47" s="1006"/>
      <c r="G47" s="1014"/>
      <c r="H47" s="103"/>
      <c r="I47" s="1015"/>
      <c r="J47" s="488" t="str">
        <f t="shared" si="0"/>
        <v/>
      </c>
      <c r="K47" s="994"/>
      <c r="L47" s="995"/>
    </row>
    <row r="48" spans="1:15" ht="42" customHeight="1" thickBot="1" x14ac:dyDescent="0.35">
      <c r="B48" s="922"/>
      <c r="C48" s="927" t="s">
        <v>49</v>
      </c>
      <c r="D48" s="928"/>
      <c r="E48" s="106"/>
      <c r="F48" s="1007"/>
      <c r="G48" s="1014"/>
      <c r="H48" s="104"/>
      <c r="I48" s="1015"/>
      <c r="J48" s="489" t="str">
        <f t="shared" si="0"/>
        <v/>
      </c>
      <c r="K48" s="994"/>
      <c r="L48" s="995"/>
    </row>
    <row r="49" spans="1:12" ht="48.75" customHeight="1" thickBot="1" x14ac:dyDescent="0.35">
      <c r="A49" s="364" t="s">
        <v>507</v>
      </c>
      <c r="B49" s="929" t="s">
        <v>736</v>
      </c>
      <c r="C49" s="930"/>
      <c r="D49" s="931"/>
      <c r="E49" s="485"/>
      <c r="F49" s="108"/>
      <c r="G49" s="109"/>
      <c r="H49" s="110"/>
      <c r="I49" s="108"/>
      <c r="J49" s="490" t="str">
        <f>IF(ISBLANK(H49),"",(H49-E49)/E49)</f>
        <v/>
      </c>
      <c r="K49" s="994"/>
      <c r="L49" s="995"/>
    </row>
    <row r="50" spans="1:12" ht="48.75" customHeight="1" thickBot="1" x14ac:dyDescent="0.35">
      <c r="B50" s="921" t="s">
        <v>169</v>
      </c>
      <c r="C50" s="917" t="s">
        <v>50</v>
      </c>
      <c r="D50" s="918"/>
      <c r="E50" s="469"/>
      <c r="F50" s="1003"/>
      <c r="G50" s="470"/>
      <c r="H50" s="471"/>
      <c r="I50" s="472"/>
      <c r="J50" s="491" t="str">
        <f t="shared" si="0"/>
        <v/>
      </c>
      <c r="K50" s="988" t="s">
        <v>728</v>
      </c>
      <c r="L50" s="989"/>
    </row>
    <row r="51" spans="1:12" ht="48.75" customHeight="1" thickBot="1" x14ac:dyDescent="0.35">
      <c r="B51" s="922"/>
      <c r="C51" s="917" t="s">
        <v>51</v>
      </c>
      <c r="D51" s="918"/>
      <c r="E51" s="469"/>
      <c r="F51" s="1004"/>
      <c r="G51" s="470"/>
      <c r="H51" s="471"/>
      <c r="I51" s="472"/>
      <c r="J51" s="491" t="str">
        <f t="shared" si="0"/>
        <v/>
      </c>
      <c r="K51" s="375" t="s">
        <v>666</v>
      </c>
      <c r="L51" s="313" t="s">
        <v>454</v>
      </c>
    </row>
    <row r="52" spans="1:12" ht="57" customHeight="1" thickBot="1" x14ac:dyDescent="0.35">
      <c r="B52" s="922"/>
      <c r="C52" s="917" t="s">
        <v>470</v>
      </c>
      <c r="D52" s="918"/>
      <c r="E52" s="474">
        <f>E50-E51</f>
        <v>0</v>
      </c>
      <c r="F52" s="1004"/>
      <c r="G52" s="108"/>
      <c r="H52" s="475"/>
      <c r="I52" s="108"/>
      <c r="J52" s="491" t="str">
        <f t="shared" si="0"/>
        <v/>
      </c>
      <c r="K52" s="312"/>
      <c r="L52" s="313"/>
    </row>
    <row r="53" spans="1:12" ht="36" customHeight="1" thickBot="1" x14ac:dyDescent="0.35">
      <c r="B53" s="908" t="s">
        <v>436</v>
      </c>
      <c r="C53" s="910" t="s">
        <v>435</v>
      </c>
      <c r="D53" s="911"/>
      <c r="E53" s="476"/>
      <c r="F53" s="477"/>
      <c r="G53" s="478"/>
      <c r="H53" s="479"/>
      <c r="I53" s="478"/>
      <c r="J53" s="492" t="str">
        <f>IF(ISBLANK(H53),"",(H53-E53)/E53)</f>
        <v/>
      </c>
      <c r="K53" s="981"/>
      <c r="L53" s="982"/>
    </row>
    <row r="54" spans="1:12" ht="36" customHeight="1" thickBot="1" x14ac:dyDescent="0.35">
      <c r="B54" s="909"/>
      <c r="C54" s="912" t="s">
        <v>437</v>
      </c>
      <c r="D54" s="913"/>
      <c r="E54" s="476"/>
      <c r="F54" s="481"/>
      <c r="G54" s="482"/>
      <c r="H54" s="483"/>
      <c r="I54" s="482"/>
      <c r="J54" s="493" t="str">
        <f>IF(ISBLANK(H54),"",(H54-E54)/E54)</f>
        <v/>
      </c>
      <c r="K54" s="314"/>
      <c r="L54" s="315"/>
    </row>
    <row r="56" spans="1:12" x14ac:dyDescent="0.3">
      <c r="B56" s="128" t="str">
        <f>"'EEM 2' tab"</f>
        <v>'EEM 2'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2ibxMP0W+IIJVkzsPlCqjQ7BcLbRwDi9UlAmng9NM7H+UWYnvL9oNy4O1s4Ii5Rj4/8AQ2VIGc0vLJ5oJXMW6A==" saltValue="MLZqsjkYAZvd/0Rx2BKOAw==" spinCount="100000" sheet="1" formatColumns="0" formatRows="0"/>
  <customSheetViews>
    <customSheetView guid="{0F4B04D6-F4BF-4317-A3DF-9F7B8BB7C96E}" scale="70" showGridLines="0" hiddenColumns="1">
      <pane xSplit="1" ySplit="4" topLeftCell="B5" activePane="bottomRight" state="frozen"/>
      <selection pane="bottomRight"/>
      <rowBreaks count="2" manualBreakCount="2">
        <brk id="24" min="1" max="6" man="1"/>
        <brk id="41" min="1" max="6" man="1"/>
      </rowBreaks>
      <pageMargins left="0.5" right="0.5" top="0.75" bottom="0.75" header="0.3" footer="0.3"/>
      <pageSetup scale="61" fitToHeight="5" orientation="portrait" r:id="rId1"/>
      <headerFooter>
        <oddHeader>&amp;L&amp;G&amp;CCustomer Project Review (CPR) - &amp;A&amp;R&amp;D</oddHeader>
        <oddFooter>&amp;CPage &amp;P of &amp;N</oddFooter>
      </headerFooter>
    </customSheetView>
  </customSheetViews>
  <mergeCells count="102">
    <mergeCell ref="F50:F52"/>
    <mergeCell ref="F46:F48"/>
    <mergeCell ref="B3:J3"/>
    <mergeCell ref="B44:J44"/>
    <mergeCell ref="E22:F27"/>
    <mergeCell ref="G22:G27"/>
    <mergeCell ref="H22:H27"/>
    <mergeCell ref="I22:I27"/>
    <mergeCell ref="H28:H33"/>
    <mergeCell ref="I28:I33"/>
    <mergeCell ref="B39:D39"/>
    <mergeCell ref="G46:G48"/>
    <mergeCell ref="I46:I48"/>
    <mergeCell ref="E34:F38"/>
    <mergeCell ref="B4:D4"/>
    <mergeCell ref="B5:D5"/>
    <mergeCell ref="B6:D6"/>
    <mergeCell ref="B7:D7"/>
    <mergeCell ref="B8:D8"/>
    <mergeCell ref="B12:D12"/>
    <mergeCell ref="B21:D21"/>
    <mergeCell ref="B9:D9"/>
    <mergeCell ref="B10:D10"/>
    <mergeCell ref="B11:D11"/>
    <mergeCell ref="K53:L53"/>
    <mergeCell ref="M8:O8"/>
    <mergeCell ref="K28:L33"/>
    <mergeCell ref="L34:L36"/>
    <mergeCell ref="K50:L50"/>
    <mergeCell ref="K45:L45"/>
    <mergeCell ref="K41:L42"/>
    <mergeCell ref="K46:L49"/>
    <mergeCell ref="L39:L40"/>
    <mergeCell ref="M12:O12"/>
    <mergeCell ref="K34:K36"/>
    <mergeCell ref="K20:L27"/>
    <mergeCell ref="L8:L11"/>
    <mergeCell ref="K10:K11"/>
    <mergeCell ref="K8:K9"/>
    <mergeCell ref="K13:L19"/>
    <mergeCell ref="E42:F42"/>
    <mergeCell ref="H45:I45"/>
    <mergeCell ref="B28:D33"/>
    <mergeCell ref="E28:F33"/>
    <mergeCell ref="G28:G33"/>
    <mergeCell ref="B34:D38"/>
    <mergeCell ref="E43:F43"/>
    <mergeCell ref="E45:G45"/>
    <mergeCell ref="B42:D42"/>
    <mergeCell ref="H34:H38"/>
    <mergeCell ref="B40:D40"/>
    <mergeCell ref="B41:D41"/>
    <mergeCell ref="E41:F41"/>
    <mergeCell ref="G1:U1"/>
    <mergeCell ref="M39:O39"/>
    <mergeCell ref="G34:G38"/>
    <mergeCell ref="E39:F39"/>
    <mergeCell ref="E40:F40"/>
    <mergeCell ref="I34:I38"/>
    <mergeCell ref="J20:J21"/>
    <mergeCell ref="L37:L38"/>
    <mergeCell ref="K37:K38"/>
    <mergeCell ref="E20:F20"/>
    <mergeCell ref="E21:F21"/>
    <mergeCell ref="K4:L4"/>
    <mergeCell ref="K5:L7"/>
    <mergeCell ref="E10:F10"/>
    <mergeCell ref="I13:I14"/>
    <mergeCell ref="J13:J14"/>
    <mergeCell ref="I15:I19"/>
    <mergeCell ref="J15:J19"/>
    <mergeCell ref="A20:A33"/>
    <mergeCell ref="B53:B54"/>
    <mergeCell ref="C53:D53"/>
    <mergeCell ref="C54:D54"/>
    <mergeCell ref="B43:D43"/>
    <mergeCell ref="C52:D52"/>
    <mergeCell ref="C45:D45"/>
    <mergeCell ref="C50:D50"/>
    <mergeCell ref="C51:D51"/>
    <mergeCell ref="B50:B52"/>
    <mergeCell ref="C46:D46"/>
    <mergeCell ref="C47:D47"/>
    <mergeCell ref="C48:D48"/>
    <mergeCell ref="B46:B48"/>
    <mergeCell ref="B49:D49"/>
    <mergeCell ref="B22:D27"/>
    <mergeCell ref="B20:D20"/>
    <mergeCell ref="B16:D16"/>
    <mergeCell ref="B17:D17"/>
    <mergeCell ref="B18:D18"/>
    <mergeCell ref="B19:D19"/>
    <mergeCell ref="A13:A19"/>
    <mergeCell ref="B13:D13"/>
    <mergeCell ref="E13:F14"/>
    <mergeCell ref="G13:G14"/>
    <mergeCell ref="H13:H14"/>
    <mergeCell ref="B14:D14"/>
    <mergeCell ref="B15:D15"/>
    <mergeCell ref="E15:F19"/>
    <mergeCell ref="G15:G19"/>
    <mergeCell ref="H15:H19"/>
  </mergeCells>
  <conditionalFormatting sqref="B49">
    <cfRule type="expression" dxfId="583" priority="53">
      <formula>OR($E$40="Yes",$H$40="Yes")</formula>
    </cfRule>
    <cfRule type="expression" dxfId="582" priority="156">
      <formula>$D$40="No"</formula>
    </cfRule>
    <cfRule type="expression" dxfId="581" priority="155">
      <formula>$F$40="Yes"</formula>
    </cfRule>
    <cfRule type="expression" dxfId="580" priority="119">
      <formula>OR($E$40="Yes",$H$40="Yes")</formula>
    </cfRule>
  </conditionalFormatting>
  <conditionalFormatting sqref="B10:D10">
    <cfRule type="expression" dxfId="578" priority="16">
      <formula>OR($E$9="No",$H$9="No")</formula>
    </cfRule>
  </conditionalFormatting>
  <conditionalFormatting sqref="B20:D27">
    <cfRule type="expression" dxfId="575" priority="9">
      <formula>AND(ISNUMBER(SEARCH("BRO",$E$8)),$H$8="")</formula>
    </cfRule>
    <cfRule type="expression" dxfId="574" priority="10">
      <formula>AND(ISNUMBER(SEARCH("BRO",$E$8)),ISNUMBER(SEARCH("BRO",$H$8)))</formula>
    </cfRule>
  </conditionalFormatting>
  <conditionalFormatting sqref="B41:D42">
    <cfRule type="expression" dxfId="573" priority="110">
      <formula>OR($E$40="Yes",$H$40="Yes")</formula>
    </cfRule>
  </conditionalFormatting>
  <conditionalFormatting sqref="E49">
    <cfRule type="expression" dxfId="565" priority="111">
      <formula>$E$40="Yes"</formula>
    </cfRule>
  </conditionalFormatting>
  <conditionalFormatting sqref="E10:F10">
    <cfRule type="expression" dxfId="564" priority="22">
      <formula>$E$9="No"</formula>
    </cfRule>
  </conditionalFormatting>
  <conditionalFormatting sqref="E41:F41">
    <cfRule type="expression" dxfId="562" priority="137">
      <formula>$D$41="Yes"</formula>
    </cfRule>
  </conditionalFormatting>
  <conditionalFormatting sqref="E41:F42">
    <cfRule type="expression" dxfId="561" priority="135">
      <formula>$E$40="Yes"</formula>
    </cfRule>
  </conditionalFormatting>
  <conditionalFormatting sqref="E20:G27">
    <cfRule type="expression" dxfId="559" priority="14">
      <formula>ISNUMBER(SEARCH("BRO",$E$8))</formula>
    </cfRule>
  </conditionalFormatting>
  <conditionalFormatting sqref="G39">
    <cfRule type="expression" dxfId="555" priority="143">
      <formula>$E$39="Yes"</formula>
    </cfRule>
  </conditionalFormatting>
  <conditionalFormatting sqref="G40">
    <cfRule type="expression" dxfId="554" priority="134">
      <formula>$E$40="Yes"</formula>
    </cfRule>
  </conditionalFormatting>
  <conditionalFormatting sqref="G49">
    <cfRule type="expression" dxfId="553" priority="120">
      <formula>$E$40="Yes"</formula>
    </cfRule>
  </conditionalFormatting>
  <conditionalFormatting sqref="H10">
    <cfRule type="expression" dxfId="552" priority="17">
      <formula>$H$9="No"</formula>
    </cfRule>
  </conditionalFormatting>
  <conditionalFormatting sqref="H20:I27">
    <cfRule type="expression" dxfId="549" priority="13">
      <formula>ISNUMBER(SEARCH("BRO",$H$8))</formula>
    </cfRule>
  </conditionalFormatting>
  <conditionalFormatting sqref="H49:I49">
    <cfRule type="expression" dxfId="548" priority="118">
      <formula>$H$40="Yes"</formula>
    </cfRule>
  </conditionalFormatting>
  <conditionalFormatting sqref="I39">
    <cfRule type="expression" dxfId="547" priority="144">
      <formula>$H$39="Yes"</formula>
    </cfRule>
  </conditionalFormatting>
  <conditionalFormatting sqref="I40:I41 G41:H41">
    <cfRule type="expression" dxfId="546" priority="136">
      <formula>$D$41="Yes"</formula>
    </cfRule>
  </conditionalFormatting>
  <conditionalFormatting sqref="I40:I41 H41 G41:G42 H42:I42">
    <cfRule type="expression" dxfId="545" priority="133">
      <formula>$H$40="Yes"</formula>
    </cfRule>
  </conditionalFormatting>
  <conditionalFormatting sqref="J49">
    <cfRule type="expression" dxfId="544" priority="117">
      <formula>AND($E$40="Yes",$H$40="Yes")</formula>
    </cfRule>
  </conditionalFormatting>
  <conditionalFormatting sqref="K39">
    <cfRule type="expression" dxfId="541" priority="142">
      <formula>OR($H$39="Yes",$E$39="Yes")</formula>
    </cfRule>
  </conditionalFormatting>
  <conditionalFormatting sqref="K40">
    <cfRule type="expression" dxfId="540" priority="139">
      <formula>OR($E$40="Yes",$H$40="Yes")</formula>
    </cfRule>
  </conditionalFormatting>
  <conditionalFormatting sqref="K41:L42">
    <cfRule type="expression" dxfId="536" priority="132">
      <formula>OR($E$40="Yes",$H$40="Yes")</formula>
    </cfRule>
  </conditionalFormatting>
  <conditionalFormatting sqref="M12:O12">
    <cfRule type="expression" dxfId="532" priority="77">
      <formula>AND($E$12&gt;0,$E$12&lt;5)</formula>
    </cfRule>
  </conditionalFormatting>
  <conditionalFormatting sqref="M39:O39">
    <cfRule type="expression" dxfId="531" priority="21">
      <formula>$E$39&lt;&gt;"Yes"</formula>
    </cfRule>
    <cfRule type="expression" dxfId="530" priority="20">
      <formula>$E$39="Yes"</formula>
    </cfRule>
  </conditionalFormatting>
  <hyperlinks>
    <hyperlink ref="L39" r:id="rId2" display="RACC-FSC_v3.0" xr:uid="{D23E77D3-53A4-4B06-A3EB-40B274109055}"/>
    <hyperlink ref="L8" r:id="rId3" display="Reference: Resolution E-4818 Table 1.1" xr:uid="{32877617-2B41-4D6B-997E-0712B13F9AD0}"/>
    <hyperlink ref="L43" r:id="rId4" xr:uid="{DB25E9B3-5A87-4C37-BC82-D1BFF3F4A552}"/>
    <hyperlink ref="B56" location="'EEM 2'!A1" display="'EEM 2'!A1" xr:uid="{90AF0203-ABB9-467F-9DF1-39DC078EF90E}"/>
    <hyperlink ref="B58" location="PI_POE!A1" display="PI_POE!A1" xr:uid="{B806E797-5D30-4BC6-9C40-759035246018}"/>
    <hyperlink ref="B1" location="'READ ME'!A1" display="Back to READ ME" xr:uid="{B078C6BA-937C-45EA-B0D1-0895EAEB1D79}"/>
    <hyperlink ref="L37" r:id="rId5" display="https://file.ac/41slG_rLPjs/" xr:uid="{487DC5EA-700D-4850-94B9-55A9371205DC}"/>
    <hyperlink ref="L34" r:id="rId6" display="Reference: Resolution E-4818 Table 1.1" xr:uid="{0542B154-3EE6-4071-B4EB-51004E118F5F}"/>
    <hyperlink ref="L8:L10" r:id="rId7" display="NMEC Rulebook, v2.1" xr:uid="{760B5054-C2B9-4283-B7C2-305DFD14572F}"/>
    <hyperlink ref="L34:L36" r:id="rId8" display="NMEC Rulebook, v2.1" xr:uid="{EE337607-012A-44F4-9C31-02F166EAEA18}"/>
    <hyperlink ref="L12" r:id="rId9" xr:uid="{7A0542E1-42A0-43F0-85A8-A5DCF71BF3E3}"/>
  </hyperlinks>
  <pageMargins left="0.5" right="0.5" top="0.75" bottom="0.75" header="0.3" footer="0.3"/>
  <pageSetup scale="61" fitToHeight="5" orientation="portrait" r:id="rId10"/>
  <headerFooter>
    <oddHeader>&amp;L&amp;G&amp;CCustomer Project Review (CPR) - &amp;A&amp;R&amp;D</oddHeader>
    <oddFooter>&amp;CPage &amp;P of &amp;N</oddFooter>
  </headerFooter>
  <rowBreaks count="2" manualBreakCount="2">
    <brk id="21" min="1" max="6" man="1"/>
    <brk id="43" min="1" max="6" man="1"/>
  </rowBreaks>
  <legacyDrawingHF r:id="rId11"/>
  <extLst>
    <ext xmlns:x14="http://schemas.microsoft.com/office/spreadsheetml/2009/9/main" uri="{78C0D931-6437-407d-A8EE-F0AAD7539E65}">
      <x14:conditionalFormattings>
        <x14:conditionalFormatting xmlns:xm="http://schemas.microsoft.com/office/excel/2006/main">
          <x14:cfRule type="expression" priority="1021" id="{09CEF0F8-613D-4201-AB1C-BBD106D59A31}">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1013" id="{055BE3AA-A44A-4ABC-958F-17956EBC3C66}">
            <xm:f>'Customer Information'!#REF!='Data Validation'!$T$1</xm:f>
            <x14:dxf>
              <font>
                <color rgb="FF0070C0"/>
              </font>
            </x14:dxf>
          </x14:cfRule>
          <xm:sqref>B1</xm:sqref>
        </x14:conditionalFormatting>
        <x14:conditionalFormatting xmlns:xm="http://schemas.microsoft.com/office/excel/2006/main">
          <x14:cfRule type="expression" priority="33" id="{79DD44CB-542A-4885-9816-F67264A30C61}">
            <xm:f>$E$8='Data Validation'!$C$4</xm:f>
            <x14:dxf>
              <font>
                <color theme="1"/>
              </font>
              <fill>
                <patternFill>
                  <bgColor theme="0"/>
                </patternFill>
              </fill>
            </x14:dxf>
          </x14:cfRule>
          <xm:sqref>B9:D9</xm:sqref>
        </x14:conditionalFormatting>
        <x14:conditionalFormatting xmlns:xm="http://schemas.microsoft.com/office/excel/2006/main">
          <x14:cfRule type="expression" priority="26" id="{FFF38A80-F667-4CFB-B828-0AFA728D4561}">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F8F0D7D8-9022-4DA2-A9F8-6D295D6D864D}">
            <xm:f>$E$8='Data Validation'!$C$2</xm:f>
            <x14:dxf>
              <font>
                <color theme="1"/>
              </font>
              <fill>
                <patternFill>
                  <bgColor theme="0"/>
                </patternFill>
              </fill>
            </x14:dxf>
          </x14:cfRule>
          <xm:sqref>B13:D19</xm:sqref>
        </x14:conditionalFormatting>
        <x14:conditionalFormatting xmlns:xm="http://schemas.microsoft.com/office/excel/2006/main">
          <x14:cfRule type="expression" priority="1014" id="{C91B0F6E-CC17-44AB-849B-D7D8F56B3CC3}">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1037" id="{6BAAFB0F-972C-4778-A5E1-3C04F5EA1B67}">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A71D6EC5-220E-446E-8244-01E82C55EC70}">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11E909A2-053D-4362-BC4A-396435ACA791}">
            <xm:f>'Customer Information'!$D$45&lt;'POE_PI Inputs'!$F$5</xm:f>
            <x14:dxf>
              <font>
                <color theme="0" tint="-4.9989318521683403E-2"/>
              </font>
              <fill>
                <patternFill>
                  <bgColor theme="0" tint="-4.9989318521683403E-2"/>
                </patternFill>
              </fill>
            </x14:dxf>
          </x14:cfRule>
          <x14:cfRule type="expression" priority="5" id="{95866ADA-BC94-4951-91B1-DAB04D9D6BD3}">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130" id="{E92C6FDF-FEBB-4808-AB77-93D7ABF59D9B}">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1017" id="{EF4EA437-4DB4-4414-9F4C-2C2DE85755E1}">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5" id="{DEDEBE6B-876A-4B6B-840E-06B987EDC8BE}">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32" id="{668171A5-3C90-4D26-ACB8-C3F6AF1C5494}">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419C9B55-DE4E-481E-8026-FE87F753E7D0}">
            <xm:f>$E$8='Data Validation'!$C$2</xm:f>
            <x14:dxf>
              <fill>
                <patternFill>
                  <bgColor rgb="FFFFF377"/>
                </patternFill>
              </fill>
            </x14:dxf>
          </x14:cfRule>
          <xm:sqref>E13:I19</xm:sqref>
        </x14:conditionalFormatting>
        <x14:conditionalFormatting xmlns:xm="http://schemas.microsoft.com/office/excel/2006/main">
          <x14:cfRule type="expression" priority="1054" id="{5BE35229-BEF9-45B9-9AB9-A236D4A33084}">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3" id="{138919D0-B076-4121-9BBD-D5414DD00C5B}">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9" id="{F49C8B68-C871-4B2C-B71D-0BE7931A0733}">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8" id="{42FB0D04-D4DE-49A3-84B6-815C6E801BBD}">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121" id="{192D5EC6-A035-46C6-828C-2271A5F990B1}">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753" id="{917FEF75-9708-46EB-9424-9B24FAC7C8E6}">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1052" id="{61834D32-0AB0-45BC-890C-58D6FBDC0CF9}">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1053" id="{1A8C93DB-84D0-49BE-A17B-DF511ABD86F6}">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9675523F-379D-4089-8087-AE6130B30605}">
            <xm:f>$E$8='Data Validation'!$C$2</xm:f>
            <x14:dxf>
              <font>
                <color theme="1"/>
              </font>
              <fill>
                <patternFill>
                  <bgColor theme="0"/>
                </patternFill>
              </fill>
            </x14:dxf>
          </x14:cfRule>
          <xm:sqref>K13:L19</xm:sqref>
        </x14:conditionalFormatting>
        <x14:conditionalFormatting xmlns:xm="http://schemas.microsoft.com/office/excel/2006/main">
          <x14:cfRule type="expression" priority="129" id="{1BBF5AB8-285D-4935-B3AF-D53F96AE2AF2}">
            <xm:f>'Customer Information'!$F$81="No"</xm:f>
            <x14:dxf>
              <font>
                <color theme="1"/>
              </font>
            </x14:dxf>
          </x14:cfRule>
          <xm:sqref>L43</xm:sqref>
        </x14:conditionalFormatting>
        <x14:conditionalFormatting xmlns:xm="http://schemas.microsoft.com/office/excel/2006/main">
          <x14:cfRule type="expression" priority="1" id="{4C192D42-ACDF-4256-BD25-898E3FA8C423}">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9F4FED85-9674-440F-8BA4-AA648BD7A814}">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936CF141-7EED-4A74-A543-D7DA8238663F}">
          <x14:formula1>
            <xm:f>'Data Validation'!$A$1:$A$2</xm:f>
          </x14:formula1>
          <xm:sqref>E39:E40 H39:H40 E9 H9</xm:sqref>
        </x14:dataValidation>
        <x14:dataValidation type="list" allowBlank="1" showInputMessage="1" showErrorMessage="1" xr:uid="{27FCC748-D7FE-40C2-A1FB-FDC76CD6302A}">
          <x14:formula1>
            <xm:f>'Data Validation'!$R$2:$R$158</xm:f>
          </x14:formula1>
          <xm:sqref>E42:F42 H42</xm:sqref>
        </x14:dataValidation>
        <x14:dataValidation type="list" allowBlank="1" showInputMessage="1" showErrorMessage="1" xr:uid="{F14025CE-D4EB-4F1D-B54A-2D88AB9BDBEF}">
          <x14:formula1>
            <xm:f>'Data Validation'!$R$1:$R$158</xm:f>
          </x14:formula1>
          <xm:sqref>E41:F41 H41</xm:sqref>
        </x14:dataValidation>
        <x14:dataValidation type="list" allowBlank="1" showInputMessage="1" showErrorMessage="1" xr:uid="{24567B31-AD7B-4E4A-9858-4741FCE56140}">
          <x14:formula1>
            <xm:f>'Data Validation'!$C$2:$C$8</xm:f>
          </x14:formula1>
          <xm:sqref>E8 H8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A5116-DABD-48A7-B628-9F5975CC783B}">
  <sheetPr>
    <pageSetUpPr autoPageBreaks="0"/>
  </sheetPr>
  <dimension ref="A1:U69"/>
  <sheetViews>
    <sheetView showGridLines="0" zoomScaleNormal="100" zoomScaleSheetLayoutView="55" workbookViewId="0">
      <pane xSplit="1" ySplit="4" topLeftCell="B5" activePane="bottomRight" state="frozen"/>
      <selection activeCell="J2" sqref="J2"/>
      <selection pane="topRight" activeCell="J2" sqref="J2"/>
      <selection pane="bottomLeft" activeCell="J2" sqref="J2"/>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672</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671</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IF(ISBLANK(H53),"",(H53-E54)/E53)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3' tab"</f>
        <v>'EEM 3'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z+/HIHfHOJx7OPA2EyNAy0nnoEAiop8eBnkp/mSXCDe7gKK4zjxQ9Osv1++miydnxPJHCFQ79WGIsOFBTNoxcQ==" saltValue="+zXj5P/GHLE7YMYLxxZlOA=="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527" priority="25">
      <formula>OR($E$40="Yes",$H$40="Yes")</formula>
    </cfRule>
    <cfRule type="expression" dxfId="526" priority="47">
      <formula>$D$40="No"</formula>
    </cfRule>
    <cfRule type="expression" dxfId="525" priority="46">
      <formula>$F$40="Yes"</formula>
    </cfRule>
    <cfRule type="expression" dxfId="524" priority="31">
      <formula>OR($E$40="Yes",$H$40="Yes")</formula>
    </cfRule>
  </conditionalFormatting>
  <conditionalFormatting sqref="B10:D10">
    <cfRule type="expression" dxfId="522" priority="13">
      <formula>OR($E$9="No",$H$9="No")</formula>
    </cfRule>
  </conditionalFormatting>
  <conditionalFormatting sqref="B20:D27">
    <cfRule type="expression" dxfId="519" priority="9">
      <formula>AND(ISNUMBER(SEARCH("BRO",$E$8)),$H$8="")</formula>
    </cfRule>
    <cfRule type="expression" dxfId="518" priority="10">
      <formula>AND(ISNUMBER(SEARCH("BRO",$E$8)),ISNUMBER(SEARCH("BRO",$H$8)))</formula>
    </cfRule>
  </conditionalFormatting>
  <conditionalFormatting sqref="B41:D42">
    <cfRule type="expression" dxfId="517" priority="27">
      <formula>OR($E$40="Yes",$H$40="Yes")</formula>
    </cfRule>
  </conditionalFormatting>
  <conditionalFormatting sqref="E49">
    <cfRule type="expression" dxfId="509" priority="28">
      <formula>$E$40="Yes"</formula>
    </cfRule>
  </conditionalFormatting>
  <conditionalFormatting sqref="E10:F10">
    <cfRule type="expression" dxfId="508" priority="19">
      <formula>$E$9="No"</formula>
    </cfRule>
  </conditionalFormatting>
  <conditionalFormatting sqref="E41:F41">
    <cfRule type="expression" dxfId="506" priority="41">
      <formula>$D$41="Yes"</formula>
    </cfRule>
  </conditionalFormatting>
  <conditionalFormatting sqref="E41:F42">
    <cfRule type="expression" dxfId="505" priority="39">
      <formula>$E$40="Yes"</formula>
    </cfRule>
  </conditionalFormatting>
  <conditionalFormatting sqref="E20:G27">
    <cfRule type="expression" dxfId="503" priority="12">
      <formula>ISNUMBER(SEARCH("BRO",$E$8))</formula>
    </cfRule>
  </conditionalFormatting>
  <conditionalFormatting sqref="G39">
    <cfRule type="expression" dxfId="499" priority="44">
      <formula>$E$39="Yes"</formula>
    </cfRule>
  </conditionalFormatting>
  <conditionalFormatting sqref="G40">
    <cfRule type="expression" dxfId="498" priority="38">
      <formula>$E$40="Yes"</formula>
    </cfRule>
  </conditionalFormatting>
  <conditionalFormatting sqref="G49">
    <cfRule type="expression" dxfId="497" priority="32">
      <formula>$E$40="Yes"</formula>
    </cfRule>
  </conditionalFormatting>
  <conditionalFormatting sqref="H10">
    <cfRule type="expression" dxfId="496" priority="14">
      <formula>$H$9="No"</formula>
    </cfRule>
  </conditionalFormatting>
  <conditionalFormatting sqref="H20:I27">
    <cfRule type="expression" dxfId="493" priority="11">
      <formula>ISNUMBER(SEARCH("BRO",$H$8))</formula>
    </cfRule>
  </conditionalFormatting>
  <conditionalFormatting sqref="H49:I49">
    <cfRule type="expression" dxfId="492" priority="30">
      <formula>$H$40="Yes"</formula>
    </cfRule>
  </conditionalFormatting>
  <conditionalFormatting sqref="I39">
    <cfRule type="expression" dxfId="491" priority="45">
      <formula>$H$39="Yes"</formula>
    </cfRule>
  </conditionalFormatting>
  <conditionalFormatting sqref="I40:I41 G41:H41">
    <cfRule type="expression" dxfId="490" priority="40">
      <formula>$D$41="Yes"</formula>
    </cfRule>
  </conditionalFormatting>
  <conditionalFormatting sqref="I40:I41 H41 G41:G42 H42:I42">
    <cfRule type="expression" dxfId="489" priority="37">
      <formula>$H$40="Yes"</formula>
    </cfRule>
  </conditionalFormatting>
  <conditionalFormatting sqref="J49">
    <cfRule type="expression" dxfId="488" priority="29">
      <formula>AND($E$40="Yes",$H$40="Yes")</formula>
    </cfRule>
  </conditionalFormatting>
  <conditionalFormatting sqref="K39">
    <cfRule type="expression" dxfId="485" priority="43">
      <formula>OR($H$39="Yes",$E$39="Yes")</formula>
    </cfRule>
  </conditionalFormatting>
  <conditionalFormatting sqref="K40">
    <cfRule type="expression" dxfId="484" priority="42">
      <formula>OR($E$40="Yes",$H$40="Yes")</formula>
    </cfRule>
  </conditionalFormatting>
  <conditionalFormatting sqref="K41:L42">
    <cfRule type="expression" dxfId="480" priority="36">
      <formula>OR($E$40="Yes",$H$40="Yes")</formula>
    </cfRule>
  </conditionalFormatting>
  <conditionalFormatting sqref="M12:O12">
    <cfRule type="expression" dxfId="476" priority="26">
      <formula>AND($E$12&gt;0,$E$12&lt;5)</formula>
    </cfRule>
  </conditionalFormatting>
  <conditionalFormatting sqref="M39:O39">
    <cfRule type="expression" dxfId="475" priority="18">
      <formula>$E$39&lt;&gt;"Yes"</formula>
    </cfRule>
    <cfRule type="expression" dxfId="474" priority="17">
      <formula>$E$39="Yes"</formula>
    </cfRule>
  </conditionalFormatting>
  <hyperlinks>
    <hyperlink ref="L39" r:id="rId1" display="RACC-FSC_v3.0" xr:uid="{DCFEA3AD-CE1C-456F-A874-6CE9A89C0913}"/>
    <hyperlink ref="L8" r:id="rId2" display="Reference: Resolution E-4818 Table 1.1" xr:uid="{47AE0A46-FE6F-457B-8D0C-92E8BA010F18}"/>
    <hyperlink ref="L43" r:id="rId3" xr:uid="{C705A2FB-3B70-4472-95EB-A0A20DB5BF5F}"/>
    <hyperlink ref="B56" location="'EEM 3'!A1" display="'EEM 3'!A1" xr:uid="{3C1D7F21-707D-4B2C-A574-4FCCD319AE67}"/>
    <hyperlink ref="B58" location="PI_POE!A1" display="PI_POE!A1" xr:uid="{E976D243-7EB3-4699-B17E-C4BA426E9D7B}"/>
    <hyperlink ref="B1" location="'READ ME'!A1" display="Back to READ ME" xr:uid="{0FA43CA2-7A81-4E8E-8AD2-2D13FD137F45}"/>
    <hyperlink ref="L37" r:id="rId4" display="https://file.ac/41slG_rLPjs/" xr:uid="{7280D372-24E1-43ED-B1D8-41850EF8B252}"/>
    <hyperlink ref="L34" r:id="rId5" display="Reference: Resolution E-4818 Table 1.1" xr:uid="{D87D3711-4F43-4D5F-BA19-FAB151835700}"/>
    <hyperlink ref="L8:L10" r:id="rId6" display="NMEC Rulebook, v2.1" xr:uid="{409C1B48-D719-4E64-B06C-4BD5C21D2B3D}"/>
    <hyperlink ref="L34:L36" r:id="rId7" display="NMEC Rulebook, v2.1" xr:uid="{102C6695-ABA1-46DB-9EBD-29546DB836CA}"/>
    <hyperlink ref="L12" r:id="rId8" xr:uid="{2A003FFC-E924-4B83-B18E-0AB98DEF4386}"/>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D9791047-9AC2-4BA8-839E-52DA5E6F945F}">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45F8B20A-2936-4F7B-BB68-1EF841E16B29}">
            <xm:f>'Customer Information'!#REF!='Data Validation'!$T$1</xm:f>
            <x14:dxf>
              <font>
                <color rgb="FF0070C0"/>
              </font>
            </x14:dxf>
          </x14:cfRule>
          <xm:sqref>B1</xm:sqref>
        </x14:conditionalFormatting>
        <x14:conditionalFormatting xmlns:xm="http://schemas.microsoft.com/office/excel/2006/main">
          <x14:cfRule type="expression" priority="24" id="{8487496B-D63A-483C-AECC-47DE0617156A}">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B3DB6361-2FF8-427E-BDCE-76FC111B12E3}">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D2F8C84C-059A-4494-8580-B4BE45355C1F}">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F55CB130-4D98-4040-9431-7333F9B73D29}">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51E662A2-093E-4B28-B478-E113A7C69DC6}">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006BCC5A-7F0D-4870-B5D7-611F9A959742}">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45CAB3C5-8C3A-49F7-80C4-4FD836CE00A0}">
            <xm:f>'Customer Information'!$D$45&lt;'POE_PI Inputs'!$F$5</xm:f>
            <x14:dxf>
              <font>
                <color theme="0" tint="-4.9989318521683403E-2"/>
              </font>
              <fill>
                <patternFill>
                  <bgColor theme="0" tint="-4.9989318521683403E-2"/>
                </patternFill>
              </fill>
            </x14:dxf>
          </x14:cfRule>
          <x14:cfRule type="expression" priority="5" id="{2622A0FF-BDF2-47A8-B37C-0EE8A7C4D1FB}">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1AF0B9F6-B9DE-4CDD-9612-2A97A5F6E055}">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AABADCE8-B319-452F-AB7B-4192C898602D}">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C6673E17-1409-47B0-979C-AEDF2617FDBD}">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AE2D4F14-4333-4B2B-A5DC-3166C8F711D4}">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AB5C5DC2-81D9-40CC-B4EA-3741E99673EB}">
            <xm:f>$E$8='Data Validation'!$C$2</xm:f>
            <x14:dxf>
              <fill>
                <patternFill>
                  <bgColor rgb="FFFFF377"/>
                </patternFill>
              </fill>
            </x14:dxf>
          </x14:cfRule>
          <xm:sqref>E13:I19</xm:sqref>
        </x14:conditionalFormatting>
        <x14:conditionalFormatting xmlns:xm="http://schemas.microsoft.com/office/excel/2006/main">
          <x14:cfRule type="expression" priority="57" id="{81D63859-B0FE-4DC1-93CE-2C2FA7CB1131}">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50768D32-4D98-4A33-BECA-5C88BC175313}">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C9D60B16-B0FD-4E80-AEE3-5DF3513214B2}">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F7658CAD-B81C-4257-BF78-FAE0A9F55E06}">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2BD29CB7-418B-428D-A54B-DB8B54F08A16}">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7A4C8671-0DE8-4126-BE63-E06217855C12}">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86826F5C-8DEE-4FE9-B685-F1B6EC6D3467}">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BA28D547-E067-43D8-A920-4C05782BDDC4}">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2DBBD008-BD1F-438E-84EB-3FD9DA8E2CAF}">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00C7BF5B-2DBC-4E5A-BBDE-71468E868618}">
            <xm:f>'Customer Information'!$F$81="No"</xm:f>
            <x14:dxf>
              <font>
                <color theme="1"/>
              </font>
            </x14:dxf>
          </x14:cfRule>
          <xm:sqref>L43</xm:sqref>
        </x14:conditionalFormatting>
        <x14:conditionalFormatting xmlns:xm="http://schemas.microsoft.com/office/excel/2006/main">
          <x14:cfRule type="expression" priority="1" id="{9CDF18F7-ED2D-4001-AA38-133E9C360B0D}">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D5D7462D-7F6F-4714-B877-0BFC426902C6}">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68094F0-6990-4D7D-B50D-2FAD4826293B}">
          <x14:formula1>
            <xm:f>'Data Validation'!$C$2:$C$8</xm:f>
          </x14:formula1>
          <xm:sqref>E8 H8</xm:sqref>
        </x14:dataValidation>
        <x14:dataValidation type="list" allowBlank="1" showInputMessage="1" showErrorMessage="1" xr:uid="{782098AD-489D-4E67-9A06-B3898EAAD6A8}">
          <x14:formula1>
            <xm:f>'Data Validation'!$R$1:$R$158</xm:f>
          </x14:formula1>
          <xm:sqref>E41:F41 H41</xm:sqref>
        </x14:dataValidation>
        <x14:dataValidation type="list" allowBlank="1" showInputMessage="1" showErrorMessage="1" xr:uid="{CC5B72B7-C2AC-45A1-9EA7-6A4F32482724}">
          <x14:formula1>
            <xm:f>'Data Validation'!$R$2:$R$158</xm:f>
          </x14:formula1>
          <xm:sqref>E42:F42 H42</xm:sqref>
        </x14:dataValidation>
        <x14:dataValidation type="list" allowBlank="1" showInputMessage="1" showErrorMessage="1" xr:uid="{54E668D7-F616-4091-8103-618DE77E004F}">
          <x14:formula1>
            <xm:f>'Data Validation'!$A$1:$A$2</xm:f>
          </x14:formula1>
          <xm:sqref>E39:E40 H39:H40 E9 H9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023E0-2DCA-46F0-9EA3-6407DC3FF4F9}">
  <sheetPr>
    <pageSetUpPr autoPageBreaks="0"/>
  </sheetPr>
  <dimension ref="A1:U69"/>
  <sheetViews>
    <sheetView showGridLines="0" zoomScaleNormal="100" zoomScaleSheetLayoutView="55" workbookViewId="0">
      <pane xSplit="1" ySplit="4" topLeftCell="B5" activePane="bottomRight" state="frozen"/>
      <selection activeCell="J2" sqref="J2"/>
      <selection pane="topRight" activeCell="J2" sqref="J2"/>
      <selection pane="bottomLeft" activeCell="J2" sqref="J2"/>
      <selection pane="bottomRight"/>
    </sheetView>
  </sheetViews>
  <sheetFormatPr defaultColWidth="9.109375" defaultRowHeight="14.4" outlineLevelCol="1" x14ac:dyDescent="0.3"/>
  <cols>
    <col min="1" max="1" width="17.88671875" style="350" customWidth="1"/>
    <col min="2" max="2" width="21.88671875" style="5" customWidth="1"/>
    <col min="3" max="3" width="15.109375" style="5" customWidth="1"/>
    <col min="4" max="4" width="13.88671875" style="5" customWidth="1"/>
    <col min="5" max="5" width="37.88671875" style="5" customWidth="1"/>
    <col min="6" max="6" width="37.10937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1.44140625" style="5" customWidth="1" collapsed="1"/>
    <col min="12" max="12" width="23.33203125" style="5" customWidth="1"/>
    <col min="13" max="13" width="9.109375" style="5"/>
    <col min="14" max="14" width="10.109375" style="5" customWidth="1"/>
    <col min="15" max="16384" width="9.109375" style="5"/>
  </cols>
  <sheetData>
    <row r="1" spans="1:21" ht="18" x14ac:dyDescent="0.35">
      <c r="B1" s="127" t="s">
        <v>32</v>
      </c>
      <c r="G1" s="800" t="s">
        <v>873</v>
      </c>
      <c r="H1" s="800"/>
      <c r="I1" s="800"/>
      <c r="J1" s="800"/>
      <c r="K1" s="800"/>
      <c r="L1" s="800"/>
      <c r="M1" s="800"/>
      <c r="N1" s="800"/>
      <c r="O1" s="800"/>
      <c r="P1" s="800"/>
      <c r="Q1" s="800"/>
      <c r="R1" s="800"/>
      <c r="S1" s="800"/>
      <c r="T1" s="800"/>
      <c r="U1" s="800"/>
    </row>
    <row r="2" spans="1:21" ht="9" customHeight="1" thickBot="1" x14ac:dyDescent="0.35"/>
    <row r="3" spans="1:21" ht="18.600000000000001" thickBot="1" x14ac:dyDescent="0.35">
      <c r="B3" s="1008" t="s">
        <v>673</v>
      </c>
      <c r="C3" s="1009"/>
      <c r="D3" s="1009"/>
      <c r="E3" s="1009"/>
      <c r="F3" s="1009"/>
      <c r="G3" s="1009"/>
      <c r="H3" s="1009"/>
      <c r="I3" s="1009"/>
      <c r="J3" s="1010"/>
      <c r="K3" s="351"/>
      <c r="L3" s="352"/>
    </row>
    <row r="4" spans="1:21" ht="41.25" customHeight="1" thickBot="1" x14ac:dyDescent="0.35">
      <c r="B4" s="566" t="s">
        <v>466</v>
      </c>
      <c r="C4" s="567"/>
      <c r="D4" s="568"/>
      <c r="E4" s="274" t="s">
        <v>4</v>
      </c>
      <c r="F4" s="353" t="s">
        <v>471</v>
      </c>
      <c r="G4" s="274" t="s">
        <v>459</v>
      </c>
      <c r="H4" s="274" t="s">
        <v>865</v>
      </c>
      <c r="I4" s="353" t="s">
        <v>462</v>
      </c>
      <c r="J4" s="353" t="s">
        <v>467</v>
      </c>
      <c r="K4" s="566" t="s">
        <v>5</v>
      </c>
      <c r="L4" s="568"/>
    </row>
    <row r="5" spans="1:21" ht="42" customHeight="1" x14ac:dyDescent="0.3">
      <c r="B5" s="1018" t="s">
        <v>492</v>
      </c>
      <c r="C5" s="1019"/>
      <c r="D5" s="1020"/>
      <c r="E5" s="92"/>
      <c r="F5" s="376"/>
      <c r="G5" s="377"/>
      <c r="H5" s="225"/>
      <c r="I5" s="378"/>
      <c r="J5" s="354"/>
      <c r="K5" s="953" t="s">
        <v>674</v>
      </c>
      <c r="L5" s="954"/>
    </row>
    <row r="6" spans="1:21" ht="42" customHeight="1" x14ac:dyDescent="0.3">
      <c r="B6" s="977" t="s">
        <v>173</v>
      </c>
      <c r="C6" s="978"/>
      <c r="D6" s="979"/>
      <c r="E6" s="93"/>
      <c r="F6" s="376"/>
      <c r="G6" s="377"/>
      <c r="H6" s="226"/>
      <c r="I6" s="378"/>
      <c r="J6" s="354"/>
      <c r="K6" s="953"/>
      <c r="L6" s="954"/>
    </row>
    <row r="7" spans="1:21" ht="57.75" customHeight="1" x14ac:dyDescent="0.3">
      <c r="B7" s="977" t="s">
        <v>156</v>
      </c>
      <c r="C7" s="978"/>
      <c r="D7" s="979"/>
      <c r="E7" s="93"/>
      <c r="F7" s="380"/>
      <c r="G7" s="381"/>
      <c r="H7" s="226"/>
      <c r="I7" s="382"/>
      <c r="J7" s="354"/>
      <c r="K7" s="955"/>
      <c r="L7" s="956"/>
    </row>
    <row r="8" spans="1:21" ht="104.25" customHeight="1" x14ac:dyDescent="0.3">
      <c r="B8" s="977" t="s">
        <v>185</v>
      </c>
      <c r="C8" s="978"/>
      <c r="D8" s="979"/>
      <c r="E8" s="94"/>
      <c r="F8" s="97"/>
      <c r="G8" s="233"/>
      <c r="H8" s="227"/>
      <c r="I8" s="98"/>
      <c r="J8" s="355"/>
      <c r="K8" s="998" t="s">
        <v>622</v>
      </c>
      <c r="L8" s="986" t="s">
        <v>620</v>
      </c>
      <c r="M8" s="983"/>
      <c r="N8" s="983"/>
      <c r="O8" s="983"/>
      <c r="P8" s="6"/>
    </row>
    <row r="9" spans="1:21" ht="50.4" customHeight="1" x14ac:dyDescent="0.3">
      <c r="B9" s="974" t="s">
        <v>623</v>
      </c>
      <c r="C9" s="975"/>
      <c r="D9" s="976"/>
      <c r="E9" s="155"/>
      <c r="F9" s="149"/>
      <c r="G9" s="234"/>
      <c r="H9" s="228"/>
      <c r="I9" s="156"/>
      <c r="J9" s="355"/>
      <c r="K9" s="950"/>
      <c r="L9" s="987"/>
      <c r="M9" s="356"/>
      <c r="N9" s="356"/>
      <c r="O9" s="356"/>
      <c r="P9" s="6"/>
    </row>
    <row r="10" spans="1:21" ht="51.9" customHeight="1" x14ac:dyDescent="0.3">
      <c r="B10" s="974" t="s">
        <v>624</v>
      </c>
      <c r="C10" s="975"/>
      <c r="D10" s="976"/>
      <c r="E10" s="957"/>
      <c r="F10" s="958"/>
      <c r="G10" s="235"/>
      <c r="H10" s="229"/>
      <c r="I10" s="156"/>
      <c r="J10" s="355"/>
      <c r="K10" s="998" t="s">
        <v>651</v>
      </c>
      <c r="L10" s="987"/>
      <c r="M10" s="356"/>
      <c r="N10" s="356"/>
      <c r="O10" s="356"/>
      <c r="P10" s="6"/>
    </row>
    <row r="11" spans="1:21" ht="93.9" customHeight="1" x14ac:dyDescent="0.3">
      <c r="B11" s="974" t="s">
        <v>652</v>
      </c>
      <c r="C11" s="975"/>
      <c r="D11" s="976"/>
      <c r="E11" s="151"/>
      <c r="F11" s="150"/>
      <c r="G11" s="233"/>
      <c r="H11" s="230"/>
      <c r="I11" s="156"/>
      <c r="J11" s="355"/>
      <c r="K11" s="950"/>
      <c r="L11" s="999"/>
      <c r="M11" s="356"/>
      <c r="N11" s="356"/>
      <c r="O11" s="356"/>
      <c r="P11" s="6"/>
    </row>
    <row r="12" spans="1:21" ht="84.9" customHeight="1" x14ac:dyDescent="0.3">
      <c r="B12" s="977" t="s">
        <v>151</v>
      </c>
      <c r="C12" s="978"/>
      <c r="D12" s="979"/>
      <c r="E12" s="95"/>
      <c r="F12" s="96"/>
      <c r="G12" s="233"/>
      <c r="H12" s="231"/>
      <c r="I12" s="93"/>
      <c r="J12" s="354"/>
      <c r="K12" s="357" t="s">
        <v>857</v>
      </c>
      <c r="L12" s="358" t="s">
        <v>856</v>
      </c>
      <c r="M12" s="709" t="s">
        <v>488</v>
      </c>
      <c r="N12" s="709"/>
      <c r="O12" s="709"/>
    </row>
    <row r="13" spans="1:21" ht="35.1" customHeight="1" x14ac:dyDescent="0.3">
      <c r="A13" s="886" t="s">
        <v>834</v>
      </c>
      <c r="B13" s="887" t="s">
        <v>826</v>
      </c>
      <c r="C13" s="888"/>
      <c r="D13" s="889"/>
      <c r="E13" s="890"/>
      <c r="F13" s="891"/>
      <c r="G13" s="894"/>
      <c r="H13" s="896"/>
      <c r="I13" s="959"/>
      <c r="J13" s="946"/>
      <c r="K13" s="888" t="s">
        <v>827</v>
      </c>
      <c r="L13" s="1000"/>
    </row>
    <row r="14" spans="1:21" ht="26.1" customHeight="1" x14ac:dyDescent="0.3">
      <c r="A14" s="886"/>
      <c r="B14" s="544" t="s">
        <v>828</v>
      </c>
      <c r="C14" s="898"/>
      <c r="D14" s="899"/>
      <c r="E14" s="892"/>
      <c r="F14" s="893"/>
      <c r="G14" s="895"/>
      <c r="H14" s="897"/>
      <c r="I14" s="960"/>
      <c r="J14" s="947"/>
      <c r="K14" s="898"/>
      <c r="L14" s="545"/>
    </row>
    <row r="15" spans="1:21" ht="33.6" customHeight="1" x14ac:dyDescent="0.3">
      <c r="A15" s="886"/>
      <c r="B15" s="900" t="s">
        <v>829</v>
      </c>
      <c r="C15" s="901"/>
      <c r="D15" s="901"/>
      <c r="E15" s="902"/>
      <c r="F15" s="891"/>
      <c r="G15" s="894"/>
      <c r="H15" s="896"/>
      <c r="I15" s="959"/>
      <c r="J15" s="946"/>
      <c r="K15" s="898"/>
      <c r="L15" s="545"/>
    </row>
    <row r="16" spans="1:21" ht="17.100000000000001" customHeight="1" x14ac:dyDescent="0.3">
      <c r="A16" s="886"/>
      <c r="B16" s="884" t="s">
        <v>830</v>
      </c>
      <c r="C16" s="885"/>
      <c r="D16" s="885"/>
      <c r="E16" s="903"/>
      <c r="F16" s="904"/>
      <c r="G16" s="906"/>
      <c r="H16" s="907"/>
      <c r="I16" s="961"/>
      <c r="J16" s="962"/>
      <c r="K16" s="898"/>
      <c r="L16" s="545"/>
    </row>
    <row r="17" spans="1:12" ht="14.4" customHeight="1" x14ac:dyDescent="0.3">
      <c r="A17" s="886"/>
      <c r="B17" s="884" t="s">
        <v>831</v>
      </c>
      <c r="C17" s="885"/>
      <c r="D17" s="885"/>
      <c r="E17" s="903"/>
      <c r="F17" s="904"/>
      <c r="G17" s="906"/>
      <c r="H17" s="907"/>
      <c r="I17" s="961"/>
      <c r="J17" s="962"/>
      <c r="K17" s="898"/>
      <c r="L17" s="545"/>
    </row>
    <row r="18" spans="1:12" ht="36" customHeight="1" x14ac:dyDescent="0.3">
      <c r="A18" s="886"/>
      <c r="B18" s="884" t="s">
        <v>832</v>
      </c>
      <c r="C18" s="885"/>
      <c r="D18" s="885"/>
      <c r="E18" s="903"/>
      <c r="F18" s="904"/>
      <c r="G18" s="906"/>
      <c r="H18" s="907"/>
      <c r="I18" s="961"/>
      <c r="J18" s="962"/>
      <c r="K18" s="898"/>
      <c r="L18" s="545"/>
    </row>
    <row r="19" spans="1:12" ht="29.4" customHeight="1" x14ac:dyDescent="0.3">
      <c r="A19" s="886"/>
      <c r="B19" s="884" t="s">
        <v>833</v>
      </c>
      <c r="C19" s="885"/>
      <c r="D19" s="885"/>
      <c r="E19" s="905"/>
      <c r="F19" s="893"/>
      <c r="G19" s="895"/>
      <c r="H19" s="897"/>
      <c r="I19" s="960"/>
      <c r="J19" s="962"/>
      <c r="K19" s="1001"/>
      <c r="L19" s="1002"/>
    </row>
    <row r="20" spans="1:12" ht="54.75" customHeight="1" x14ac:dyDescent="0.3">
      <c r="A20" s="886" t="s">
        <v>748</v>
      </c>
      <c r="B20" s="938" t="s">
        <v>668</v>
      </c>
      <c r="C20" s="939"/>
      <c r="D20" s="939"/>
      <c r="E20" s="951"/>
      <c r="F20" s="952"/>
      <c r="G20" s="503"/>
      <c r="H20" s="504"/>
      <c r="I20" s="505"/>
      <c r="J20" s="946"/>
      <c r="K20" s="984" t="s">
        <v>734</v>
      </c>
      <c r="L20" s="985"/>
    </row>
    <row r="21" spans="1:12" ht="54.75" customHeight="1" x14ac:dyDescent="0.3">
      <c r="A21" s="886"/>
      <c r="B21" s="938" t="s">
        <v>871</v>
      </c>
      <c r="C21" s="939"/>
      <c r="D21" s="939"/>
      <c r="E21" s="951"/>
      <c r="F21" s="952"/>
      <c r="G21" s="503"/>
      <c r="H21" s="504"/>
      <c r="I21" s="505"/>
      <c r="J21" s="947"/>
      <c r="K21" s="953"/>
      <c r="L21" s="954"/>
    </row>
    <row r="22" spans="1:12" ht="35.25" customHeight="1" x14ac:dyDescent="0.3">
      <c r="A22" s="886"/>
      <c r="B22" s="932" t="s">
        <v>224</v>
      </c>
      <c r="C22" s="933"/>
      <c r="D22" s="934"/>
      <c r="E22" s="944"/>
      <c r="F22" s="965"/>
      <c r="G22" s="940"/>
      <c r="H22" s="965"/>
      <c r="I22" s="944"/>
      <c r="J22" s="359"/>
      <c r="K22" s="953"/>
      <c r="L22" s="954"/>
    </row>
    <row r="23" spans="1:12" ht="18.75" customHeight="1" x14ac:dyDescent="0.3">
      <c r="A23" s="886"/>
      <c r="B23" s="935"/>
      <c r="C23" s="936"/>
      <c r="D23" s="937"/>
      <c r="E23" s="945"/>
      <c r="F23" s="966"/>
      <c r="G23" s="941"/>
      <c r="H23" s="966"/>
      <c r="I23" s="945"/>
      <c r="J23" s="360"/>
      <c r="K23" s="953"/>
      <c r="L23" s="954"/>
    </row>
    <row r="24" spans="1:12" ht="25.5" customHeight="1" x14ac:dyDescent="0.3">
      <c r="A24" s="886"/>
      <c r="B24" s="935"/>
      <c r="C24" s="936"/>
      <c r="D24" s="937"/>
      <c r="E24" s="945"/>
      <c r="F24" s="966"/>
      <c r="G24" s="941"/>
      <c r="H24" s="966"/>
      <c r="I24" s="945"/>
      <c r="J24" s="360"/>
      <c r="K24" s="953"/>
      <c r="L24" s="954"/>
    </row>
    <row r="25" spans="1:12" ht="18.75" customHeight="1" x14ac:dyDescent="0.3">
      <c r="A25" s="886"/>
      <c r="B25" s="935"/>
      <c r="C25" s="936"/>
      <c r="D25" s="937"/>
      <c r="E25" s="945"/>
      <c r="F25" s="966"/>
      <c r="G25" s="941"/>
      <c r="H25" s="966"/>
      <c r="I25" s="945"/>
      <c r="J25" s="360"/>
      <c r="K25" s="953"/>
      <c r="L25" s="954"/>
    </row>
    <row r="26" spans="1:12" ht="19.5" customHeight="1" x14ac:dyDescent="0.3">
      <c r="A26" s="886"/>
      <c r="B26" s="935"/>
      <c r="C26" s="936"/>
      <c r="D26" s="937"/>
      <c r="E26" s="945"/>
      <c r="F26" s="966"/>
      <c r="G26" s="941"/>
      <c r="H26" s="966"/>
      <c r="I26" s="945"/>
      <c r="J26" s="360"/>
      <c r="K26" s="953"/>
      <c r="L26" s="954"/>
    </row>
    <row r="27" spans="1:12" ht="10.5" customHeight="1" x14ac:dyDescent="0.3">
      <c r="A27" s="886"/>
      <c r="B27" s="935"/>
      <c r="C27" s="936"/>
      <c r="D27" s="937"/>
      <c r="E27" s="945"/>
      <c r="F27" s="966"/>
      <c r="G27" s="941"/>
      <c r="H27" s="966"/>
      <c r="I27" s="945"/>
      <c r="J27" s="360"/>
      <c r="K27" s="955"/>
      <c r="L27" s="956"/>
    </row>
    <row r="28" spans="1:12" ht="36.75" customHeight="1" x14ac:dyDescent="0.3">
      <c r="A28" s="886"/>
      <c r="B28" s="932" t="s">
        <v>225</v>
      </c>
      <c r="C28" s="933"/>
      <c r="D28" s="934"/>
      <c r="E28" s="944"/>
      <c r="F28" s="965"/>
      <c r="G28" s="940"/>
      <c r="H28" s="965"/>
      <c r="I28" s="944"/>
      <c r="J28" s="360"/>
      <c r="K28" s="984" t="s">
        <v>472</v>
      </c>
      <c r="L28" s="985"/>
    </row>
    <row r="29" spans="1:12" ht="36.75" customHeight="1" x14ac:dyDescent="0.3">
      <c r="A29" s="886"/>
      <c r="B29" s="935"/>
      <c r="C29" s="936"/>
      <c r="D29" s="937"/>
      <c r="E29" s="945"/>
      <c r="F29" s="966"/>
      <c r="G29" s="941"/>
      <c r="H29" s="966"/>
      <c r="I29" s="945"/>
      <c r="J29" s="360"/>
      <c r="K29" s="953"/>
      <c r="L29" s="954"/>
    </row>
    <row r="30" spans="1:12" ht="36.75" customHeight="1" x14ac:dyDescent="0.3">
      <c r="A30" s="886"/>
      <c r="B30" s="935"/>
      <c r="C30" s="936"/>
      <c r="D30" s="937"/>
      <c r="E30" s="945"/>
      <c r="F30" s="966"/>
      <c r="G30" s="941"/>
      <c r="H30" s="966"/>
      <c r="I30" s="945"/>
      <c r="J30" s="360"/>
      <c r="K30" s="953"/>
      <c r="L30" s="954"/>
    </row>
    <row r="31" spans="1:12" ht="36.75" customHeight="1" x14ac:dyDescent="0.3">
      <c r="A31" s="886"/>
      <c r="B31" s="935"/>
      <c r="C31" s="936"/>
      <c r="D31" s="937"/>
      <c r="E31" s="945"/>
      <c r="F31" s="966"/>
      <c r="G31" s="941"/>
      <c r="H31" s="966"/>
      <c r="I31" s="945"/>
      <c r="J31" s="360"/>
      <c r="K31" s="953"/>
      <c r="L31" s="954"/>
    </row>
    <row r="32" spans="1:12" ht="9.75" customHeight="1" x14ac:dyDescent="0.3">
      <c r="A32" s="886"/>
      <c r="B32" s="935"/>
      <c r="C32" s="936"/>
      <c r="D32" s="937"/>
      <c r="E32" s="945"/>
      <c r="F32" s="966"/>
      <c r="G32" s="941"/>
      <c r="H32" s="966"/>
      <c r="I32" s="945"/>
      <c r="J32" s="360"/>
      <c r="K32" s="953"/>
      <c r="L32" s="954"/>
    </row>
    <row r="33" spans="1:15" ht="36.75" customHeight="1" x14ac:dyDescent="0.3">
      <c r="A33" s="886"/>
      <c r="B33" s="935"/>
      <c r="C33" s="936"/>
      <c r="D33" s="937"/>
      <c r="E33" s="945"/>
      <c r="F33" s="966"/>
      <c r="G33" s="941"/>
      <c r="H33" s="966"/>
      <c r="I33" s="945"/>
      <c r="J33" s="360"/>
      <c r="K33" s="953"/>
      <c r="L33" s="954"/>
    </row>
    <row r="34" spans="1:15" ht="42" customHeight="1" x14ac:dyDescent="0.3">
      <c r="B34" s="932" t="s">
        <v>590</v>
      </c>
      <c r="C34" s="933"/>
      <c r="D34" s="967"/>
      <c r="E34" s="1016"/>
      <c r="F34" s="965"/>
      <c r="G34" s="940"/>
      <c r="H34" s="965"/>
      <c r="I34" s="944"/>
      <c r="J34" s="359"/>
      <c r="K34" s="998" t="s">
        <v>713</v>
      </c>
      <c r="L34" s="986" t="s">
        <v>620</v>
      </c>
    </row>
    <row r="35" spans="1:15" ht="33" customHeight="1" x14ac:dyDescent="0.3">
      <c r="B35" s="935"/>
      <c r="C35" s="936"/>
      <c r="D35" s="968"/>
      <c r="E35" s="1017"/>
      <c r="F35" s="966"/>
      <c r="G35" s="941"/>
      <c r="H35" s="966"/>
      <c r="I35" s="945"/>
      <c r="J35" s="360"/>
      <c r="K35" s="949"/>
      <c r="L35" s="987"/>
    </row>
    <row r="36" spans="1:15" ht="29.25" customHeight="1" x14ac:dyDescent="0.3">
      <c r="B36" s="935"/>
      <c r="C36" s="936"/>
      <c r="D36" s="968"/>
      <c r="E36" s="1017"/>
      <c r="F36" s="966"/>
      <c r="G36" s="941"/>
      <c r="H36" s="966"/>
      <c r="I36" s="945"/>
      <c r="J36" s="360"/>
      <c r="K36" s="949"/>
      <c r="L36" s="987"/>
    </row>
    <row r="37" spans="1:15" ht="32.4" customHeight="1" x14ac:dyDescent="0.3">
      <c r="B37" s="935"/>
      <c r="C37" s="936"/>
      <c r="D37" s="968"/>
      <c r="E37" s="1017"/>
      <c r="F37" s="966"/>
      <c r="G37" s="941"/>
      <c r="H37" s="966"/>
      <c r="I37" s="945"/>
      <c r="J37" s="360"/>
      <c r="K37" s="949" t="s">
        <v>625</v>
      </c>
      <c r="L37" s="948" t="s">
        <v>221</v>
      </c>
    </row>
    <row r="38" spans="1:15" ht="53.4" customHeight="1" x14ac:dyDescent="0.3">
      <c r="B38" s="935"/>
      <c r="C38" s="936"/>
      <c r="D38" s="968"/>
      <c r="E38" s="1017"/>
      <c r="F38" s="966"/>
      <c r="G38" s="941"/>
      <c r="H38" s="966"/>
      <c r="I38" s="945"/>
      <c r="J38" s="360"/>
      <c r="K38" s="950"/>
      <c r="L38" s="948"/>
    </row>
    <row r="39" spans="1:15" ht="251.25" customHeight="1" x14ac:dyDescent="0.3">
      <c r="B39" s="977" t="s">
        <v>455</v>
      </c>
      <c r="C39" s="978"/>
      <c r="D39" s="979"/>
      <c r="E39" s="942"/>
      <c r="F39" s="943"/>
      <c r="G39" s="236"/>
      <c r="H39" s="205"/>
      <c r="I39" s="99"/>
      <c r="J39" s="361"/>
      <c r="K39" s="362" t="s">
        <v>727</v>
      </c>
      <c r="L39" s="996" t="s">
        <v>454</v>
      </c>
      <c r="M39" s="739" t="b">
        <f>IF(E39="Yes","Please ensure that you have entered the meter / account information (cells B36:F:40 in the Customer Information tab) and the energy use summary inputs (cells D48:H50 in the Facility Information tab) for both fuel types.")</f>
        <v>0</v>
      </c>
      <c r="N39" s="740"/>
      <c r="O39" s="740"/>
    </row>
    <row r="40" spans="1:15" ht="54" customHeight="1" x14ac:dyDescent="0.3">
      <c r="B40" s="977" t="s">
        <v>233</v>
      </c>
      <c r="C40" s="978"/>
      <c r="D40" s="979"/>
      <c r="E40" s="942"/>
      <c r="F40" s="943"/>
      <c r="G40" s="237"/>
      <c r="H40" s="231"/>
      <c r="I40" s="100"/>
      <c r="J40" s="361"/>
      <c r="K40" s="363" t="s">
        <v>456</v>
      </c>
      <c r="L40" s="997"/>
    </row>
    <row r="41" spans="1:15" ht="39.75" customHeight="1" x14ac:dyDescent="0.3">
      <c r="B41" s="974" t="s">
        <v>468</v>
      </c>
      <c r="C41" s="975"/>
      <c r="D41" s="976"/>
      <c r="E41" s="725"/>
      <c r="F41" s="980"/>
      <c r="G41" s="237"/>
      <c r="H41" s="232"/>
      <c r="I41" s="100"/>
      <c r="J41" s="361"/>
      <c r="K41" s="992" t="s">
        <v>453</v>
      </c>
      <c r="L41" s="993"/>
    </row>
    <row r="42" spans="1:15" ht="39.75" customHeight="1" x14ac:dyDescent="0.3">
      <c r="B42" s="974" t="s">
        <v>469</v>
      </c>
      <c r="C42" s="975"/>
      <c r="D42" s="976"/>
      <c r="E42" s="725"/>
      <c r="F42" s="963"/>
      <c r="G42" s="237"/>
      <c r="H42" s="232"/>
      <c r="I42" s="100"/>
      <c r="J42" s="361"/>
      <c r="K42" s="992"/>
      <c r="L42" s="993"/>
    </row>
    <row r="43" spans="1:15" ht="85.5" customHeight="1" thickBot="1" x14ac:dyDescent="0.35">
      <c r="A43" s="364" t="s">
        <v>506</v>
      </c>
      <c r="B43" s="914" t="s">
        <v>433</v>
      </c>
      <c r="C43" s="915"/>
      <c r="D43" s="916"/>
      <c r="E43" s="969"/>
      <c r="F43" s="970"/>
      <c r="G43" s="238"/>
      <c r="H43" s="206"/>
      <c r="I43" s="101"/>
      <c r="J43" s="365"/>
      <c r="K43" s="366" t="s">
        <v>481</v>
      </c>
      <c r="L43" s="367" t="s">
        <v>434</v>
      </c>
    </row>
    <row r="44" spans="1:15" ht="19.5" customHeight="1" thickBot="1" x14ac:dyDescent="0.35">
      <c r="B44" s="1011" t="s">
        <v>152</v>
      </c>
      <c r="C44" s="1012"/>
      <c r="D44" s="1012"/>
      <c r="E44" s="1012"/>
      <c r="F44" s="1012"/>
      <c r="G44" s="1012"/>
      <c r="H44" s="1012"/>
      <c r="I44" s="1012"/>
      <c r="J44" s="1013"/>
      <c r="K44" s="42"/>
      <c r="L44" s="368"/>
    </row>
    <row r="45" spans="1:15" ht="36.75" customHeight="1" thickBot="1" x14ac:dyDescent="0.35">
      <c r="B45" s="369" t="s">
        <v>665</v>
      </c>
      <c r="C45" s="919" t="s">
        <v>457</v>
      </c>
      <c r="D45" s="920"/>
      <c r="E45" s="971"/>
      <c r="F45" s="972"/>
      <c r="G45" s="973"/>
      <c r="H45" s="964"/>
      <c r="I45" s="964"/>
      <c r="J45" s="370"/>
      <c r="K45" s="990" t="s">
        <v>153</v>
      </c>
      <c r="L45" s="991"/>
    </row>
    <row r="46" spans="1:15" ht="42" customHeight="1" x14ac:dyDescent="0.3">
      <c r="B46" s="921" t="s">
        <v>705</v>
      </c>
      <c r="C46" s="923" t="s">
        <v>732</v>
      </c>
      <c r="D46" s="924"/>
      <c r="E46" s="197"/>
      <c r="F46" s="1005"/>
      <c r="G46" s="1014"/>
      <c r="H46" s="102"/>
      <c r="I46" s="1015"/>
      <c r="J46" s="371" t="str">
        <f t="shared" ref="J46:J52" si="0">IF(ISBLANK(H46),"",(H46-E46)/E46)</f>
        <v/>
      </c>
      <c r="K46" s="994" t="s">
        <v>750</v>
      </c>
      <c r="L46" s="995"/>
    </row>
    <row r="47" spans="1:15" ht="42" customHeight="1" x14ac:dyDescent="0.3">
      <c r="B47" s="922"/>
      <c r="C47" s="925" t="s">
        <v>48</v>
      </c>
      <c r="D47" s="926"/>
      <c r="E47" s="105"/>
      <c r="F47" s="1006"/>
      <c r="G47" s="1014"/>
      <c r="H47" s="103"/>
      <c r="I47" s="1015"/>
      <c r="J47" s="372" t="str">
        <f t="shared" si="0"/>
        <v/>
      </c>
      <c r="K47" s="994"/>
      <c r="L47" s="995"/>
    </row>
    <row r="48" spans="1:15" ht="42" customHeight="1" thickBot="1" x14ac:dyDescent="0.35">
      <c r="B48" s="922"/>
      <c r="C48" s="927" t="s">
        <v>49</v>
      </c>
      <c r="D48" s="928"/>
      <c r="E48" s="106"/>
      <c r="F48" s="1007"/>
      <c r="G48" s="1014"/>
      <c r="H48" s="104"/>
      <c r="I48" s="1015"/>
      <c r="J48" s="373" t="str">
        <f t="shared" si="0"/>
        <v/>
      </c>
      <c r="K48" s="994"/>
      <c r="L48" s="995"/>
    </row>
    <row r="49" spans="1:12" ht="48.75" customHeight="1" thickBot="1" x14ac:dyDescent="0.35">
      <c r="A49" s="364" t="s">
        <v>507</v>
      </c>
      <c r="B49" s="929" t="s">
        <v>736</v>
      </c>
      <c r="C49" s="930"/>
      <c r="D49" s="931"/>
      <c r="E49" s="485"/>
      <c r="F49" s="108"/>
      <c r="G49" s="109"/>
      <c r="H49" s="110"/>
      <c r="I49" s="108"/>
      <c r="J49" s="374" t="str">
        <f>IF(ISBLANK(H49),"",(H49-E49)/E49)</f>
        <v/>
      </c>
      <c r="K49" s="994"/>
      <c r="L49" s="995"/>
    </row>
    <row r="50" spans="1:12" ht="48.75" customHeight="1" thickBot="1" x14ac:dyDescent="0.35">
      <c r="B50" s="921" t="s">
        <v>169</v>
      </c>
      <c r="C50" s="917" t="s">
        <v>50</v>
      </c>
      <c r="D50" s="918"/>
      <c r="E50" s="469"/>
      <c r="F50" s="1003"/>
      <c r="G50" s="470"/>
      <c r="H50" s="471"/>
      <c r="I50" s="472"/>
      <c r="J50" s="473" t="str">
        <f t="shared" si="0"/>
        <v/>
      </c>
      <c r="K50" s="988" t="s">
        <v>728</v>
      </c>
      <c r="L50" s="989"/>
    </row>
    <row r="51" spans="1:12" ht="48.75" customHeight="1" thickBot="1" x14ac:dyDescent="0.35">
      <c r="B51" s="922"/>
      <c r="C51" s="917" t="s">
        <v>51</v>
      </c>
      <c r="D51" s="918"/>
      <c r="E51" s="469"/>
      <c r="F51" s="1004"/>
      <c r="G51" s="470"/>
      <c r="H51" s="471"/>
      <c r="I51" s="472"/>
      <c r="J51" s="473" t="str">
        <f t="shared" si="0"/>
        <v/>
      </c>
      <c r="K51" s="375" t="s">
        <v>666</v>
      </c>
      <c r="L51" s="313" t="s">
        <v>454</v>
      </c>
    </row>
    <row r="52" spans="1:12" ht="57" customHeight="1" thickBot="1" x14ac:dyDescent="0.35">
      <c r="B52" s="922"/>
      <c r="C52" s="917" t="s">
        <v>470</v>
      </c>
      <c r="D52" s="918"/>
      <c r="E52" s="474">
        <f>E50-E51</f>
        <v>0</v>
      </c>
      <c r="F52" s="1004"/>
      <c r="G52" s="108"/>
      <c r="H52" s="475"/>
      <c r="I52" s="108"/>
      <c r="J52" s="473" t="str">
        <f t="shared" si="0"/>
        <v/>
      </c>
      <c r="K52" s="312"/>
      <c r="L52" s="313"/>
    </row>
    <row r="53" spans="1:12" ht="36" customHeight="1" thickBot="1" x14ac:dyDescent="0.35">
      <c r="B53" s="908" t="s">
        <v>436</v>
      </c>
      <c r="C53" s="910" t="s">
        <v>435</v>
      </c>
      <c r="D53" s="911"/>
      <c r="E53" s="476"/>
      <c r="F53" s="477"/>
      <c r="G53" s="478"/>
      <c r="H53" s="479"/>
      <c r="I53" s="478"/>
      <c r="J53" s="480" t="str">
        <f>IF(ISBLANK(H53),"",(H53-E53)/E53)</f>
        <v/>
      </c>
      <c r="K53" s="981"/>
      <c r="L53" s="982"/>
    </row>
    <row r="54" spans="1:12" ht="36" customHeight="1" thickBot="1" x14ac:dyDescent="0.35">
      <c r="B54" s="909"/>
      <c r="C54" s="912" t="s">
        <v>437</v>
      </c>
      <c r="D54" s="913"/>
      <c r="E54" s="476"/>
      <c r="F54" s="481"/>
      <c r="G54" s="482"/>
      <c r="H54" s="483"/>
      <c r="I54" s="482"/>
      <c r="J54" s="484" t="str">
        <f>IF(ISBLANK(H54),"",(H54-E54)/E54)</f>
        <v/>
      </c>
      <c r="K54" s="314"/>
      <c r="L54" s="315"/>
    </row>
    <row r="56" spans="1:12" x14ac:dyDescent="0.3">
      <c r="B56" s="128" t="str">
        <f>"'EEM 4' tab"</f>
        <v>'EEM 4' tab</v>
      </c>
    </row>
    <row r="57" spans="1:12" ht="15.6" x14ac:dyDescent="0.3">
      <c r="B57" s="2"/>
    </row>
    <row r="58" spans="1:12" x14ac:dyDescent="0.3">
      <c r="B58" s="128" t="str">
        <f>"'PI_POE' tab, if no more EEMs"</f>
        <v>'PI_POE' tab, if no more EEMs</v>
      </c>
    </row>
    <row r="59" spans="1:12" ht="15.6" x14ac:dyDescent="0.3">
      <c r="B59" s="2"/>
    </row>
    <row r="69" spans="6:6" ht="18" x14ac:dyDescent="0.35">
      <c r="F69" s="3"/>
    </row>
  </sheetData>
  <sheetProtection algorithmName="SHA-512" hashValue="IFi4V2UnBkfS/Iah5o12GlNZTLUj7wMW+/NTXoR5ZO5DjXgBTiKAgfsFK2pCBiiRUP/p5tbVR3UQtRA9bXFKdg==" saltValue="6JcVBMnViWatmL8L0zrPgw==" spinCount="100000" sheet="1" formatColumns="0" formatRows="0"/>
  <mergeCells count="102">
    <mergeCell ref="B53:B54"/>
    <mergeCell ref="C53:D53"/>
    <mergeCell ref="K53:L53"/>
    <mergeCell ref="C54:D54"/>
    <mergeCell ref="B50:B52"/>
    <mergeCell ref="C50:D50"/>
    <mergeCell ref="F50:F52"/>
    <mergeCell ref="K50:L50"/>
    <mergeCell ref="C51:D51"/>
    <mergeCell ref="C52:D52"/>
    <mergeCell ref="B46:B48"/>
    <mergeCell ref="C46:D46"/>
    <mergeCell ref="F46:F48"/>
    <mergeCell ref="G46:G48"/>
    <mergeCell ref="I46:I48"/>
    <mergeCell ref="K46:L49"/>
    <mergeCell ref="C47:D47"/>
    <mergeCell ref="C48:D48"/>
    <mergeCell ref="B49:D49"/>
    <mergeCell ref="B43:D43"/>
    <mergeCell ref="E43:F43"/>
    <mergeCell ref="B44:J44"/>
    <mergeCell ref="C45:D45"/>
    <mergeCell ref="E45:G45"/>
    <mergeCell ref="H45:I45"/>
    <mergeCell ref="M39:O39"/>
    <mergeCell ref="B40:D40"/>
    <mergeCell ref="E40:F40"/>
    <mergeCell ref="B41:D41"/>
    <mergeCell ref="E41:F41"/>
    <mergeCell ref="K41:L42"/>
    <mergeCell ref="B42:D42"/>
    <mergeCell ref="E42:F42"/>
    <mergeCell ref="K45:L45"/>
    <mergeCell ref="K34:K36"/>
    <mergeCell ref="L34:L36"/>
    <mergeCell ref="K37:K38"/>
    <mergeCell ref="L37:L38"/>
    <mergeCell ref="B39:D39"/>
    <mergeCell ref="E39:F39"/>
    <mergeCell ref="L39:L40"/>
    <mergeCell ref="E28:F33"/>
    <mergeCell ref="G28:G33"/>
    <mergeCell ref="H28:H33"/>
    <mergeCell ref="I28:I33"/>
    <mergeCell ref="K28:L33"/>
    <mergeCell ref="B34:D38"/>
    <mergeCell ref="E34:F38"/>
    <mergeCell ref="G34:G38"/>
    <mergeCell ref="H34:H38"/>
    <mergeCell ref="I34:I38"/>
    <mergeCell ref="K20:L27"/>
    <mergeCell ref="B21:D21"/>
    <mergeCell ref="E21:F21"/>
    <mergeCell ref="B22:D27"/>
    <mergeCell ref="E22:F27"/>
    <mergeCell ref="G22:G27"/>
    <mergeCell ref="H22:H27"/>
    <mergeCell ref="I22:I27"/>
    <mergeCell ref="J15:J19"/>
    <mergeCell ref="B16:D16"/>
    <mergeCell ref="B17:D17"/>
    <mergeCell ref="B18:D18"/>
    <mergeCell ref="B19:D19"/>
    <mergeCell ref="A20:A33"/>
    <mergeCell ref="B20:D20"/>
    <mergeCell ref="E20:F20"/>
    <mergeCell ref="J20:J21"/>
    <mergeCell ref="B28:D33"/>
    <mergeCell ref="B14:D14"/>
    <mergeCell ref="B15:D15"/>
    <mergeCell ref="E15:F19"/>
    <mergeCell ref="G15:G19"/>
    <mergeCell ref="H15:H19"/>
    <mergeCell ref="I15:I19"/>
    <mergeCell ref="B12:D12"/>
    <mergeCell ref="M12:O12"/>
    <mergeCell ref="A13:A19"/>
    <mergeCell ref="B13:D13"/>
    <mergeCell ref="E13:F14"/>
    <mergeCell ref="G13:G14"/>
    <mergeCell ref="H13:H14"/>
    <mergeCell ref="I13:I14"/>
    <mergeCell ref="J13:J14"/>
    <mergeCell ref="K13:L19"/>
    <mergeCell ref="G1:U1"/>
    <mergeCell ref="B3:J3"/>
    <mergeCell ref="B4:D4"/>
    <mergeCell ref="K4:L4"/>
    <mergeCell ref="B5:D5"/>
    <mergeCell ref="K5:L7"/>
    <mergeCell ref="B6:D6"/>
    <mergeCell ref="B7:D7"/>
    <mergeCell ref="B8:D8"/>
    <mergeCell ref="K8:K9"/>
    <mergeCell ref="L8:L11"/>
    <mergeCell ref="M8:O8"/>
    <mergeCell ref="B9:D9"/>
    <mergeCell ref="B10:D10"/>
    <mergeCell ref="E10:F10"/>
    <mergeCell ref="K10:K11"/>
    <mergeCell ref="B11:D11"/>
  </mergeCells>
  <conditionalFormatting sqref="B49">
    <cfRule type="expression" dxfId="471" priority="25">
      <formula>OR($E$40="Yes",$H$40="Yes")</formula>
    </cfRule>
    <cfRule type="expression" dxfId="470" priority="47">
      <formula>$D$40="No"</formula>
    </cfRule>
    <cfRule type="expression" dxfId="469" priority="46">
      <formula>$F$40="Yes"</formula>
    </cfRule>
    <cfRule type="expression" dxfId="468" priority="31">
      <formula>OR($E$40="Yes",$H$40="Yes")</formula>
    </cfRule>
  </conditionalFormatting>
  <conditionalFormatting sqref="B10:D10">
    <cfRule type="expression" dxfId="466" priority="13">
      <formula>OR($E$9="No",$H$9="No")</formula>
    </cfRule>
  </conditionalFormatting>
  <conditionalFormatting sqref="B20:D27">
    <cfRule type="expression" dxfId="463" priority="9">
      <formula>AND(ISNUMBER(SEARCH("BRO",$E$8)),$H$8="")</formula>
    </cfRule>
    <cfRule type="expression" dxfId="462" priority="10">
      <formula>AND(ISNUMBER(SEARCH("BRO",$E$8)),ISNUMBER(SEARCH("BRO",$H$8)))</formula>
    </cfRule>
  </conditionalFormatting>
  <conditionalFormatting sqref="B41:D42">
    <cfRule type="expression" dxfId="461" priority="27">
      <formula>OR($E$40="Yes",$H$40="Yes")</formula>
    </cfRule>
  </conditionalFormatting>
  <conditionalFormatting sqref="E49">
    <cfRule type="expression" dxfId="453" priority="28">
      <formula>$E$40="Yes"</formula>
    </cfRule>
  </conditionalFormatting>
  <conditionalFormatting sqref="E10:F10">
    <cfRule type="expression" dxfId="452" priority="19">
      <formula>$E$9="No"</formula>
    </cfRule>
  </conditionalFormatting>
  <conditionalFormatting sqref="E41:F41">
    <cfRule type="expression" dxfId="450" priority="41">
      <formula>$D$41="Yes"</formula>
    </cfRule>
  </conditionalFormatting>
  <conditionalFormatting sqref="E41:F42">
    <cfRule type="expression" dxfId="449" priority="39">
      <formula>$E$40="Yes"</formula>
    </cfRule>
  </conditionalFormatting>
  <conditionalFormatting sqref="E20:G27">
    <cfRule type="expression" dxfId="447" priority="12">
      <formula>ISNUMBER(SEARCH("BRO",$E$8))</formula>
    </cfRule>
  </conditionalFormatting>
  <conditionalFormatting sqref="G39">
    <cfRule type="expression" dxfId="443" priority="44">
      <formula>$E$39="Yes"</formula>
    </cfRule>
  </conditionalFormatting>
  <conditionalFormatting sqref="G40">
    <cfRule type="expression" dxfId="442" priority="38">
      <formula>$E$40="Yes"</formula>
    </cfRule>
  </conditionalFormatting>
  <conditionalFormatting sqref="G49">
    <cfRule type="expression" dxfId="441" priority="32">
      <formula>$E$40="Yes"</formula>
    </cfRule>
  </conditionalFormatting>
  <conditionalFormatting sqref="H10">
    <cfRule type="expression" dxfId="440" priority="14">
      <formula>$H$9="No"</formula>
    </cfRule>
  </conditionalFormatting>
  <conditionalFormatting sqref="H20:I27">
    <cfRule type="expression" dxfId="437" priority="11">
      <formula>ISNUMBER(SEARCH("BRO",$H$8))</formula>
    </cfRule>
  </conditionalFormatting>
  <conditionalFormatting sqref="H49:I49">
    <cfRule type="expression" dxfId="436" priority="30">
      <formula>$H$40="Yes"</formula>
    </cfRule>
  </conditionalFormatting>
  <conditionalFormatting sqref="I39">
    <cfRule type="expression" dxfId="435" priority="45">
      <formula>$H$39="Yes"</formula>
    </cfRule>
  </conditionalFormatting>
  <conditionalFormatting sqref="I40:I41 G41:H41">
    <cfRule type="expression" dxfId="434" priority="40">
      <formula>$D$41="Yes"</formula>
    </cfRule>
  </conditionalFormatting>
  <conditionalFormatting sqref="I40:I41 H41 G41:G42 H42:I42">
    <cfRule type="expression" dxfId="433" priority="37">
      <formula>$H$40="Yes"</formula>
    </cfRule>
  </conditionalFormatting>
  <conditionalFormatting sqref="J49">
    <cfRule type="expression" dxfId="432" priority="29">
      <formula>AND($E$40="Yes",$H$40="Yes")</formula>
    </cfRule>
  </conditionalFormatting>
  <conditionalFormatting sqref="K39">
    <cfRule type="expression" dxfId="429" priority="43">
      <formula>OR($H$39="Yes",$E$39="Yes")</formula>
    </cfRule>
  </conditionalFormatting>
  <conditionalFormatting sqref="K40">
    <cfRule type="expression" dxfId="428" priority="42">
      <formula>OR($E$40="Yes",$H$40="Yes")</formula>
    </cfRule>
  </conditionalFormatting>
  <conditionalFormatting sqref="K41:L42">
    <cfRule type="expression" dxfId="424" priority="36">
      <formula>OR($E$40="Yes",$H$40="Yes")</formula>
    </cfRule>
  </conditionalFormatting>
  <conditionalFormatting sqref="M12:O12">
    <cfRule type="expression" dxfId="420" priority="26">
      <formula>AND($E$12&gt;0,$E$12&lt;5)</formula>
    </cfRule>
  </conditionalFormatting>
  <conditionalFormatting sqref="M39:O39">
    <cfRule type="expression" dxfId="419" priority="18">
      <formula>$E$39&lt;&gt;"Yes"</formula>
    </cfRule>
    <cfRule type="expression" dxfId="418" priority="17">
      <formula>$E$39="Yes"</formula>
    </cfRule>
  </conditionalFormatting>
  <hyperlinks>
    <hyperlink ref="L39" r:id="rId1" display="RACC-FSC_v3.0" xr:uid="{60AC4EEA-2E7E-4BFC-811E-69461E43D123}"/>
    <hyperlink ref="L8" r:id="rId2" display="Reference: Resolution E-4818 Table 1.1" xr:uid="{F6475679-A883-49F3-8C1B-92F9AD61447F}"/>
    <hyperlink ref="L43" r:id="rId3" xr:uid="{94C99BE0-5B4D-46FF-BF66-EE8EF345918D}"/>
    <hyperlink ref="B56" location="'EEM 4'!A1" display="'EEM 4'!A1" xr:uid="{279062D4-CBA6-41D9-A5ED-161B97B5EB77}"/>
    <hyperlink ref="B58" location="PI_POE!A1" display="PI_POE!A1" xr:uid="{A1138599-9367-4C48-9D2D-652A30122BFC}"/>
    <hyperlink ref="B1" location="'READ ME'!A1" display="Back to READ ME" xr:uid="{A08906F3-521F-43D8-AAA4-4BE2B00601A7}"/>
    <hyperlink ref="L37" r:id="rId4" display="https://file.ac/41slG_rLPjs/" xr:uid="{C439B417-55FE-41C7-94A3-419F8B96E357}"/>
    <hyperlink ref="L34" r:id="rId5" display="Reference: Resolution E-4818 Table 1.1" xr:uid="{583718BA-7340-4198-AC96-254351F19C0B}"/>
    <hyperlink ref="L8:L10" r:id="rId6" display="NMEC Rulebook, v2.1" xr:uid="{DE796326-71B2-49C8-BA16-F0A0B95E19EB}"/>
    <hyperlink ref="L34:L36" r:id="rId7" display="NMEC Rulebook, v2.1" xr:uid="{A2855434-E3D8-4539-BE16-19DEB2FAB3D5}"/>
    <hyperlink ref="L12" r:id="rId8" xr:uid="{FC0D3F2A-56CF-4A41-A684-60721F452642}"/>
  </hyperlinks>
  <pageMargins left="0.5" right="0.5" top="0.75" bottom="0.75" header="0.3" footer="0.3"/>
  <pageSetup scale="61" fitToHeight="5" orientation="portrait" r:id="rId9"/>
  <headerFooter>
    <oddHeader>&amp;L&amp;G&amp;CCustomer Project Review (CPR) - &amp;A&amp;R&amp;D</oddHeader>
    <oddFooter>&amp;CPage &amp;P of &amp;N</oddFooter>
  </headerFooter>
  <rowBreaks count="2" manualBreakCount="2">
    <brk id="21" min="1" max="6" man="1"/>
    <brk id="43" min="1" max="6" man="1"/>
  </rowBreaks>
  <legacyDrawingHF r:id="rId10"/>
  <extLst>
    <ext xmlns:x14="http://schemas.microsoft.com/office/spreadsheetml/2009/9/main" uri="{78C0D931-6437-407d-A8EE-F0AAD7539E65}">
      <x14:conditionalFormattings>
        <x14:conditionalFormatting xmlns:xm="http://schemas.microsoft.com/office/excel/2006/main">
          <x14:cfRule type="expression" priority="53" id="{371D45E2-AC6B-452F-AC11-DADAA76888FE}">
            <xm:f>AND('Customer Information'!#REF!='Data Validation'!$T$1,'Customer Information'!$E$30="No")</xm:f>
            <x14:dxf>
              <font>
                <color rgb="FFFF0000"/>
              </font>
              <fill>
                <patternFill>
                  <bgColor theme="0"/>
                </patternFill>
              </fill>
            </x14:dxf>
          </x14:cfRule>
          <xm:sqref>A1:A12 A20 A34:A1048576</xm:sqref>
        </x14:conditionalFormatting>
        <x14:conditionalFormatting xmlns:xm="http://schemas.microsoft.com/office/excel/2006/main">
          <x14:cfRule type="expression" priority="49" id="{C422ACD1-CB49-4BD6-BACC-64DB06C73336}">
            <xm:f>'Customer Information'!#REF!='Data Validation'!$T$1</xm:f>
            <x14:dxf>
              <font>
                <color rgb="FF0070C0"/>
              </font>
            </x14:dxf>
          </x14:cfRule>
          <xm:sqref>B1</xm:sqref>
        </x14:conditionalFormatting>
        <x14:conditionalFormatting xmlns:xm="http://schemas.microsoft.com/office/excel/2006/main">
          <x14:cfRule type="expression" priority="24" id="{6815CBC9-7FC4-4EA5-87BA-5943B8A9B50E}">
            <xm:f>$E$8='Data Validation'!$C$4</xm:f>
            <x14:dxf>
              <font>
                <color theme="1"/>
              </font>
              <fill>
                <patternFill>
                  <bgColor theme="0"/>
                </patternFill>
              </fill>
            </x14:dxf>
          </x14:cfRule>
          <xm:sqref>B9:D9</xm:sqref>
        </x14:conditionalFormatting>
        <x14:conditionalFormatting xmlns:xm="http://schemas.microsoft.com/office/excel/2006/main">
          <x14:cfRule type="expression" priority="22" id="{FC84EB8B-5C0E-4E11-BE89-99E8CA92BD50}">
            <xm:f>OR($E$8='Data Validation'!$C$4,$H$8='Data Validation'!$C$4)</xm:f>
            <x14:dxf>
              <font>
                <color theme="1"/>
              </font>
              <fill>
                <patternFill>
                  <bgColor theme="0"/>
                </patternFill>
              </fill>
            </x14:dxf>
          </x14:cfRule>
          <xm:sqref>B11:D11</xm:sqref>
        </x14:conditionalFormatting>
        <x14:conditionalFormatting xmlns:xm="http://schemas.microsoft.com/office/excel/2006/main">
          <x14:cfRule type="expression" priority="8" id="{8F0BE4DF-ABF9-48C1-B80A-3A9B12072B03}">
            <xm:f>$E$8='Data Validation'!$C$2</xm:f>
            <x14:dxf>
              <font>
                <color theme="1"/>
              </font>
              <fill>
                <patternFill>
                  <bgColor theme="0"/>
                </patternFill>
              </fill>
            </x14:dxf>
          </x14:cfRule>
          <xm:sqref>B13:D19</xm:sqref>
        </x14:conditionalFormatting>
        <x14:conditionalFormatting xmlns:xm="http://schemas.microsoft.com/office/excel/2006/main">
          <x14:cfRule type="expression" priority="50" id="{31B232A0-9DA5-4166-9975-4E80C90F9492}">
            <xm:f>'Customer Information'!#REF!='Data Validation'!$T$1</xm:f>
            <x14:dxf>
              <font>
                <b val="0"/>
                <i val="0"/>
                <color theme="1"/>
              </font>
              <fill>
                <patternFill>
                  <bgColor theme="0"/>
                </patternFill>
              </fill>
            </x14:dxf>
          </x14:cfRule>
          <xm:sqref>B1:E1 B2:J3</xm:sqref>
        </x14:conditionalFormatting>
        <x14:conditionalFormatting xmlns:xm="http://schemas.microsoft.com/office/excel/2006/main">
          <x14:cfRule type="expression" priority="54" id="{67AB8BCD-D213-4E53-94E6-0B186052F88A}">
            <xm:f>AND('Customer Information'!$E$30="Yes",'Customer Information'!#REF!='Data Validation'!$T$1)</xm:f>
            <x14:dxf>
              <border>
                <top/>
                <vertical/>
                <horizontal/>
              </border>
            </x14:dxf>
          </x14:cfRule>
          <xm:sqref>B3:J3</xm:sqref>
        </x14:conditionalFormatting>
        <x14:conditionalFormatting xmlns:xm="http://schemas.microsoft.com/office/excel/2006/main">
          <x14:cfRule type="expression" priority="3" id="{89678FFE-F8A6-408B-97A9-B3925454757A}">
            <xm:f>'Customer Information'!$D$45&lt;'POE_PI Inputs'!$F$7</xm:f>
            <x14:dxf>
              <font>
                <color theme="0" tint="-4.9989318521683403E-2"/>
              </font>
              <fill>
                <patternFill>
                  <bgColor theme="0" tint="-4.9989318521683403E-2"/>
                </patternFill>
              </fill>
            </x14:dxf>
          </x14:cfRule>
          <xm:sqref>B15:J19</xm:sqref>
        </x14:conditionalFormatting>
        <x14:conditionalFormatting xmlns:xm="http://schemas.microsoft.com/office/excel/2006/main">
          <x14:cfRule type="expression" priority="4" id="{AC5E4BB5-019C-4185-A0E0-3D605F782182}">
            <xm:f>'Customer Information'!$D$45&lt;'POE_PI Inputs'!$F$5</xm:f>
            <x14:dxf>
              <font>
                <color theme="0" tint="-4.9989318521683403E-2"/>
              </font>
              <fill>
                <patternFill>
                  <bgColor theme="0" tint="-4.9989318521683403E-2"/>
                </patternFill>
              </fill>
            </x14:dxf>
          </x14:cfRule>
          <x14:cfRule type="expression" priority="5" id="{EB9BED3F-0C29-44ED-AE90-E06E8D04322E}">
            <xm:f>OR('Customer Information'!$F$14="Yes",'Customer Information'!$F$15="Yes")</xm:f>
            <x14:dxf>
              <font>
                <color theme="0" tint="-4.9989318521683403E-2"/>
              </font>
              <fill>
                <patternFill>
                  <bgColor theme="0" tint="-4.9989318521683403E-2"/>
                </patternFill>
              </fill>
            </x14:dxf>
          </x14:cfRule>
          <xm:sqref>B13:L19</xm:sqref>
        </x14:conditionalFormatting>
        <x14:conditionalFormatting xmlns:xm="http://schemas.microsoft.com/office/excel/2006/main">
          <x14:cfRule type="expression" priority="35" id="{3894D526-D2E2-4FB1-8993-344FD291E931}">
            <xm:f>'Customer Information'!$F$81="No"</xm:f>
            <x14:dxf>
              <font>
                <color theme="0" tint="-4.9989318521683403E-2"/>
              </font>
              <fill>
                <patternFill patternType="solid">
                  <fgColor theme="0" tint="-4.9989318521683403E-2"/>
                  <bgColor theme="0" tint="-4.9989318521683403E-2"/>
                </patternFill>
              </fill>
            </x14:dxf>
          </x14:cfRule>
          <xm:sqref>B43:L43</xm:sqref>
        </x14:conditionalFormatting>
        <x14:conditionalFormatting xmlns:xm="http://schemas.microsoft.com/office/excel/2006/main">
          <x14:cfRule type="expression" priority="51" id="{A689278D-3B2B-4D9D-967A-C946987073DF}">
            <xm:f>'Customer Information'!#REF!='Data Validation'!$T$1</xm:f>
            <x14:dxf>
              <font>
                <color theme="0" tint="-4.9989318521683403E-2"/>
              </font>
              <fill>
                <patternFill>
                  <bgColor theme="0" tint="-4.9989318521683403E-2"/>
                </patternFill>
              </fill>
            </x14:dxf>
          </x14:cfRule>
          <xm:sqref>C46:C48 E46:H48</xm:sqref>
        </x14:conditionalFormatting>
        <x14:conditionalFormatting xmlns:xm="http://schemas.microsoft.com/office/excel/2006/main">
          <x14:cfRule type="expression" priority="21" id="{A96CD521-2AD7-4169-B603-B3275423F42C}">
            <xm:f>$E$8='Data Validation'!$C$4</xm:f>
            <x14:dxf>
              <font>
                <color theme="1"/>
              </font>
              <fill>
                <patternFill>
                  <bgColor rgb="FFFFF377"/>
                </patternFill>
              </fill>
            </x14:dxf>
          </x14:cfRule>
          <xm:sqref>E11:F11</xm:sqref>
        </x14:conditionalFormatting>
        <x14:conditionalFormatting xmlns:xm="http://schemas.microsoft.com/office/excel/2006/main">
          <x14:cfRule type="expression" priority="23" id="{BC3558A9-8BA5-4F0C-9D21-C367254B3436}">
            <xm:f>$E$8='Data Validation'!$C$4</xm:f>
            <x14:dxf>
              <font>
                <color theme="1"/>
              </font>
              <fill>
                <patternFill>
                  <bgColor rgb="FFFFF377"/>
                </patternFill>
              </fill>
            </x14:dxf>
          </x14:cfRule>
          <xm:sqref>E9:G9</xm:sqref>
        </x14:conditionalFormatting>
        <x14:conditionalFormatting xmlns:xm="http://schemas.microsoft.com/office/excel/2006/main">
          <x14:cfRule type="expression" priority="7" id="{C010BA79-8D5F-4597-9F85-728C4B1224D6}">
            <xm:f>$E$8='Data Validation'!$C$2</xm:f>
            <x14:dxf>
              <fill>
                <patternFill>
                  <bgColor rgb="FFFFF377"/>
                </patternFill>
              </fill>
            </x14:dxf>
          </x14:cfRule>
          <xm:sqref>E13:I19</xm:sqref>
        </x14:conditionalFormatting>
        <x14:conditionalFormatting xmlns:xm="http://schemas.microsoft.com/office/excel/2006/main">
          <x14:cfRule type="expression" priority="57" id="{200B00E0-9745-46E8-A5A7-A0A5AB4D919F}">
            <xm:f>AND('Customer Information'!#REF!='Data Validation'!$T$1, 'Customer Information'!$E$30=”Yes”)</xm:f>
            <x14:dxf>
              <font>
                <color theme="0" tint="-4.9989318521683403E-2"/>
              </font>
              <fill>
                <patternFill patternType="solid">
                  <fgColor theme="0" tint="-4.9989318521683403E-2"/>
                  <bgColor theme="0" tint="-4.9989318521683403E-2"/>
                </patternFill>
              </fill>
            </x14:dxf>
          </x14:cfRule>
          <xm:sqref>G1</xm:sqref>
        </x14:conditionalFormatting>
        <x14:conditionalFormatting xmlns:xm="http://schemas.microsoft.com/office/excel/2006/main">
          <x14:cfRule type="expression" priority="20" id="{6E947622-A54F-48E8-A529-A1FC8934A57C}">
            <xm:f>$E$8&lt;&gt;'Data Validation'!$C$4</xm:f>
            <x14:dxf>
              <fill>
                <patternFill>
                  <bgColor theme="0" tint="-4.9989318521683403E-2"/>
                </patternFill>
              </fill>
            </x14:dxf>
          </x14:cfRule>
          <xm:sqref>G11</xm:sqref>
        </x14:conditionalFormatting>
        <x14:conditionalFormatting xmlns:xm="http://schemas.microsoft.com/office/excel/2006/main">
          <x14:cfRule type="expression" priority="16" id="{5E1689AD-E243-4641-AA5A-7E211D234069}">
            <xm:f>$H$8='Data Validation'!$C$4</xm:f>
            <x14:dxf>
              <font>
                <color theme="1"/>
              </font>
              <fill>
                <patternFill>
                  <bgColor rgb="FFFFF377"/>
                </patternFill>
              </fill>
            </x14:dxf>
          </x14:cfRule>
          <xm:sqref>H9:I9</xm:sqref>
        </x14:conditionalFormatting>
        <x14:conditionalFormatting xmlns:xm="http://schemas.microsoft.com/office/excel/2006/main">
          <x14:cfRule type="expression" priority="15" id="{B6F536BB-E33D-42F0-826D-984BB3116E31}">
            <xm:f>$H$8='Data Validation'!$C$4</xm:f>
            <x14:dxf>
              <font>
                <color theme="1"/>
              </font>
              <fill>
                <patternFill>
                  <bgColor rgb="FFFFF377"/>
                </patternFill>
              </fill>
            </x14:dxf>
          </x14:cfRule>
          <xm:sqref>H11:I11</xm:sqref>
        </x14:conditionalFormatting>
        <x14:conditionalFormatting xmlns:xm="http://schemas.microsoft.com/office/excel/2006/main">
          <x14:cfRule type="expression" priority="33" id="{2EBCBD60-89F0-418D-8439-1BF828794235}">
            <xm:f>AND($E$8='Data Validation'!$C$2,$H$8='Data Validation'!$C$2)</xm:f>
            <x14:dxf>
              <font>
                <color theme="1"/>
              </font>
              <fill>
                <patternFill>
                  <bgColor theme="0"/>
                </patternFill>
              </fill>
            </x14:dxf>
          </x14:cfRule>
          <xm:sqref>J49</xm:sqref>
        </x14:conditionalFormatting>
        <x14:conditionalFormatting xmlns:xm="http://schemas.microsoft.com/office/excel/2006/main">
          <x14:cfRule type="expression" priority="48" id="{540F49AE-BCC1-4C5C-B503-67E10A881F68}">
            <xm:f>OR($E$8='Data Validation'!#REF!,$H$8='Data Validation'!#REF!)</xm:f>
            <x14:dxf>
              <font>
                <color theme="0" tint="-4.9989318521683403E-2"/>
              </font>
              <fill>
                <patternFill patternType="solid">
                  <fgColor theme="0" tint="-4.9989318521683403E-2"/>
                  <bgColor theme="0" tint="-4.9989318521683403E-2"/>
                </patternFill>
              </fill>
            </x14:dxf>
          </x14:cfRule>
          <xm:sqref>K20 B22:D27 H22:J27</xm:sqref>
        </x14:conditionalFormatting>
        <x14:conditionalFormatting xmlns:xm="http://schemas.microsoft.com/office/excel/2006/main">
          <x14:cfRule type="expression" priority="55" id="{BAB573A4-118D-45FB-A0D9-CEDAD5C4DF5A}">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56" id="{E63F2D48-47FD-4093-B63F-E1AD3F516505}">
            <xm:f>AND('Customer Information'!#REF!='Data Validation'!$T$1,'Customer Information'!O$30="Yes")</xm:f>
            <x14:dxf>
              <font>
                <color theme="0" tint="-4.9989318521683403E-2"/>
              </font>
              <fill>
                <patternFill>
                  <bgColor theme="0" tint="-4.9989318521683403E-2"/>
                </patternFill>
              </fill>
              <border>
                <left/>
                <right/>
                <top/>
                <bottom/>
                <vertical/>
                <horizontal/>
              </border>
            </x14:dxf>
          </x14:cfRule>
          <xm:sqref>K52</xm:sqref>
        </x14:conditionalFormatting>
        <x14:conditionalFormatting xmlns:xm="http://schemas.microsoft.com/office/excel/2006/main">
          <x14:cfRule type="expression" priority="6" id="{07E32107-6F0A-4200-A92B-80CD7F72569F}">
            <xm:f>$E$8='Data Validation'!$C$2</xm:f>
            <x14:dxf>
              <font>
                <color theme="1"/>
              </font>
              <fill>
                <patternFill>
                  <bgColor theme="0"/>
                </patternFill>
              </fill>
            </x14:dxf>
          </x14:cfRule>
          <xm:sqref>K13:L19</xm:sqref>
        </x14:conditionalFormatting>
        <x14:conditionalFormatting xmlns:xm="http://schemas.microsoft.com/office/excel/2006/main">
          <x14:cfRule type="expression" priority="34" id="{51716465-FBF0-4742-95AA-B474F5660ABF}">
            <xm:f>'Customer Information'!$F$81="No"</xm:f>
            <x14:dxf>
              <font>
                <color theme="1"/>
              </font>
            </x14:dxf>
          </x14:cfRule>
          <xm:sqref>L43</xm:sqref>
        </x14:conditionalFormatting>
        <x14:conditionalFormatting xmlns:xm="http://schemas.microsoft.com/office/excel/2006/main">
          <x14:cfRule type="expression" priority="1" id="{83BD17A1-AF14-4E42-BAB4-2130764FD51D}">
            <xm:f>AND('Customer Information'!#REF!='Data Validation'!$T$1,'Customer Information'!$E$30="Yes")</xm:f>
            <x14:dxf>
              <font>
                <color theme="0" tint="-4.9989318521683403E-2"/>
              </font>
              <fill>
                <patternFill>
                  <bgColor theme="0" tint="-4.9989318521683403E-2"/>
                </patternFill>
              </fill>
              <border>
                <left/>
                <right/>
                <top/>
                <bottom/>
                <vertical/>
                <horizontal/>
              </border>
            </x14:dxf>
          </x14:cfRule>
          <x14:cfRule type="expression" priority="2" id="{D3C5AAE1-9E0C-4BEC-B7CC-72C3A8A235F7}">
            <xm:f>AND('Customer Information'!#REF!='Data Validation'!$T$1,'Customer Information'!P$30="Yes")</xm:f>
            <x14:dxf>
              <font>
                <color theme="0" tint="-4.9989318521683403E-2"/>
              </font>
              <fill>
                <patternFill>
                  <bgColor theme="0" tint="-4.9989318521683403E-2"/>
                </patternFill>
              </fill>
              <border>
                <left/>
                <right/>
                <top/>
                <bottom/>
                <vertical/>
                <horizontal/>
              </border>
            </x14:dxf>
          </x14:cfRule>
          <xm:sqref>L51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9F7A3CA-ECB4-4E24-8E4F-5E8B252D587F}">
          <x14:formula1>
            <xm:f>'Data Validation'!$A$1:$A$2</xm:f>
          </x14:formula1>
          <xm:sqref>E39:E40 H39:H40 E9 H9</xm:sqref>
        </x14:dataValidation>
        <x14:dataValidation type="list" allowBlank="1" showInputMessage="1" showErrorMessage="1" xr:uid="{DF1E3E32-51DB-41C1-AF1B-7ECEBAD56823}">
          <x14:formula1>
            <xm:f>'Data Validation'!$R$2:$R$158</xm:f>
          </x14:formula1>
          <xm:sqref>E42:F42 H42</xm:sqref>
        </x14:dataValidation>
        <x14:dataValidation type="list" allowBlank="1" showInputMessage="1" showErrorMessage="1" xr:uid="{98CE1D14-4168-45AD-8F57-D25D9F03034A}">
          <x14:formula1>
            <xm:f>'Data Validation'!$R$1:$R$158</xm:f>
          </x14:formula1>
          <xm:sqref>E41:F41 H41</xm:sqref>
        </x14:dataValidation>
        <x14:dataValidation type="list" allowBlank="1" showInputMessage="1" showErrorMessage="1" xr:uid="{83F4EEE5-C71D-41A2-888B-F007EB7C4234}">
          <x14:formula1>
            <xm:f>'Data Validation'!$C$2:$C$8</xm:f>
          </x14:formula1>
          <xm:sqref>E8 H8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a837ae-11b1-4e79-8bf6-38111ac82171">
      <Terms xmlns="http://schemas.microsoft.com/office/infopath/2007/PartnerControls"/>
    </lcf76f155ced4ddcb4097134ff3c332f>
    <TaxCatchAll xmlns="01d6a2ae-d88f-454e-9c73-238972b38e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A46352851B4E4A80F2868BC3F109A9" ma:contentTypeVersion="18" ma:contentTypeDescription="Create a new document." ma:contentTypeScope="" ma:versionID="1f63fd2a8c8240e438fbc72c6ee0cf79">
  <xsd:schema xmlns:xsd="http://www.w3.org/2001/XMLSchema" xmlns:xs="http://www.w3.org/2001/XMLSchema" xmlns:p="http://schemas.microsoft.com/office/2006/metadata/properties" xmlns:ns2="3ba837ae-11b1-4e79-8bf6-38111ac82171" xmlns:ns3="01d6a2ae-d88f-454e-9c73-238972b38ee5" targetNamespace="http://schemas.microsoft.com/office/2006/metadata/properties" ma:root="true" ma:fieldsID="1144a0660a7b41c04c2b7b8948f28601" ns2:_="" ns3:_="">
    <xsd:import namespace="3ba837ae-11b1-4e79-8bf6-38111ac82171"/>
    <xsd:import namespace="01d6a2ae-d88f-454e-9c73-238972b38e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837ae-11b1-4e79-8bf6-38111ac821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b031d9-ae19-48d6-a524-e417b27e882f"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6a2ae-d88f-454e-9c73-238972b38ee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5896c9f-cb65-4abd-997f-3d56cb94a20e}" ma:internalName="TaxCatchAll" ma:showField="CatchAllData" ma:web="01d6a2ae-d88f-454e-9c73-238972b38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602787-0DA8-4194-A43F-EB5625C594BC}">
  <ds:schemaRefs>
    <ds:schemaRef ds:uri="http://schemas.microsoft.com/sharepoint/v3/contenttype/forms"/>
  </ds:schemaRefs>
</ds:datastoreItem>
</file>

<file path=customXml/itemProps2.xml><?xml version="1.0" encoding="utf-8"?>
<ds:datastoreItem xmlns:ds="http://schemas.openxmlformats.org/officeDocument/2006/customXml" ds:itemID="{0707C73E-D6AB-4ABD-9FC6-33483CC5B6C2}">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1d6a2ae-d88f-454e-9c73-238972b38ee5"/>
    <ds:schemaRef ds:uri="http://purl.org/dc/elements/1.1/"/>
    <ds:schemaRef ds:uri="3ba837ae-11b1-4e79-8bf6-38111ac82171"/>
    <ds:schemaRef ds:uri="http://www.w3.org/XML/1998/namespace"/>
    <ds:schemaRef ds:uri="http://purl.org/dc/dcmitype/"/>
  </ds:schemaRefs>
</ds:datastoreItem>
</file>

<file path=customXml/itemProps3.xml><?xml version="1.0" encoding="utf-8"?>
<ds:datastoreItem xmlns:ds="http://schemas.openxmlformats.org/officeDocument/2006/customXml" ds:itemID="{4AFAB215-3F72-4ABE-BCC1-BDB9F53FE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837ae-11b1-4e79-8bf6-38111ac82171"/>
    <ds:schemaRef ds:uri="01d6a2ae-d88f-454e-9c73-238972b38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141450-2387-4aca-b41f-19cd6be9dd3c}" enabled="1" method="Standard" siteId="{adf10e2b-b6e9-41d6-be2f-c12bb566019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37</vt:i4>
      </vt:variant>
    </vt:vector>
  </HeadingPairs>
  <TitlesOfParts>
    <vt:vector size="63" baseType="lpstr">
      <vt:lpstr>READ ME</vt:lpstr>
      <vt:lpstr>Customer Information</vt:lpstr>
      <vt:lpstr>Facility Information</vt:lpstr>
      <vt:lpstr>Measure-specifics</vt:lpstr>
      <vt:lpstr>Model Information</vt:lpstr>
      <vt:lpstr>PI_POE_ARCHIVE</vt:lpstr>
      <vt:lpstr>EEM 1</vt:lpstr>
      <vt:lpstr>EEM 2</vt:lpstr>
      <vt:lpstr>EEM 3</vt:lpstr>
      <vt:lpstr>EEM 4</vt:lpstr>
      <vt:lpstr>EEM 5</vt:lpstr>
      <vt:lpstr>EEM 6</vt:lpstr>
      <vt:lpstr>EEM 7</vt:lpstr>
      <vt:lpstr>EEM 8</vt:lpstr>
      <vt:lpstr>EEM 9</vt:lpstr>
      <vt:lpstr>EEM 10</vt:lpstr>
      <vt:lpstr>PI_POE</vt:lpstr>
      <vt:lpstr>Data Validation</vt:lpstr>
      <vt:lpstr>M&amp;V</vt:lpstr>
      <vt:lpstr>Supporting Files</vt:lpstr>
      <vt:lpstr>Project Summary</vt:lpstr>
      <vt:lpstr>Blank</vt:lpstr>
      <vt:lpstr>Post-Install Summary</vt:lpstr>
      <vt:lpstr>Reference Documents</vt:lpstr>
      <vt:lpstr>POE_PI Inputs</vt:lpstr>
      <vt:lpstr>Small Business_Hard to Reach</vt:lpstr>
      <vt:lpstr>'Reference Documents'!_FilterDatabase</vt:lpstr>
      <vt:lpstr>'Customer Information'!Print_Area</vt:lpstr>
      <vt:lpstr>'EEM 1'!Print_Area</vt:lpstr>
      <vt:lpstr>'EEM 10'!Print_Area</vt:lpstr>
      <vt:lpstr>'EEM 2'!Print_Area</vt:lpstr>
      <vt:lpstr>'EEM 3'!Print_Area</vt:lpstr>
      <vt:lpstr>'EEM 4'!Print_Area</vt:lpstr>
      <vt:lpstr>'EEM 5'!Print_Area</vt:lpstr>
      <vt:lpstr>'EEM 6'!Print_Area</vt:lpstr>
      <vt:lpstr>'EEM 7'!Print_Area</vt:lpstr>
      <vt:lpstr>'EEM 8'!Print_Area</vt:lpstr>
      <vt:lpstr>'EEM 9'!Print_Area</vt:lpstr>
      <vt:lpstr>'Facility Information'!Print_Area</vt:lpstr>
      <vt:lpstr>'M&amp;V'!Print_Area</vt:lpstr>
      <vt:lpstr>'Model Information'!Print_Area</vt:lpstr>
      <vt:lpstr>PI_POE!Print_Area</vt:lpstr>
      <vt:lpstr>PI_POE_ARCHIVE!Print_Area</vt:lpstr>
      <vt:lpstr>'POE_PI Inputs'!Print_Area</vt:lpstr>
      <vt:lpstr>'Post-Install Summary'!Print_Area</vt:lpstr>
      <vt:lpstr>'Project Summary'!Print_Area</vt:lpstr>
      <vt:lpstr>'READ ME'!Print_Area</vt:lpstr>
      <vt:lpstr>'Reference Documents'!Print_Area</vt:lpstr>
      <vt:lpstr>'Small Business_Hard to Reach'!Print_Area</vt:lpstr>
      <vt:lpstr>'Supporting Files'!Print_Area</vt:lpstr>
      <vt:lpstr>'EEM 1'!Print_Titles</vt:lpstr>
      <vt:lpstr>'EEM 10'!Print_Titles</vt:lpstr>
      <vt:lpstr>'EEM 2'!Print_Titles</vt:lpstr>
      <vt:lpstr>'EEM 3'!Print_Titles</vt:lpstr>
      <vt:lpstr>'EEM 4'!Print_Titles</vt:lpstr>
      <vt:lpstr>'EEM 5'!Print_Titles</vt:lpstr>
      <vt:lpstr>'EEM 6'!Print_Titles</vt:lpstr>
      <vt:lpstr>'EEM 7'!Print_Titles</vt:lpstr>
      <vt:lpstr>'EEM 8'!Print_Titles</vt:lpstr>
      <vt:lpstr>'EEM 9'!Print_Titles</vt:lpstr>
      <vt:lpstr>'M&amp;V'!Print_Titles</vt:lpstr>
      <vt:lpstr>'Reference Documents'!Print_Titles</vt:lpstr>
      <vt:lpstr>'Supporting Files'!Print_Titles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Avenick, David</dc:creator>
  <cp:keywords/>
  <dc:description/>
  <cp:lastModifiedBy>Harms, Samuel</cp:lastModifiedBy>
  <cp:revision/>
  <cp:lastPrinted>2026-02-11T19:56:43Z</cp:lastPrinted>
  <dcterms:created xsi:type="dcterms:W3CDTF">2024-03-22T14:18:23Z</dcterms:created>
  <dcterms:modified xsi:type="dcterms:W3CDTF">2026-07-28T18:33:27Z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0x01010090A46352851B4E4A80F2868BC3F109A9</vt:lpwstr>
  </property>
  <property fmtid="{D5CDD505-2E9C-101B-9397-08002B2CF9AE}" pid="3" name="MediaServiceImageTags">
    <vt:lpwstr/>
  </property>
  <property fmtid="{D5CDD505-2E9C-101B-9397-08002B2CF9AE}" pid="4" name="MSIP_Label_48141450-2387-4aca-b41f-19cd6be9dd3c_Enabled">
    <vt:lpwstr>true</vt:lpwstr>
  </property>
  <property fmtid="{D5CDD505-2E9C-101B-9397-08002B2CF9AE}" pid="5" name="MSIP_Label_48141450-2387-4aca-b41f-19cd6be9dd3c_SetDate">
    <vt:lpwstr>2024-04-02T16:44:47Z</vt:lpwstr>
  </property>
  <property fmtid="{D5CDD505-2E9C-101B-9397-08002B2CF9AE}" pid="6" name="MSIP_Label_48141450-2387-4aca-b41f-19cd6be9dd3c_Method">
    <vt:lpwstr>Standard</vt:lpwstr>
  </property>
  <property fmtid="{D5CDD505-2E9C-101B-9397-08002B2CF9AE}" pid="7" name="MSIP_Label_48141450-2387-4aca-b41f-19cd6be9dd3c_Name">
    <vt:lpwstr>Restricted_Unprotected</vt:lpwstr>
  </property>
  <property fmtid="{D5CDD505-2E9C-101B-9397-08002B2CF9AE}" pid="8" name="MSIP_Label_48141450-2387-4aca-b41f-19cd6be9dd3c_SiteId">
    <vt:lpwstr>adf10e2b-b6e9-41d6-be2f-c12bb566019c</vt:lpwstr>
  </property>
  <property fmtid="{D5CDD505-2E9C-101B-9397-08002B2CF9AE}" pid="9" name="MSIP_Label_48141450-2387-4aca-b41f-19cd6be9dd3c_ActionId">
    <vt:lpwstr>064a46b0-6816-41fc-8ca3-1da26014a3e6</vt:lpwstr>
  </property>
  <property fmtid="{D5CDD505-2E9C-101B-9397-08002B2CF9AE}" pid="10" name="MSIP_Label_48141450-2387-4aca-b41f-19cd6be9dd3c_ContentBits">
    <vt:lpwstr>0</vt:lpwstr>
  </property>
</Properties>
</file>